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Rekapitulace stavby" sheetId="1" r:id="rId1"/>
    <sheet name="01 - Stavební část" sheetId="2" r:id="rId2"/>
    <sheet name="01 - Vedlejší a ostatní n..." sheetId="3" r:id="rId3"/>
    <sheet name="Pokyny pro vyplnění" sheetId="4" r:id="rId4"/>
  </sheets>
  <definedNames>
    <definedName name="_xlnm._FilterDatabase" localSheetId="1" hidden="1">'01 - Stavební část'!$C$96:$K$96</definedName>
    <definedName name="_xlnm._FilterDatabase" localSheetId="2" hidden="1">'01 - Vedlejší a ostatní n...'!$C$87:$K$87</definedName>
    <definedName name="_xlnm.Print_Titles" localSheetId="1">'01 - Stavební část'!$96:$96</definedName>
    <definedName name="_xlnm.Print_Titles" localSheetId="2">'01 - Vedlejší a ostatní n...'!$87:$87</definedName>
    <definedName name="_xlnm.Print_Titles" localSheetId="0">'Rekapitulace stavby'!$49:$49</definedName>
    <definedName name="_xlnm.Print_Area" localSheetId="1">'01 - Stavební část'!$C$4:$J$38,'01 - Stavební část'!$C$44:$J$76,'01 - Stavební část'!$C$82:$K$489</definedName>
    <definedName name="_xlnm.Print_Area" localSheetId="2">'01 - Vedlejší a ostatní n...'!$C$4:$J$38,'01 - Vedlejší a ostatní n...'!$C$44:$J$67,'01 - Vedlejší a ostatní n...'!$C$73:$K$111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stavby'!$C$39:$AQ$56</definedName>
  </definedNames>
  <calcPr fullCalcOnLoad="1"/>
</workbook>
</file>

<file path=xl/sharedStrings.xml><?xml version="1.0" encoding="utf-8"?>
<sst xmlns="http://schemas.openxmlformats.org/spreadsheetml/2006/main" count="4665" uniqueCount="976">
  <si>
    <t>Export VZ</t>
  </si>
  <si>
    <t>List obsahuje:</t>
  </si>
  <si>
    <t>3.0</t>
  </si>
  <si>
    <t>ZAMOK</t>
  </si>
  <si>
    <t>False</t>
  </si>
  <si>
    <t>{8ba43c96-3750-4d96-926f-8ec3e40a5bdb}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</si>
  <si>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</si>
  <si>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</si>
  <si>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</si>
  <si>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</si>
  <si>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</si>
  <si>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</si>
  <si>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</si>
  <si>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</si>
  <si>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</si>
  <si>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</si>
  <si>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</si>
  <si>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ZATEPLENÍ OBJEKTŮ Bruntál č.p. 420, Olomoucká 7 a Bruntál č.p. 421, Olomoucká 5</t>
  </si>
  <si>
    <t>0,1</t>
  </si>
  <si>
    <t>KSO:</t>
  </si>
  <si>
    <t>812 6</t>
  </si>
  <si>
    <t>CC-CZ:</t>
  </si>
  <si>
    <t>1274</t>
  </si>
  <si>
    <t>Místo:</t>
  </si>
  <si>
    <t>Bruntál</t>
  </si>
  <si>
    <t>Datum:</t>
  </si>
  <si>
    <t>25.03.2016</t>
  </si>
  <si>
    <t>10</t>
  </si>
  <si>
    <t>100</t>
  </si>
  <si>
    <t>Zadavatel:</t>
  </si>
  <si>
    <t>IČ:</t>
  </si>
  <si>
    <t>71197818</t>
  </si>
  <si>
    <t>Hospodářská správa Města Bruntál, p.o.</t>
  </si>
  <si>
    <t>DIČ:</t>
  </si>
  <si>
    <t>CZ71197818</t>
  </si>
  <si>
    <t>Uchazeč:</t>
  </si>
  <si>
    <t>Vyplň údaj</t>
  </si>
  <si>
    <t>Projektant:</t>
  </si>
  <si>
    <t>25365231</t>
  </si>
  <si>
    <t>IDEAPROJEKT spol. s.r.o., Bruntál</t>
  </si>
  <si>
    <t>CZ25365231</t>
  </si>
  <si>
    <t>True</t>
  </si>
  <si>
    <t>Poznámka:</t>
  </si>
  <si>
    <t/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</si>
  <si>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</si>
  <si>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</si>
  <si>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</si>
  <si>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</si>
  <si>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</si>
  <si>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</si>
  <si>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</si>
  <si>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</si>
  <si>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</si>
  <si>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</si>
  <si>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</si>
  <si>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</si>
  <si>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</si>
  <si>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</si>
  <si>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</si>
  <si>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</si>
  <si>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</si>
  <si>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</si>
  <si>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</si>
  <si>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</si>
  <si>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</si>
  <si>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</si>
  <si>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</si>
  <si>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</si>
  <si>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</si>
  <si>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</si>
  <si>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</si>
  <si>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</si>
  <si>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</si>
  <si>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</si>
  <si>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</si>
  <si>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</si>
  <si>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</si>
  <si>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</si>
  <si>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</si>
  <si>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</si>
  <si>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</si>
  <si>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</si>
  <si>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</si>
  <si>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Zateplení bytových domů Olomoucká ul.</t>
  </si>
  <si>
    <t>STA</t>
  </si>
  <si>
    <t>{62ff2370-4472-408b-a49a-36f4c189c20a}</t>
  </si>
  <si>
    <t>803</t>
  </si>
  <si>
    <t>Stavební část</t>
  </si>
  <si>
    <t>Soupis</t>
  </si>
  <si>
    <t>2</t>
  </si>
  <si>
    <t>{43f4c183-f9b3-44ef-8dd7-1c1aa7630a00}</t>
  </si>
  <si>
    <t>02</t>
  </si>
  <si>
    <t>Vedlejší a ostatní náklady</t>
  </si>
  <si>
    <t>{832fee79-f4dd-4428-b49d-1b2bfe63f7ea}</t>
  </si>
  <si>
    <t>{036637ac-775e-4b08-b6ed-d3932421c7cc}</t>
  </si>
  <si>
    <t>Zpět na list:</t>
  </si>
  <si>
    <t>KRYCÍ LIST SOUPISU</t>
  </si>
  <si>
    <t>Objekt:</t>
  </si>
  <si>
    <t>01 - Zateplení bytových domů Olomoucká ul.</t>
  </si>
  <si>
    <t>Soupis:</t>
  </si>
  <si>
    <t>01 -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</si>
  <si>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</si>
  <si>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</si>
  <si>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</si>
  <si>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</si>
  <si>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</si>
  <si>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</si>
  <si>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</si>
  <si>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</si>
  <si>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</si>
  <si>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</si>
  <si>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764 - Konstrukce klempířské</t>
  </si>
  <si>
    <t>PSV - Práce a dodávky PSV</t>
  </si>
  <si>
    <t xml:space="preserve">    713 - Izolace tepelné</t>
  </si>
  <si>
    <t xml:space="preserve">    740 - Elektromontáže - zkoušky a revize</t>
  </si>
  <si>
    <t xml:space="preserve">    743 - Elektromontáže - hrubá montáž</t>
  </si>
  <si>
    <t xml:space="preserve">    744 - Elektromontáže - rozvody vodičů měděných</t>
  </si>
  <si>
    <t xml:space="preserve">    762 - Konstrukce tesařské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</si>
  <si>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</si>
  <si>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</si>
  <si>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</si>
  <si>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</si>
  <si>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</si>
  <si>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</si>
  <si>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</si>
  <si>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</si>
  <si>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</si>
  <si>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</si>
  <si>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</si>
  <si>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</si>
  <si>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</si>
  <si>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</si>
  <si>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</si>
  <si>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</si>
  <si>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</si>
  <si>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</si>
  <si>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</si>
  <si>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</si>
  <si>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</si>
  <si>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</si>
  <si>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</si>
  <si>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612325302</t>
  </si>
  <si>
    <t>Vápenocementová štuková omítka ostění nebo nadpraží</t>
  </si>
  <si>
    <t>m2</t>
  </si>
  <si>
    <t>CS ÚRS 2014 01</t>
  </si>
  <si>
    <t>4</t>
  </si>
  <si>
    <t>946613546</t>
  </si>
  <si>
    <t>PP</t>
  </si>
  <si>
    <t>Vápenocementová nebo vápenná omítka ostění nebo nadpraží štuková</t>
  </si>
  <si>
    <t>VV</t>
  </si>
  <si>
    <t>Dle TZ a PD - výkres Půdorys 1.NP - návrh, Půdorys 1.PP - bourání, návrh</t>
  </si>
  <si>
    <t>"dveře vchodové 2x" (0,5*2,15)*2+2,6*0,5</t>
  </si>
  <si>
    <t>"š cca 0,5 m" 3,45</t>
  </si>
  <si>
    <t>"dveře sklep 2x" (0,5*2,05)*2+0,5*2,15</t>
  </si>
  <si>
    <t>3,125</t>
  </si>
  <si>
    <t>Součet</t>
  </si>
  <si>
    <t>622211031</t>
  </si>
  <si>
    <t>Montáž zateplení vnějších stěn z polystyrénových desek tl do 160 mm</t>
  </si>
  <si>
    <t>1183452481</t>
  </si>
  <si>
    <t>Montáž kontaktního zateplení z polystyrenových desek na vnější stěny, tloušťky desek přes 120 do 160 mm</t>
  </si>
  <si>
    <t>Dle TZ a PD - výkres Půdorys 4.NP - návrh, včetně příplatku za pancéřovou tkaninu</t>
  </si>
  <si>
    <t>skladba D</t>
  </si>
  <si>
    <t>"plocha=EA"    75</t>
  </si>
  <si>
    <t>skladba A</t>
  </si>
  <si>
    <t>"zateplená část"    871,51</t>
  </si>
  <si>
    <t>3</t>
  </si>
  <si>
    <t>M</t>
  </si>
  <si>
    <t>283759510</t>
  </si>
  <si>
    <t>deska fasádní polystyrénová EPS 70 F 1000 x 500 x 140 mm</t>
  </si>
  <si>
    <t>8</t>
  </si>
  <si>
    <t>-2055230040</t>
  </si>
  <si>
    <t>desky z lehčených plastů desky fasádní polystyrénové typ EPS 70 F fasádní, stabilizovaný, samozhášivý objemová hmotnost 15 až 20 kg/m3 1000 x 500 x 140 mm</t>
  </si>
  <si>
    <t>75*1,02 'Přepočtené koeficientem množství</t>
  </si>
  <si>
    <t>283759520</t>
  </si>
  <si>
    <t>deska fasádní polystyrénová EPS 70 F 1000 x 500 x 160 mm</t>
  </si>
  <si>
    <t>58440989</t>
  </si>
  <si>
    <t>desky z lehčených plastů desky fasádní polystyrénové typ EPS 70 F fasádní, stabilizovaný, samozhášivý objemová hmotnost 15 až 20 kg/m3 1000 x 500 x 160 mm</t>
  </si>
  <si>
    <t>871,51</t>
  </si>
  <si>
    <t>871,51*1,02 'Přepočtené koeficientem množství</t>
  </si>
  <si>
    <t>5</t>
  </si>
  <si>
    <t>622212051</t>
  </si>
  <si>
    <t>Montáž zateplení vnějšího ostění hl. špalety do 400 mm z polystyrénových desek tl do 40 mm</t>
  </si>
  <si>
    <t>m</t>
  </si>
  <si>
    <t>-506645886</t>
  </si>
  <si>
    <t>Montáž kontaktního zateplení vnějšího ostění nebo nadpraží z polystyrenových desek hloubky špalet přes 200 do 400 mm, tloušťky desek do 40 mm</t>
  </si>
  <si>
    <t>Dle TZ a PD - výkres Půdorysy NP - návrh, Řez A-A - návrh</t>
  </si>
  <si>
    <t>zateplení ostění oken:</t>
  </si>
  <si>
    <t>okna západ</t>
  </si>
  <si>
    <t>4,1*(0,25+0,14)*36</t>
  </si>
  <si>
    <t>okna východ</t>
  </si>
  <si>
    <t>4,1*(0,25+0,14)*37</t>
  </si>
  <si>
    <t>283759320</t>
  </si>
  <si>
    <t>deska fasádní polystyrénová EPS 70 F 1000 x 500 x 40 mm</t>
  </si>
  <si>
    <t>-2031524443</t>
  </si>
  <si>
    <t>desky z lehčených plastů desky fasádní polystyrénové typ EPS 70 F fasádní, stabilizovaný, samozhášivý objemová hmotnost 15 až 20 kg/m3 1000 x 500 x  40 mm</t>
  </si>
  <si>
    <t>116,727</t>
  </si>
  <si>
    <t>116,727*1,02 'Přepočtené koeficientem množství</t>
  </si>
  <si>
    <t>7</t>
  </si>
  <si>
    <t>622252001</t>
  </si>
  <si>
    <t>Montáž zakládacích soklových lišt zateplení</t>
  </si>
  <si>
    <t>-1435728235</t>
  </si>
  <si>
    <t>Montáž lišt kontaktního zateplení zakládacích soklových připevněných hmoždinkami</t>
  </si>
  <si>
    <t>obvod budovy</t>
  </si>
  <si>
    <t>32*2+11,1*2</t>
  </si>
  <si>
    <t>590516200</t>
  </si>
  <si>
    <t>lišta soklová zakládací U 16 cm, 0,8/200 cm</t>
  </si>
  <si>
    <t>1029908157</t>
  </si>
  <si>
    <t>kontaktní zateplovací systémy příslušenství kontaktních zateplovacích systémů lišty soklové  - zakládací spodní profil U - Form - 0,7 s okapničkou, Al, délka 200 cm U 16 cm  0,8/200</t>
  </si>
  <si>
    <t>86,2*1,05 'Přepočtené koeficientem množství</t>
  </si>
  <si>
    <t>9</t>
  </si>
  <si>
    <t>622252002</t>
  </si>
  <si>
    <t>Montáž ostatních lišt zateplení</t>
  </si>
  <si>
    <t>-1857295786</t>
  </si>
  <si>
    <t>Montáž lišt kontaktního zateplení ostatních stěnových, dilatačních apod. lepených do tmelu</t>
  </si>
  <si>
    <t>lišta rohová + APU lišta + profil LT parapetní</t>
  </si>
  <si>
    <t>796,80+419,20+92,40</t>
  </si>
  <si>
    <t>590514800</t>
  </si>
  <si>
    <t>lišta rohová Al 10/10 cm s tkaninou bal. 2,5 m</t>
  </si>
  <si>
    <t>-1870172299</t>
  </si>
  <si>
    <t>kontaktní zateplovací systémy příslušenství kontaktních zateplovacích systémů lišta rohová s tkaninou - rohovník  2,5m Al 10/10 cm</t>
  </si>
  <si>
    <t>špaleta okna - zateplená část</t>
  </si>
  <si>
    <t>(1,2+1,45+1,45)*40</t>
  </si>
  <si>
    <t>(1,2+1,6+1,6)*37</t>
  </si>
  <si>
    <t>Mezisoučet</t>
  </si>
  <si>
    <t>průčelí fasády - štíty  - zateplená část</t>
  </si>
  <si>
    <t>29*14,0</t>
  </si>
  <si>
    <t>32,0*2</t>
  </si>
  <si>
    <t>796,8*1,05</t>
  </si>
  <si>
    <t>11</t>
  </si>
  <si>
    <t>590514750</t>
  </si>
  <si>
    <t>profil okenní s tkaninou APU lišta 6 mm</t>
  </si>
  <si>
    <t>1720413114</t>
  </si>
  <si>
    <t>kontaktní zateplovací systémy příslušenství kontaktních zateplovacích systémů APU lišta - profil okenní s tkaninou délka 2,4 m, přesah tkaniny 100 mm 6 mm</t>
  </si>
  <si>
    <t>P</t>
  </si>
  <si>
    <t>Poznámka k položce:
délka 2,4 m, přesah tkaniny 100 mm</t>
  </si>
  <si>
    <t>(1,2+1,2+1,45+1,45)*40</t>
  </si>
  <si>
    <t>(1,2+1,2+1,6+1,6)*37</t>
  </si>
  <si>
    <t>419,200*1,05</t>
  </si>
  <si>
    <t>12</t>
  </si>
  <si>
    <t>590515100</t>
  </si>
  <si>
    <t>profil okenní LT plast</t>
  </si>
  <si>
    <t>-654593194</t>
  </si>
  <si>
    <t>kontaktní zateplovací systémy příslušenství kontaktních zateplovacích systémů začišťovací lišty (profily) okenní profil LT plast</t>
  </si>
  <si>
    <t>délka parapetu * počet oken</t>
  </si>
  <si>
    <t>1,2*77</t>
  </si>
  <si>
    <t>92,40*1,05</t>
  </si>
  <si>
    <t>13</t>
  </si>
  <si>
    <t>622325102</t>
  </si>
  <si>
    <t>Oprava vápenocementové hladké omítky vnějších stěn v rozsahu do 30%</t>
  </si>
  <si>
    <t>1616961855</t>
  </si>
  <si>
    <t>Oprava vápenocementové omítky vnějších ploch hladké stěn přes 10 do 30%</t>
  </si>
  <si>
    <t xml:space="preserve">Dle TZ a PD </t>
  </si>
  <si>
    <t>nezateplené části</t>
  </si>
  <si>
    <t>191,202</t>
  </si>
  <si>
    <t>14</t>
  </si>
  <si>
    <t>622531021</t>
  </si>
  <si>
    <t>Tenkovrstvá silikonová zrnitá omítka tl. 2,0 mm včetně penetrace vnějších stěn</t>
  </si>
  <si>
    <t>1553191562</t>
  </si>
  <si>
    <t>Omítka tenkovrstvá silikonová vnějších ploch probarvená, včetně penetrace podkladu zrnitá, tloušťky 2,0 mm stěn</t>
  </si>
  <si>
    <t>Dle TZ a PD - Pohledy a Půdorysy jedn. NP - návrh</t>
  </si>
  <si>
    <t>cena včetně příplatku za sytost odstínu</t>
  </si>
  <si>
    <t>zateplená část</t>
  </si>
  <si>
    <t>"J+S" (11,1*9,8)*2</t>
  </si>
  <si>
    <t>"Z" 31,9*9,8</t>
  </si>
  <si>
    <t>"V" 31,9*10,7</t>
  </si>
  <si>
    <t>nezateplená část</t>
  </si>
  <si>
    <t>"J+S" (11,1*2,75)*2</t>
  </si>
  <si>
    <t>"Z" 31,9*1,68</t>
  </si>
  <si>
    <t>"V" 31,9*2,4</t>
  </si>
  <si>
    <t>ostění oken - západ</t>
  </si>
  <si>
    <t>ostění oken východ</t>
  </si>
  <si>
    <t>komíny</t>
  </si>
  <si>
    <t>0,500*2,000*4,000*2,0</t>
  </si>
  <si>
    <t>0,500*2,000*1,400*2,0</t>
  </si>
  <si>
    <t>622611133</t>
  </si>
  <si>
    <t>Nátěr silikonový dvojnásobný vnějších omítaných stěn včetně penetrace provedený ručně</t>
  </si>
  <si>
    <t>262801900</t>
  </si>
  <si>
    <t>Ochranný nátěr vnějších omítaných ploch nanášený ručně dvojnásobný, včetně penetrace odolný vůči povětrnostním vlivům a UV záření, jakéhokoliv odstínu silikonový stěn</t>
  </si>
  <si>
    <t>Dle TZ a PD - Pohledy - návrh</t>
  </si>
  <si>
    <t>16</t>
  </si>
  <si>
    <t>629991011</t>
  </si>
  <si>
    <t>Zakrytí výplní otvorů a svislých ploch fólií přilepenou lepící páskou</t>
  </si>
  <si>
    <t>251463201</t>
  </si>
  <si>
    <t>Zakrytí vnějších ploch před znečištěním včetně pozdějšího odkrytí výplní otvorů a svislých ploch fólií přilepenou lepící páskou</t>
  </si>
  <si>
    <t>158,38</t>
  </si>
  <si>
    <t>17</t>
  </si>
  <si>
    <t>629995101</t>
  </si>
  <si>
    <t>Očištění vnějších ploch tlakovou vodou</t>
  </si>
  <si>
    <t>-1942492254</t>
  </si>
  <si>
    <t>Očištění vnějších ploch tlakovou vodou omytím</t>
  </si>
  <si>
    <t>Dle TZ a PD - plocha fasády</t>
  </si>
  <si>
    <t>18</t>
  </si>
  <si>
    <t>629999011</t>
  </si>
  <si>
    <t>Příplatek k úpravám povrchů za provádění styku dvou barev nebo struktur na fasádě</t>
  </si>
  <si>
    <t>-1301576796</t>
  </si>
  <si>
    <t>Příplatky k cenám úprav vnějších povrchů za zvýšenou pracnost při provádění styku dvou barev nebo struktur na fasádě</t>
  </si>
  <si>
    <t>Dle TZ a PD - výkres Pohledy - barevné řešení</t>
  </si>
  <si>
    <t>"J+S" (10,1+9,5*4+10,58+3,3*3)*2</t>
  </si>
  <si>
    <t>"Z+V" (32+4,5*2+1,86*4+30,4+9,3*10+6,3*2+1,7*4+9,3*2+4,28*2+3,3*2+2,55*4+2,2*2+0,97*4)*2</t>
  </si>
  <si>
    <t>19</t>
  </si>
  <si>
    <t>644941111</t>
  </si>
  <si>
    <t>Osazování ventilačních mřížek velikosti do 150 x 150 mm</t>
  </si>
  <si>
    <t>kus</t>
  </si>
  <si>
    <t>560996550</t>
  </si>
  <si>
    <t>Montáž průvětrníků nebo mřížek odvětrávacích velikosti do 150 x 200 mm</t>
  </si>
  <si>
    <t>Dle TZ a PD - Pohledy</t>
  </si>
  <si>
    <t>Osazení ventilačních mřížek na fasádě</t>
  </si>
  <si>
    <t>30</t>
  </si>
  <si>
    <t>20</t>
  </si>
  <si>
    <t>562456110</t>
  </si>
  <si>
    <t>mřížka větrací plast VM 150x150 B bílá se síťovinou</t>
  </si>
  <si>
    <t>-723103802</t>
  </si>
  <si>
    <t>stavební části z ostatních plastů mřížky větrací plastové [ASA] hranaté VM 150x150 B  bílá se síťovinou</t>
  </si>
  <si>
    <t>Ostatní konstrukce a práce-bourání</t>
  </si>
  <si>
    <t>919726121</t>
  </si>
  <si>
    <t>Geotextilie pro ochranu, separaci a filtraci netkaná měrná hmotnost do 200 g/m2</t>
  </si>
  <si>
    <t>-696327620</t>
  </si>
  <si>
    <t>Geotextilie netkaná pro ochranu, separaci nebo filtraci měrná hmotnost do 200 g/m2</t>
  </si>
  <si>
    <t>Dle TZ a PD - výkres Půdorysy 4.NP - návrh, Řez A-A - návrh</t>
  </si>
  <si>
    <t xml:space="preserve">zateplení stropu 3. NP k půdě - skladba C </t>
  </si>
  <si>
    <t>"výměra =EA"    269</t>
  </si>
  <si>
    <t>22</t>
  </si>
  <si>
    <t>941111112</t>
  </si>
  <si>
    <t>Montáž lešení řadového trubkového lehkého s podlahami zatížení do 200 kg/m2 š do 0,9 m v do 25 m</t>
  </si>
  <si>
    <t>753299018</t>
  </si>
  <si>
    <t>Montáž lešení řadového trubkového lehkého pracovního s podlahami s provozním zatížením tř. 3 do 200 kg/m2 šířky tř. W06 od 0,6 do 0,9 m, výšky přes 10 do 25 m</t>
  </si>
  <si>
    <t>obvod celé budovy, výška 14 m</t>
  </si>
  <si>
    <t>" s + j "   (11,1+2,5*2)*14,0*2</t>
  </si>
  <si>
    <t>" v "        33,0*14,0</t>
  </si>
  <si>
    <t>" z "        (33+1,5*4)*14,0</t>
  </si>
  <si>
    <t>23</t>
  </si>
  <si>
    <t>941111212</t>
  </si>
  <si>
    <t>Příplatek k lešení řadovému trubkovému lehkému s podlahami š 0,9 m v 25 m za první a ZKD den použití</t>
  </si>
  <si>
    <t>394862550</t>
  </si>
  <si>
    <t>Montáž lešení řadového trubkového lehkého pracovního s podlahami s provozním zatížením tř. 3 do 200 kg/m2 Příplatek za první a každý další den použití lešení k ceně -1112</t>
  </si>
  <si>
    <t>doba provádění 3 měsíce</t>
  </si>
  <si>
    <t>1458,0*30*3</t>
  </si>
  <si>
    <t>24</t>
  </si>
  <si>
    <t>941111812</t>
  </si>
  <si>
    <t>Demontáž lešení řadového trubkového lehkého s podlahami zatížení do 200 kg/m2 š do 0,9 m v do 25 m</t>
  </si>
  <si>
    <t>-415357627</t>
  </si>
  <si>
    <t>Demontáž lešení řadového trubkového lehkého pracovního s podlahami s provozním zatížením tř. 3 do 200 kg/m2 šířky tř. W06 od 0,6 do 0,9 m, výšky přes 10 do 25 m</t>
  </si>
  <si>
    <t>25</t>
  </si>
  <si>
    <t>943211112</t>
  </si>
  <si>
    <t>Montáž lešení prostorového rámového lehkého s podlahami zatížení do 200 kg/m2 v do 25 m</t>
  </si>
  <si>
    <t>m3</t>
  </si>
  <si>
    <t>337643634</t>
  </si>
  <si>
    <t>Montáž lešení prostorového rámového lehkého pracovního s podlahami s provozním zatížením tř. 3 do 200 kg/m2, výšky přes 10 do 25 m</t>
  </si>
  <si>
    <t>dle TZ a PD</t>
  </si>
  <si>
    <t>lešení kolem komínů - cena vč. ochrany stávající krytiny</t>
  </si>
  <si>
    <t>2,500*4,000*4,500*2,0</t>
  </si>
  <si>
    <t>2,500*4,000*1,900*2,0</t>
  </si>
  <si>
    <t>26</t>
  </si>
  <si>
    <t>943211212</t>
  </si>
  <si>
    <t>Příplatek k lešení prostorovému rámovému lehkému s podlahami v do 25 m za první a ZKD den použití</t>
  </si>
  <si>
    <t>67160020</t>
  </si>
  <si>
    <t>Montáž lešení prostorového rámového lehkého pracovního s podlahami Příplatek za první a každý další den použití lešení k ceně -1112</t>
  </si>
  <si>
    <t>128*30 'Přepočtené koeficientem množství</t>
  </si>
  <si>
    <t>27</t>
  </si>
  <si>
    <t>943211812</t>
  </si>
  <si>
    <t>Demontáž lešení prostorového rámového lehkého s podlahami zatížení do 200 kg/m2 v do 25 m</t>
  </si>
  <si>
    <t>1162138750</t>
  </si>
  <si>
    <t>Demontáž lešení prostorového rámového lehkého pracovního s podlahami s provozním zatížením tř. 3 do 200 kg/m2, výšky přes 10 do 25 m</t>
  </si>
  <si>
    <t>28</t>
  </si>
  <si>
    <t>944511111</t>
  </si>
  <si>
    <t>Montáž ochranné sítě z textilie z umělých vláken</t>
  </si>
  <si>
    <t>-70811250</t>
  </si>
  <si>
    <t>Montáž ochranné sítě zavěšené na konstrukci lešení z textilie z umělých vláken</t>
  </si>
  <si>
    <t>29</t>
  </si>
  <si>
    <t>944511211</t>
  </si>
  <si>
    <t>Příplatek k ochranné síti za první a ZKD den použití</t>
  </si>
  <si>
    <t>-1765835204</t>
  </si>
  <si>
    <t>Montáž ochranné sítě Příplatek za první a každý další den použití sítě k ceně -1111</t>
  </si>
  <si>
    <t>"viz příplatek lešení"    131220</t>
  </si>
  <si>
    <t>944511811</t>
  </si>
  <si>
    <t>Demontáž ochranné sítě z textilie z umělých vláken</t>
  </si>
  <si>
    <t>2048413885</t>
  </si>
  <si>
    <t>Demontáž ochranné sítě zavěšené na konstrukci lešení z textilie z umělých vláken</t>
  </si>
  <si>
    <t>31</t>
  </si>
  <si>
    <t>944711112</t>
  </si>
  <si>
    <t>Montáž záchytné stříšky š do 2 m</t>
  </si>
  <si>
    <t>955912886</t>
  </si>
  <si>
    <t>Montáž záchytné stříšky zřizované současně s lehkým nebo těžkým lešením, šířky přes 1,5 do 2,0 m</t>
  </si>
  <si>
    <t>32</t>
  </si>
  <si>
    <t>944711212</t>
  </si>
  <si>
    <t>Příplatek k záchytné stříšce š do 2 m za první a ZKD den použití</t>
  </si>
  <si>
    <t>1608095111</t>
  </si>
  <si>
    <t>Montáž záchytné stříšky Příplatek za první a každý další den použití záchytné stříšky k ceně -1112</t>
  </si>
  <si>
    <t>Doba provádění 90 dní</t>
  </si>
  <si>
    <t>6,0*90</t>
  </si>
  <si>
    <t>33</t>
  </si>
  <si>
    <t>944711812</t>
  </si>
  <si>
    <t>Demontáž záchytné stříšky š do 2 m</t>
  </si>
  <si>
    <t>1873377439</t>
  </si>
  <si>
    <t>Demontáž záchytné stříšky zřizované současně s lehkým nebo těžkým lešením, šířky přes 1,5 do 2,0 m</t>
  </si>
  <si>
    <t>34</t>
  </si>
  <si>
    <t>952901103</t>
  </si>
  <si>
    <t>Čištění budov omytí jednoduchých oken nebo balkonových dveří plochy do 2,5m2</t>
  </si>
  <si>
    <t>-1862742741</t>
  </si>
  <si>
    <t>Čištění budov při provádění oprav a udržovacích prací oken nebo balkonových dveří jednoduchých omytím, plochy do přes 1,5 do 2,5 m2</t>
  </si>
  <si>
    <t>"okna " (1,2*1,6)*37</t>
  </si>
  <si>
    <t>(1,2*1,45)*40</t>
  </si>
  <si>
    <t>"sklep" (0,8*0,6)*6+(0,6*0,6)*6+(1,2*7)+(1,2*0,7)</t>
  </si>
  <si>
    <t>"dveře vchod" 2*3,44</t>
  </si>
  <si>
    <t>"dveře sklep" 2*2,05</t>
  </si>
  <si>
    <t>35</t>
  </si>
  <si>
    <t>966032921</t>
  </si>
  <si>
    <t>Odsekání říms podokenních nebo přesokenních předsazených přes 80 mm</t>
  </si>
  <si>
    <t>-995756395</t>
  </si>
  <si>
    <t>Odsekání říms podokenních nebo nadokenních předsazených přes líc zdiva přes 80 mm</t>
  </si>
  <si>
    <t>66,0*0,30</t>
  </si>
  <si>
    <t>36</t>
  </si>
  <si>
    <t>968062456</t>
  </si>
  <si>
    <t>Vybourání dřevěných dveřních zárubní pl přes 2 m2</t>
  </si>
  <si>
    <t>-250424080</t>
  </si>
  <si>
    <t>Vybourání dřevěných rámů oken s křídly, dveřních zárubní, vrat, stěn, ostění nebo obkladů dveřních zárubní, plochy přes 2 m2</t>
  </si>
  <si>
    <t>37</t>
  </si>
  <si>
    <t>968072455</t>
  </si>
  <si>
    <t>Vybourání kovových dveřních zárubní pl do 2 m2</t>
  </si>
  <si>
    <t>294966705</t>
  </si>
  <si>
    <t>Vybourání kovových rámů oken s křídly, dveřních zárubní, vrat, stěn, ostění nebo obkladů dveřních zárubní, plochy do 2 m2</t>
  </si>
  <si>
    <t>38</t>
  </si>
  <si>
    <t>978015391</t>
  </si>
  <si>
    <t>Otlučení vnějších omítek MV nebo MVC  průčelí v rozsahu do 100 %</t>
  </si>
  <si>
    <t>-1228699347</t>
  </si>
  <si>
    <t>Otlučení omítek vápenných nebo vápenocementových stěn, stropů vnějších, s vyškrabáním spár, s očištěním zdiva, v rozsahu do 100 %</t>
  </si>
  <si>
    <t>Dle TZ a PD - výkres Řez A-A</t>
  </si>
  <si>
    <t xml:space="preserve">zateplená část </t>
  </si>
  <si>
    <t>997</t>
  </si>
  <si>
    <t>Přesun sutě</t>
  </si>
  <si>
    <t>39</t>
  </si>
  <si>
    <t>997013114</t>
  </si>
  <si>
    <t>Vnitrostaveništní doprava suti a vybouraných hmot pro budovy v do 15 m s použitím mechanizace</t>
  </si>
  <si>
    <t>t</t>
  </si>
  <si>
    <t>-246980518</t>
  </si>
  <si>
    <t>Vnitrostaveništní doprava suti a vybouraných hmot vodorovně do 50 m svisle s použitím mechanizace pro budovy a haly výšky přes 12 do 15 m</t>
  </si>
  <si>
    <t>40</t>
  </si>
  <si>
    <t>997013501</t>
  </si>
  <si>
    <t>Odvoz suti na skládku a vybouraných hmot nebo meziskládku do 1 km se složením</t>
  </si>
  <si>
    <t>1192815178</t>
  </si>
  <si>
    <t>Odvoz suti a vybouraných hmot na skládku nebo meziskládku se složením, na vzdálenost do 1 km</t>
  </si>
  <si>
    <t>41</t>
  </si>
  <si>
    <t>997013509</t>
  </si>
  <si>
    <t>Příplatek k odvozu suti a vybouraných hmot na skládku ZKD 1 km přes 1 km</t>
  </si>
  <si>
    <t>-2143487573</t>
  </si>
  <si>
    <t>Odvoz suti a vybouraných hmot na skládku nebo meziskládku se složením, na vzdálenost Příplatek k ceně za každý další i započatý 1 km přes 1 km</t>
  </si>
  <si>
    <t>Poznámka k položce:
předpoklad vzdálenosti skládky do 20 km</t>
  </si>
  <si>
    <t>54,106*20 'Přepočtené koeficientem množství</t>
  </si>
  <si>
    <t>42</t>
  </si>
  <si>
    <t>997013831</t>
  </si>
  <si>
    <t>Poplatek za uložení stavebního směsného odpadu na skládce (skládkovné)</t>
  </si>
  <si>
    <t>-167123614</t>
  </si>
  <si>
    <t>Poplatek za uložení stavebního odpadu na skládce (skládkovné) směsného</t>
  </si>
  <si>
    <t>998</t>
  </si>
  <si>
    <t>Přesun hmot</t>
  </si>
  <si>
    <t>43</t>
  </si>
  <si>
    <t>998011003</t>
  </si>
  <si>
    <t>Přesun hmot pro budovy zděné v do 24 m</t>
  </si>
  <si>
    <t>-1604378962</t>
  </si>
  <si>
    <t>Přesun hmot pro budovy občanské výstavby, bydlení, výrobu a služby s nosnou svislou konstrukcí zděnou z cihel, tvárnic nebo kamene vodorovná dopravní vzdálenost do 100 m pro budovy výšky přes 12 do 24 m</t>
  </si>
  <si>
    <t>764</t>
  </si>
  <si>
    <t>Konstrukce klempířské</t>
  </si>
  <si>
    <t>44</t>
  </si>
  <si>
    <t>764002851</t>
  </si>
  <si>
    <t>Demontáž oplechování parapetů do suti</t>
  </si>
  <si>
    <t>-1552274161</t>
  </si>
  <si>
    <t>Demontáž klempířských konstrukcí oplechování parapetů do suti</t>
  </si>
  <si>
    <t>počet oken * délka parapetu</t>
  </si>
  <si>
    <t>77*1,2</t>
  </si>
  <si>
    <t>45</t>
  </si>
  <si>
    <t>764002861</t>
  </si>
  <si>
    <t>Demontáž oplechování říms a ozdobných prvků do suti</t>
  </si>
  <si>
    <t>916512644</t>
  </si>
  <si>
    <t>Demontáž klempířských konstrukcí oplechování říms do suti</t>
  </si>
  <si>
    <t>123,755+44,3</t>
  </si>
  <si>
    <t>46</t>
  </si>
  <si>
    <t>764004803</t>
  </si>
  <si>
    <t>Demontáž podokapního žlabu k dalšímu použití</t>
  </si>
  <si>
    <t>118492493</t>
  </si>
  <si>
    <t>Demontáž klempířských konstrukcí žlabu podokapního k dalšímu použití</t>
  </si>
  <si>
    <t xml:space="preserve"> 31,75+11,1+35,75+11,1</t>
  </si>
  <si>
    <t>47</t>
  </si>
  <si>
    <t>764004863</t>
  </si>
  <si>
    <t>Demontáž svodu k dalšímu použití</t>
  </si>
  <si>
    <t>995923147</t>
  </si>
  <si>
    <t>Demontáž klempířských konstrukcí svodu k dalšímu použití</t>
  </si>
  <si>
    <t>"j+s" 14,4*2+13*2</t>
  </si>
  <si>
    <t>"z" 12</t>
  </si>
  <si>
    <t>"v" 14</t>
  </si>
  <si>
    <t>"ostatní (vikýře)" 29,5</t>
  </si>
  <si>
    <t>48</t>
  </si>
  <si>
    <t>764226446</t>
  </si>
  <si>
    <t>Oplechování rovných parapetů celoplošně lepené z Al plechu rš 500 mm</t>
  </si>
  <si>
    <t>1787723518</t>
  </si>
  <si>
    <t>Oplechování parapetů z hliníkového plechu rovných celoplošně lepené, bez rohů rš 500 mm</t>
  </si>
  <si>
    <t>49</t>
  </si>
  <si>
    <t>764246406</t>
  </si>
  <si>
    <t>Oplechování rovných parapetů mechanicky kotvené z TiZn předzvětralého plechu  rš 500 mm</t>
  </si>
  <si>
    <t>-1412615717</t>
  </si>
  <si>
    <t>Oplechování parapetů z titanzinkového předzvětralého plechu rovných mechanicky kotvené, bez rohů rš 500 mm</t>
  </si>
  <si>
    <t>50</t>
  </si>
  <si>
    <t>764501103</t>
  </si>
  <si>
    <t>Montáž žlabu podokapního půlkulatého</t>
  </si>
  <si>
    <t>1647249815</t>
  </si>
  <si>
    <t>Montáž žlabu podokapního půlkruhového žlabu</t>
  </si>
  <si>
    <t>51</t>
  </si>
  <si>
    <t>764508131</t>
  </si>
  <si>
    <t>Montáž kruhového svodu</t>
  </si>
  <si>
    <t>531725794</t>
  </si>
  <si>
    <t>Montáž svodu kruhového, průměru svodu</t>
  </si>
  <si>
    <t>52</t>
  </si>
  <si>
    <t>998764203</t>
  </si>
  <si>
    <t>Přesun hmot procentní pro konstrukce klempířské v objektech v do 24 m</t>
  </si>
  <si>
    <t>%</t>
  </si>
  <si>
    <t>1587152831</t>
  </si>
  <si>
    <t>Přesun hmot pro konstrukce klempířské stanovený procentní sazbou z ceny vodorovná dopravní vzdálenost do 50 m v objektech výšky přes 12 do 24 m</t>
  </si>
  <si>
    <t>PSV</t>
  </si>
  <si>
    <t>Práce a dodávky PSV</t>
  </si>
  <si>
    <t>713</t>
  </si>
  <si>
    <t>Izolace tepelné</t>
  </si>
  <si>
    <t>53</t>
  </si>
  <si>
    <t>713121121</t>
  </si>
  <si>
    <t>Montáž izolace tepelné podlah volně kladenými rohožemi, pásy, dílci, deskami 2 vrstvy</t>
  </si>
  <si>
    <t>-1308839022</t>
  </si>
  <si>
    <t>Montáž tepelné izolace podlah rohožemi, pásy, deskami, dílci, bloky (izolační materiál ve specifikaci) kladenými volně dvouvrstvá</t>
  </si>
  <si>
    <t>54</t>
  </si>
  <si>
    <t>631508500</t>
  </si>
  <si>
    <t>pás tepelně izolační ISOVER DOMO 12 120 mm 6000x1200 mm</t>
  </si>
  <si>
    <t>2081502360</t>
  </si>
  <si>
    <t>vlákna skleněná izolační ISOVER - strop pod nevytápěným prostorem tepelně izolační pás ISOVER DOMO izolace trámových stropů, podhledů a nepochůz.půd, DOMO 12, 120mm,   6000x1200</t>
  </si>
  <si>
    <t>269*1,05</t>
  </si>
  <si>
    <t>55</t>
  </si>
  <si>
    <t>631508510</t>
  </si>
  <si>
    <t>pás tepelně izolační ISOVER DOMO 14 140 mm 5000x1200 mm</t>
  </si>
  <si>
    <t>338402429</t>
  </si>
  <si>
    <t>vlákna skleněná izolační ISOVER - strop pod nevytápěným prostorem tepelně izolační pás ISOVER DOMO izolace trámových stropů, podhledů a nepochůz.půd, DOMO 14, 140mm,   5000x1200</t>
  </si>
  <si>
    <t>56</t>
  </si>
  <si>
    <t>713131141</t>
  </si>
  <si>
    <t>Montáž izolace tepelné stěn a základů lepením celoplošně rohoží, pásů, dílců, desek</t>
  </si>
  <si>
    <t>645681558</t>
  </si>
  <si>
    <t>Montáž tepelné izolace stěn rohožemi, pásy, deskami, dílci, bloky (izolační materiál ve specifikaci) lepením celoplošně</t>
  </si>
  <si>
    <t>zateplení ostění pod ext. parapety oken</t>
  </si>
  <si>
    <t>1,2*(0,25+0,14)*77</t>
  </si>
  <si>
    <t>57</t>
  </si>
  <si>
    <t>283759310</t>
  </si>
  <si>
    <t>deska fasádní polystyrénová EPS 70 F 1000 x 500 x 30 mm</t>
  </si>
  <si>
    <t>-1258182304</t>
  </si>
  <si>
    <t>desky z lehčených plastů desky fasádní polystyrénové typ EPS 70 F fasádní, stabilizovaný, samozhášivý objemová hmotnost 15 až 20 kg/m3 1000 x 500 x  30 mm</t>
  </si>
  <si>
    <t>36,036*1,05</t>
  </si>
  <si>
    <t>58</t>
  </si>
  <si>
    <t>998713203</t>
  </si>
  <si>
    <t>Přesun hmot procentní pro izolace tepelné v objektech v do 24 m</t>
  </si>
  <si>
    <t>512431416</t>
  </si>
  <si>
    <t>Přesun hmot pro izolace tepelné stanovený procentní sazbou z ceny vodorovná dopravní vzdálenost do 50 m v objektech výšky přes 12 do 24 m</t>
  </si>
  <si>
    <t>740</t>
  </si>
  <si>
    <t>Elektromontáže - zkoušky a revize</t>
  </si>
  <si>
    <t>59</t>
  </si>
  <si>
    <t>740991100</t>
  </si>
  <si>
    <t>Celková prohlídka elektrického rozvodu a zařízení do 100 000,- Kč</t>
  </si>
  <si>
    <t>-1732878262</t>
  </si>
  <si>
    <t>Zkoušky a prohlídky elektrických rozvodů a zařízení celková prohlídka a vyhotovení revizní zprávy pro objem montážních prací do 100 tis. Kč</t>
  </si>
  <si>
    <t>743</t>
  </si>
  <si>
    <t>Elektromontáže - hrubá montáž</t>
  </si>
  <si>
    <t>60</t>
  </si>
  <si>
    <t>743611111</t>
  </si>
  <si>
    <t>Montáž vodič uzemňovací FeZn pásek D do 120 mm2 na povrchu</t>
  </si>
  <si>
    <t>1392032828</t>
  </si>
  <si>
    <t>Montáž uzemňovacího vedení s upevněním, propojením a připojením pomocí svorek na povrchu vodičů FeZn pásku D do 120 mm2</t>
  </si>
  <si>
    <t>cena včetnně demontáže stávajícího vedení</t>
  </si>
  <si>
    <t>cena včetně označení svodu štítky, smaltované, umělá hmota</t>
  </si>
  <si>
    <t>cena včetně panceřové chráničky a vodivého spojení</t>
  </si>
  <si>
    <t>cena včetně úhelníku ochranného nebo trubky s držáky do zdiva včetně ochranného úhelníku  a držáků</t>
  </si>
  <si>
    <t>61</t>
  </si>
  <si>
    <t>354410730</t>
  </si>
  <si>
    <t>drát průměr 10 mm FeZn</t>
  </si>
  <si>
    <t>kg</t>
  </si>
  <si>
    <t>-2077690610</t>
  </si>
  <si>
    <t>součásti pro hromosvody a uzemňování vodiče  svodů dráty FeZn drát průměr 10 mm FeZn  1 kg=1,61m</t>
  </si>
  <si>
    <t>Poznámka k položce:
Hmotnost: 0,62 kg/m</t>
  </si>
  <si>
    <t>62</t>
  </si>
  <si>
    <t>743622200</t>
  </si>
  <si>
    <t>Montáž svorka hromosvodná typ ST, SJ, SK, SZ, SR01, 02 se 3 šrouby</t>
  </si>
  <si>
    <t>-1114609830</t>
  </si>
  <si>
    <t>Montáž hromosvodného vedení svorek se 3 a více šrouby, typ ST, SJ, SK, SZ, SR 01 a 02</t>
  </si>
  <si>
    <t>63</t>
  </si>
  <si>
    <t>354418750</t>
  </si>
  <si>
    <t>svorka křížová SK pro vodič D6-10 mm</t>
  </si>
  <si>
    <t>5037491</t>
  </si>
  <si>
    <t>součásti pro hromosvody a uzemňování svorky FeZn křížová, ČSN  35 7632 SK    pro vodič    D 6-10 mm</t>
  </si>
  <si>
    <t>744</t>
  </si>
  <si>
    <t>Elektromontáže - rozvody vodičů měděných</t>
  </si>
  <si>
    <t>64</t>
  </si>
  <si>
    <t>744221111</t>
  </si>
  <si>
    <t>Montáž vodič Cu izolovaný sk.1 do 1 kV žíla 0,5-4 mm2 zatahovací</t>
  </si>
  <si>
    <t>-1439031518</t>
  </si>
  <si>
    <t>Montáž izolovaných vodičů měděných bez ukončení uložených v trubkách nebo lištách do 1 kV zatahovacích sk. 1 - CY, CYA, CYY, průřezu žíly 0,5 až 4 mm2</t>
  </si>
  <si>
    <t>cena včetně demontáže a montáže svítidel</t>
  </si>
  <si>
    <t>65</t>
  </si>
  <si>
    <t>341095170</t>
  </si>
  <si>
    <t>kabel silový s Cu jádrem, oválný CYKYLo 3x2,5 mm2</t>
  </si>
  <si>
    <t>179954181</t>
  </si>
  <si>
    <t>kabely silové s měděným jádrem pro jmenovité napětí 750 V CYKYLo - RE    PN-KV-062-00 oválné instalační vedení průřez     Cu číslo   bázová cena mm2         kg/m       Kč/m 3 x 2,5     0,074        18,24</t>
  </si>
  <si>
    <t>762</t>
  </si>
  <si>
    <t>Konstrukce tesařské</t>
  </si>
  <si>
    <t>66</t>
  </si>
  <si>
    <t>762511247</t>
  </si>
  <si>
    <t>Podlahové kce podkladové z desek OSB tl 25 mm na sraz šroubovaných</t>
  </si>
  <si>
    <t>-1836291047</t>
  </si>
  <si>
    <t>Podlahové konstrukce podkladové z dřevoštěpkových desek OSB jednovrstvých šroubovaných na sraz, tloušťky desky 25 mm</t>
  </si>
  <si>
    <t>Dle TZ a PD - výkres Půdorysy 4.NP a řez A-A</t>
  </si>
  <si>
    <t xml:space="preserve">pochozí lávky na půdě - skladba C </t>
  </si>
  <si>
    <t>181,40</t>
  </si>
  <si>
    <t>67</t>
  </si>
  <si>
    <t>762526110</t>
  </si>
  <si>
    <t>Položení polštáře pod podlahy při osové vzdálenosti 65 cm</t>
  </si>
  <si>
    <t>-677196117</t>
  </si>
  <si>
    <t>Položení podlah položení polštářů pod podlahy osové vzdálenosti do 650 mm</t>
  </si>
  <si>
    <t>podkladní rošt SM 120/260 mm :</t>
  </si>
  <si>
    <t>181,400</t>
  </si>
  <si>
    <t>68</t>
  </si>
  <si>
    <t>605120110</t>
  </si>
  <si>
    <t>řezivo jehličnaté hranol jakost I nad 120 cm2</t>
  </si>
  <si>
    <t>-507685457</t>
  </si>
  <si>
    <t>řezivo jehličnaté hraněné, neopracované (hranolky, hranoly) řezivo jehličnaté - hranoly nad 120 cm2 hranoly jakost I</t>
  </si>
  <si>
    <t>181,400/2+1</t>
  </si>
  <si>
    <t>181,400*2</t>
  </si>
  <si>
    <t>454,500*0,120*0,260</t>
  </si>
  <si>
    <t>"prořez 10%"   14,180*1,1</t>
  </si>
  <si>
    <t>69</t>
  </si>
  <si>
    <t>762595001</t>
  </si>
  <si>
    <t>Spojovací prostředky pro položení dřevěných podlah a zakrytí kanálů</t>
  </si>
  <si>
    <t>710254968</t>
  </si>
  <si>
    <t>Spojovací prostředky podlah, konstrukcí podkladových, zakrytí kanálů a výkopů hřebíky, vruty</t>
  </si>
  <si>
    <t>70</t>
  </si>
  <si>
    <t>998762203</t>
  </si>
  <si>
    <t>Přesun hmot procentní pro kce tesařské v objektech v do 24 m</t>
  </si>
  <si>
    <t>-1042426980</t>
  </si>
  <si>
    <t>Přesun hmot pro konstrukce tesařské stanovený procentní sazbou z ceny vodorovná dopravní vzdálenost do 50 m v objektech výšky přes 12 do 24 m</t>
  </si>
  <si>
    <t>766</t>
  </si>
  <si>
    <t>Konstrukce truhlářské</t>
  </si>
  <si>
    <t>71</t>
  </si>
  <si>
    <t>766641131</t>
  </si>
  <si>
    <t>Montáž  dveří plastových 1křídlových bez nadsvětlíku včetně rámu do zdiva</t>
  </si>
  <si>
    <t>-1402227765</t>
  </si>
  <si>
    <t>Montáž  dveří dřevěných nebo plastových včetně rámu na PU pěnu zdvojených do zdiva jednokřídlových bez nadsvětlíku</t>
  </si>
  <si>
    <t>pol. D/2 viz. výpis včetně montáže těsnění funkční páry rámu dveří</t>
  </si>
  <si>
    <t>72</t>
  </si>
  <si>
    <t>611441630</t>
  </si>
  <si>
    <t>dveře plastové vchodové 1křídlové otevíravé 100x205 cm</t>
  </si>
  <si>
    <t>-975537464</t>
  </si>
  <si>
    <t xml:space="preserve">okna a dveře balkónové z plastů okna a dveře plastové z profilů DECEUNINCK dveře vchodové jednokřídlové  otevíravé </t>
  </si>
  <si>
    <t>73</t>
  </si>
  <si>
    <t>766660717</t>
  </si>
  <si>
    <t>Montáž dveřních křídel samozavírače na zárubeň</t>
  </si>
  <si>
    <t>-330039295</t>
  </si>
  <si>
    <t xml:space="preserve">Montáž dveřních křídel dřevěných nebo plastových ostatní práce samozavírače na zárubeň </t>
  </si>
  <si>
    <t>pol. D/1, D/2</t>
  </si>
  <si>
    <t>74</t>
  </si>
  <si>
    <t>549172650</t>
  </si>
  <si>
    <t xml:space="preserve">samozavírač dveří hydraulický </t>
  </si>
  <si>
    <t>43214538</t>
  </si>
  <si>
    <t xml:space="preserve">samozavírače dveří hydraulické samozavírač hydraulický </t>
  </si>
  <si>
    <t>75</t>
  </si>
  <si>
    <t>766660722</t>
  </si>
  <si>
    <t>Montáž dveřního kování</t>
  </si>
  <si>
    <t>-90805146</t>
  </si>
  <si>
    <t>Montáž dveřních křídel dřevěných nebo plastových ostatní práce dveřního kování zámku</t>
  </si>
  <si>
    <t>pol. D/1</t>
  </si>
  <si>
    <t>76</t>
  </si>
  <si>
    <t>382290060</t>
  </si>
  <si>
    <t xml:space="preserve">zámek elektrický </t>
  </si>
  <si>
    <t>-1563329392</t>
  </si>
  <si>
    <t xml:space="preserve">přístroje telefonní zvláštní elektrické zámky </t>
  </si>
  <si>
    <t>77</t>
  </si>
  <si>
    <t>766691914</t>
  </si>
  <si>
    <t>Vyvěšení nebo zavěšení dřevěných křídel dveří pl do 2 m2</t>
  </si>
  <si>
    <t>-800304547</t>
  </si>
  <si>
    <t>Ostatní práce vyvěšení nebo zavěšení křídel s případným uložením a opětovným zavěšením po provedení stavebních změn dřevěných dveřních, plochy do 2 m2</t>
  </si>
  <si>
    <t>78</t>
  </si>
  <si>
    <t>998766203</t>
  </si>
  <si>
    <t>Přesun hmot procentní pro konstrukce truhlářské v objektech v do 24 m</t>
  </si>
  <si>
    <t>-240567810</t>
  </si>
  <si>
    <t>Přesun hmot pro konstrukce truhlářské stanovený procentní sazbou z ceny vodorovná dopravní vzdálenost do 50 m v objektech výšky přes 12 do 24 m</t>
  </si>
  <si>
    <t>767</t>
  </si>
  <si>
    <t>Konstrukce zámečnické</t>
  </si>
  <si>
    <t>79</t>
  </si>
  <si>
    <t>767640221</t>
  </si>
  <si>
    <t>Montáž dveří ocelových vchodových dvoukřídlových bez nadsvětlíku</t>
  </si>
  <si>
    <t>-757463825</t>
  </si>
  <si>
    <t>Montáž dveří ocelových vchodových dvoukřídlové bez nadsvětlíku</t>
  </si>
  <si>
    <t>pol. D/1 výpis včetně montáže těsnění funkční páry rámu dveří</t>
  </si>
  <si>
    <t>1ks 7 schránek</t>
  </si>
  <si>
    <t>1ks 10 schránek</t>
  </si>
  <si>
    <t>80</t>
  </si>
  <si>
    <t>553413110</t>
  </si>
  <si>
    <t>dveře hliníkové vchodové dvoukřídlové 1600 x 2150 mm</t>
  </si>
  <si>
    <t>1800875620</t>
  </si>
  <si>
    <t>výplně otvorů staveb - kovové dveře vchodové hliníkové profil Futura Standard 3 komorový, kování celoobvodové barva elox zasklení 4-16-4 Float - PTN+ dveře vchodové dvoukřídlové šířka x výška [mm] 1600 x 2000</t>
  </si>
  <si>
    <t>81</t>
  </si>
  <si>
    <t>767995111</t>
  </si>
  <si>
    <t>Montáž atypických zámečnických konstrukcí hmotnosti do 5 kg</t>
  </si>
  <si>
    <t>-554231049</t>
  </si>
  <si>
    <t>Montáž ostatních atypických zámečnických konstrukcí hmotnosti do 5 kg</t>
  </si>
  <si>
    <t xml:space="preserve">oplechování otvorů stávajících skříněk na fasádě po zateplení </t>
  </si>
  <si>
    <t>L profil 40/40/4 mm</t>
  </si>
  <si>
    <t>20,0*2,61/1000</t>
  </si>
  <si>
    <t>82</t>
  </si>
  <si>
    <t>130104140</t>
  </si>
  <si>
    <t>úhelník ocelový rovnostranný, v jakosti 11 375, 40 x 40 x 4 mm</t>
  </si>
  <si>
    <t>-1465294461</t>
  </si>
  <si>
    <t>ocel profilová v jakosti 11 375 ocel profilová L úhelníky rovnostranné 40 x 40 x 4 mm</t>
  </si>
  <si>
    <t>Poznámka k položce:
Hmotnost: 2,61 kg/m</t>
  </si>
  <si>
    <t>83</t>
  </si>
  <si>
    <t>767995112</t>
  </si>
  <si>
    <t>Montáž atypických zámečnických konstrukcí hmotnosti do 10 kg</t>
  </si>
  <si>
    <t>-1172539795</t>
  </si>
  <si>
    <t>Montáž ostatních atypických zámečnických konstrukcí hmotnosti přes 5 do 10 kg</t>
  </si>
  <si>
    <t>84</t>
  </si>
  <si>
    <t>767996801</t>
  </si>
  <si>
    <t>Demontáž atypických zámečnických konstrukcí rozebráním hmotnosti jednotlivých dílů do 50 kg</t>
  </si>
  <si>
    <t>956705477</t>
  </si>
  <si>
    <t>Demontáž ostatních zámečnických konstrukcí o hmotnosti jednotlivých dílů rozebráním do 50 kg</t>
  </si>
  <si>
    <t>demontáž koteva ostatních prvků z fasády před zateplením</t>
  </si>
  <si>
    <t>85</t>
  </si>
  <si>
    <t>998767203</t>
  </si>
  <si>
    <t>Přesun hmot procentní pro zámečnické konstrukce v objektech v do 24 m</t>
  </si>
  <si>
    <t>-25156588</t>
  </si>
  <si>
    <t>Přesun hmot pro zámečnické konstrukce stanovený procentní sazbou z ceny vodorovná dopravní vzdálenost do 50 m v objektech výšky přes 12 do 24 m</t>
  </si>
  <si>
    <t>783</t>
  </si>
  <si>
    <t>Dokončovací práce - nátěry</t>
  </si>
  <si>
    <t>86</t>
  </si>
  <si>
    <t>783201821</t>
  </si>
  <si>
    <t>Odstranění nátěrů ze zámečnických konstrukcí opálením</t>
  </si>
  <si>
    <t>1480955915</t>
  </si>
  <si>
    <t>Odstranění starých nátěrů ze zámečnických konstrukcí opálením nebo oklepáním</t>
  </si>
  <si>
    <t>dvířka NN, HUP, okapy, svody apod.</t>
  </si>
  <si>
    <t>10+200*0,44</t>
  </si>
  <si>
    <t>87</t>
  </si>
  <si>
    <t>783221121</t>
  </si>
  <si>
    <t>Nátěry syntetické KDK barva dražší matný povrch 1x antikorozní, 1x základní, 1x email</t>
  </si>
  <si>
    <t>2075809663</t>
  </si>
  <si>
    <t>Nátěry kovových stavebních doplňkových konstrukcí syntetické na vzduchu schnoucí dražšími barvami (např. Düfa, …) matný povrch 1x antikorozní, 1x základní 1x email</t>
  </si>
  <si>
    <t>02 - Vedlejší a ostatní náklady</t>
  </si>
  <si>
    <t>01 -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</si>
  <si>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</si>
  <si>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</si>
  <si>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</si>
  <si>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</si>
  <si>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</si>
  <si>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</si>
  <si>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</si>
  <si>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</si>
  <si>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</si>
  <si>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</si>
  <si>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</si>
  <si>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</si>
  <si>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kpl</t>
  </si>
  <si>
    <t>1024</t>
  </si>
  <si>
    <t>-596130634</t>
  </si>
  <si>
    <t>Průzkumné, geodetické a projektové práce projektové práce dokumentace stavby (výkresová a textová) skutečného provedení stavby</t>
  </si>
  <si>
    <t>VRN3</t>
  </si>
  <si>
    <t>Zařízení staveniště</t>
  </si>
  <si>
    <t>031002000</t>
  </si>
  <si>
    <t>Související práce pro zařízení staveniště</t>
  </si>
  <si>
    <t>-1537443111</t>
  </si>
  <si>
    <t>Hlavní tituly průvodních činností a nákladů zařízení staveniště související (přípravné) práce</t>
  </si>
  <si>
    <t>Poznámka k položce:
Zžízení zařízení staveniště</t>
  </si>
  <si>
    <t>032002000</t>
  </si>
  <si>
    <t>Vybavení staveniště</t>
  </si>
  <si>
    <t>94193048</t>
  </si>
  <si>
    <t>Hlavní tituly průvodních činností a nákladů zařízení staveniště vybavení staveniště</t>
  </si>
  <si>
    <t>Poznámka k položce:
Vybavení vč. oplocení staveniště, objektů a ploch skladovacích, výrobních a sociálních.</t>
  </si>
  <si>
    <t>039002000</t>
  </si>
  <si>
    <t>Zrušení zařízení staveniště</t>
  </si>
  <si>
    <t>181869378</t>
  </si>
  <si>
    <t>Hlavní tituly průvodních činností a nákladů zařízení staveniště zrušení zařízení staveniště</t>
  </si>
  <si>
    <t>VRN4</t>
  </si>
  <si>
    <t>Inženýrská činnost</t>
  </si>
  <si>
    <t>045002000</t>
  </si>
  <si>
    <t>Kompletační a koordinační činnost</t>
  </si>
  <si>
    <t>1604660012</t>
  </si>
  <si>
    <t>Hlavní tituly průvodních činností a nákladů inženýrská činnost kompletační a koordinační činnost</t>
  </si>
  <si>
    <t>VRN5</t>
  </si>
  <si>
    <t>Finanční náklady</t>
  </si>
  <si>
    <t>053103000</t>
  </si>
  <si>
    <t>Místní poplatky</t>
  </si>
  <si>
    <t>-87646815</t>
  </si>
  <si>
    <t>Finanční náklady poplatky místní poplatky</t>
  </si>
  <si>
    <t xml:space="preserve">Poznámka k položce:
zábor pozemku
</t>
  </si>
  <si>
    <t>VRN7</t>
  </si>
  <si>
    <t>Provozní vlivy</t>
  </si>
  <si>
    <t>071002000</t>
  </si>
  <si>
    <t>Provoz investora, třetích osob</t>
  </si>
  <si>
    <t>-1844955158</t>
  </si>
  <si>
    <t>Hlavní tituly průvodních činností a nákladů provozní vlivy provoz investora, třetích osob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</si>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</sst>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12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18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b/>
      <sz val="10"/>
      <color indexed="56"/>
      <name val="Trebuchet MS"/>
      <family val="2"/>
    </font>
    <font>
      <sz val="10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color rgb="FF00336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25" borderId="8" applyNumberFormat="0" applyAlignment="0" applyProtection="0"/>
    <xf numFmtId="0" fontId="80" fillId="26" borderId="8" applyNumberFormat="0" applyAlignment="0" applyProtection="0"/>
    <xf numFmtId="0" fontId="81" fillId="26" borderId="9" applyNumberFormat="0" applyAlignment="0" applyProtection="0"/>
    <xf numFmtId="0" fontId="82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393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9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92" fillId="0" borderId="0" xfId="0" applyFont="1" applyAlignment="1">
      <alignment horizontal="left" vertical="center"/>
    </xf>
    <xf numFmtId="0" fontId="93" fillId="0" borderId="0" xfId="0" applyFont="1" applyAlignment="1">
      <alignment horizontal="left" vertical="center"/>
    </xf>
    <xf numFmtId="0" fontId="9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94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83" fillId="0" borderId="0" xfId="0" applyFont="1" applyBorder="1" applyAlignment="1">
      <alignment horizontal="right"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94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94" fillId="0" borderId="27" xfId="0" applyFont="1" applyBorder="1" applyAlignment="1">
      <alignment horizontal="center" vertical="center" wrapText="1"/>
    </xf>
    <xf numFmtId="0" fontId="94" fillId="0" borderId="28" xfId="0" applyFont="1" applyBorder="1" applyAlignment="1">
      <alignment horizontal="center" vertical="center" wrapText="1"/>
    </xf>
    <xf numFmtId="0" fontId="94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95" fillId="0" borderId="0" xfId="0" applyFont="1" applyAlignment="1">
      <alignment horizontal="left" vertical="center"/>
    </xf>
    <xf numFmtId="0" fontId="9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6" fillId="0" borderId="24" xfId="0" applyNumberFormat="1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174" fontId="96" fillId="0" borderId="0" xfId="0" applyNumberFormat="1" applyFont="1" applyBorder="1" applyAlignment="1">
      <alignment vertical="center"/>
    </xf>
    <xf numFmtId="4" fontId="96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7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9" fillId="0" borderId="24" xfId="0" applyNumberFormat="1" applyFont="1" applyBorder="1" applyAlignment="1">
      <alignment vertical="center"/>
    </xf>
    <xf numFmtId="4" fontId="99" fillId="0" borderId="0" xfId="0" applyNumberFormat="1" applyFont="1" applyBorder="1" applyAlignment="1">
      <alignment vertical="center"/>
    </xf>
    <xf numFmtId="174" fontId="99" fillId="0" borderId="0" xfId="0" applyNumberFormat="1" applyFont="1" applyBorder="1" applyAlignment="1">
      <alignment vertical="center"/>
    </xf>
    <xf numFmtId="4" fontId="99" fillId="0" borderId="2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" fontId="100" fillId="0" borderId="24" xfId="0" applyNumberFormat="1" applyFont="1" applyBorder="1" applyAlignment="1">
      <alignment vertical="center"/>
    </xf>
    <xf numFmtId="4" fontId="100" fillId="0" borderId="0" xfId="0" applyNumberFormat="1" applyFont="1" applyBorder="1" applyAlignment="1">
      <alignment vertical="center"/>
    </xf>
    <xf numFmtId="174" fontId="100" fillId="0" borderId="0" xfId="0" applyNumberFormat="1" applyFont="1" applyBorder="1" applyAlignment="1">
      <alignment vertical="center"/>
    </xf>
    <xf numFmtId="4" fontId="100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100" fillId="0" borderId="31" xfId="0" applyNumberFormat="1" applyFont="1" applyBorder="1" applyAlignment="1">
      <alignment vertical="center"/>
    </xf>
    <xf numFmtId="4" fontId="100" fillId="0" borderId="32" xfId="0" applyNumberFormat="1" applyFont="1" applyBorder="1" applyAlignment="1">
      <alignment vertical="center"/>
    </xf>
    <xf numFmtId="174" fontId="100" fillId="0" borderId="32" xfId="0" applyNumberFormat="1" applyFont="1" applyBorder="1" applyAlignment="1">
      <alignment vertical="center"/>
    </xf>
    <xf numFmtId="4" fontId="100" fillId="0" borderId="33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4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5" fillId="0" borderId="0" xfId="0" applyNumberFormat="1" applyFont="1" applyBorder="1" applyAlignment="1">
      <alignment vertical="center"/>
    </xf>
    <xf numFmtId="0" fontId="83" fillId="0" borderId="0" xfId="0" applyFont="1" applyBorder="1" applyAlignment="1" applyProtection="1">
      <alignment horizontal="right" vertical="center"/>
      <protection locked="0"/>
    </xf>
    <xf numFmtId="4" fontId="83" fillId="0" borderId="0" xfId="0" applyNumberFormat="1" applyFont="1" applyBorder="1" applyAlignment="1">
      <alignment vertical="center"/>
    </xf>
    <xf numFmtId="172" fontId="83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101" fillId="0" borderId="0" xfId="0" applyFont="1" applyBorder="1" applyAlignment="1">
      <alignment horizontal="left" vertical="center"/>
    </xf>
    <xf numFmtId="0" fontId="84" fillId="0" borderId="13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32" xfId="0" applyFont="1" applyBorder="1" applyAlignment="1">
      <alignment horizontal="left" vertical="center"/>
    </xf>
    <xf numFmtId="0" fontId="84" fillId="0" borderId="32" xfId="0" applyFont="1" applyBorder="1" applyAlignment="1">
      <alignment vertical="center"/>
    </xf>
    <xf numFmtId="0" fontId="84" fillId="0" borderId="32" xfId="0" applyFont="1" applyBorder="1" applyAlignment="1" applyProtection="1">
      <alignment vertical="center"/>
      <protection locked="0"/>
    </xf>
    <xf numFmtId="4" fontId="84" fillId="0" borderId="32" xfId="0" applyNumberFormat="1" applyFont="1" applyBorder="1" applyAlignment="1">
      <alignment vertical="center"/>
    </xf>
    <xf numFmtId="0" fontId="84" fillId="0" borderId="14" xfId="0" applyFont="1" applyBorder="1" applyAlignment="1">
      <alignment vertical="center"/>
    </xf>
    <xf numFmtId="0" fontId="85" fillId="0" borderId="13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32" xfId="0" applyFont="1" applyBorder="1" applyAlignment="1">
      <alignment horizontal="left" vertical="center"/>
    </xf>
    <xf numFmtId="0" fontId="85" fillId="0" borderId="32" xfId="0" applyFont="1" applyBorder="1" applyAlignment="1">
      <alignment vertical="center"/>
    </xf>
    <xf numFmtId="0" fontId="85" fillId="0" borderId="32" xfId="0" applyFont="1" applyBorder="1" applyAlignment="1" applyProtection="1">
      <alignment vertical="center"/>
      <protection locked="0"/>
    </xf>
    <xf numFmtId="4" fontId="85" fillId="0" borderId="32" xfId="0" applyNumberFormat="1" applyFont="1" applyBorder="1" applyAlignment="1">
      <alignment vertical="center"/>
    </xf>
    <xf numFmtId="0" fontId="85" fillId="0" borderId="14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94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102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horizontal="center" vertical="center" wrapText="1"/>
    </xf>
    <xf numFmtId="4" fontId="95" fillId="0" borderId="0" xfId="0" applyNumberFormat="1" applyFont="1" applyAlignment="1">
      <alignment/>
    </xf>
    <xf numFmtId="174" fontId="103" fillId="0" borderId="22" xfId="0" applyNumberFormat="1" applyFont="1" applyBorder="1" applyAlignment="1">
      <alignment/>
    </xf>
    <xf numFmtId="174" fontId="103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6" fillId="0" borderId="13" xfId="0" applyFont="1" applyBorder="1" applyAlignment="1">
      <alignment/>
    </xf>
    <xf numFmtId="0" fontId="86" fillId="0" borderId="0" xfId="0" applyFont="1" applyAlignment="1">
      <alignment horizontal="left"/>
    </xf>
    <xf numFmtId="0" fontId="84" fillId="0" borderId="0" xfId="0" applyFont="1" applyAlignment="1">
      <alignment horizontal="left"/>
    </xf>
    <xf numFmtId="0" fontId="86" fillId="0" borderId="0" xfId="0" applyFont="1" applyAlignment="1" applyProtection="1">
      <alignment/>
      <protection locked="0"/>
    </xf>
    <xf numFmtId="4" fontId="84" fillId="0" borderId="0" xfId="0" applyNumberFormat="1" applyFont="1" applyAlignment="1">
      <alignment/>
    </xf>
    <xf numFmtId="0" fontId="86" fillId="0" borderId="24" xfId="0" applyFont="1" applyBorder="1" applyAlignment="1">
      <alignment/>
    </xf>
    <xf numFmtId="0" fontId="86" fillId="0" borderId="0" xfId="0" applyFont="1" applyBorder="1" applyAlignment="1">
      <alignment/>
    </xf>
    <xf numFmtId="174" fontId="86" fillId="0" borderId="0" xfId="0" applyNumberFormat="1" applyFont="1" applyBorder="1" applyAlignment="1">
      <alignment/>
    </xf>
    <xf numFmtId="174" fontId="86" fillId="0" borderId="25" xfId="0" applyNumberFormat="1" applyFont="1" applyBorder="1" applyAlignment="1">
      <alignment/>
    </xf>
    <xf numFmtId="0" fontId="86" fillId="0" borderId="0" xfId="0" applyFont="1" applyAlignment="1">
      <alignment horizontal="center"/>
    </xf>
    <xf numFmtId="4" fontId="86" fillId="0" borderId="0" xfId="0" applyNumberFormat="1" applyFont="1" applyAlignment="1">
      <alignment vertical="center"/>
    </xf>
    <xf numFmtId="0" fontId="86" fillId="0" borderId="0" xfId="0" applyFont="1" applyBorder="1" applyAlignment="1">
      <alignment horizontal="left"/>
    </xf>
    <xf numFmtId="0" fontId="85" fillId="0" borderId="0" xfId="0" applyFont="1" applyBorder="1" applyAlignment="1">
      <alignment horizontal="left"/>
    </xf>
    <xf numFmtId="4" fontId="85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75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83" fillId="23" borderId="36" xfId="0" applyFont="1" applyFill="1" applyBorder="1" applyAlignment="1" applyProtection="1">
      <alignment horizontal="left" vertical="center"/>
      <protection locked="0"/>
    </xf>
    <xf numFmtId="0" fontId="83" fillId="0" borderId="0" xfId="0" applyFont="1" applyBorder="1" applyAlignment="1">
      <alignment horizontal="center" vertical="center"/>
    </xf>
    <xf numFmtId="174" fontId="83" fillId="0" borderId="0" xfId="0" applyNumberFormat="1" applyFont="1" applyBorder="1" applyAlignment="1">
      <alignment vertical="center"/>
    </xf>
    <xf numFmtId="174" fontId="83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0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87" fillId="0" borderId="13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 wrapText="1"/>
    </xf>
    <xf numFmtId="0" fontId="87" fillId="0" borderId="0" xfId="0" applyFont="1" applyAlignment="1">
      <alignment horizontal="left" vertical="center"/>
    </xf>
    <xf numFmtId="0" fontId="87" fillId="0" borderId="0" xfId="0" applyFont="1" applyAlignment="1" applyProtection="1">
      <alignment vertical="center"/>
      <protection locked="0"/>
    </xf>
    <xf numFmtId="0" fontId="87" fillId="0" borderId="24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25" xfId="0" applyFont="1" applyBorder="1" applyAlignment="1">
      <alignment vertical="center"/>
    </xf>
    <xf numFmtId="0" fontId="88" fillId="0" borderId="13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 wrapText="1"/>
    </xf>
    <xf numFmtId="175" fontId="88" fillId="0" borderId="0" xfId="0" applyNumberFormat="1" applyFont="1" applyAlignment="1">
      <alignment vertical="center"/>
    </xf>
    <xf numFmtId="0" fontId="88" fillId="0" borderId="0" xfId="0" applyFont="1" applyAlignment="1" applyProtection="1">
      <alignment vertical="center"/>
      <protection locked="0"/>
    </xf>
    <xf numFmtId="0" fontId="88" fillId="0" borderId="24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8" fillId="0" borderId="25" xfId="0" applyFont="1" applyBorder="1" applyAlignment="1">
      <alignment vertical="center"/>
    </xf>
    <xf numFmtId="0" fontId="89" fillId="0" borderId="13" xfId="0" applyFont="1" applyBorder="1" applyAlignment="1">
      <alignment vertical="center"/>
    </xf>
    <xf numFmtId="0" fontId="104" fillId="0" borderId="0" xfId="0" applyFont="1" applyBorder="1" applyAlignment="1">
      <alignment horizontal="left" vertical="center"/>
    </xf>
    <xf numFmtId="0" fontId="89" fillId="0" borderId="0" xfId="0" applyFont="1" applyBorder="1" applyAlignment="1">
      <alignment horizontal="left" vertical="center"/>
    </xf>
    <xf numFmtId="0" fontId="89" fillId="0" borderId="0" xfId="0" applyFont="1" applyBorder="1" applyAlignment="1">
      <alignment horizontal="left" vertical="center" wrapText="1"/>
    </xf>
    <xf numFmtId="175" fontId="89" fillId="0" borderId="0" xfId="0" applyNumberFormat="1" applyFont="1" applyBorder="1" applyAlignment="1">
      <alignment vertical="center"/>
    </xf>
    <xf numFmtId="0" fontId="89" fillId="0" borderId="0" xfId="0" applyFont="1" applyAlignment="1" applyProtection="1">
      <alignment vertical="center"/>
      <protection locked="0"/>
    </xf>
    <xf numFmtId="0" fontId="89" fillId="0" borderId="24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0" fontId="89" fillId="0" borderId="25" xfId="0" applyFont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105" fillId="0" borderId="36" xfId="0" applyFont="1" applyBorder="1" applyAlignment="1" applyProtection="1">
      <alignment horizontal="center" vertical="center"/>
      <protection/>
    </xf>
    <xf numFmtId="49" fontId="105" fillId="0" borderId="36" xfId="0" applyNumberFormat="1" applyFont="1" applyBorder="1" applyAlignment="1" applyProtection="1">
      <alignment horizontal="left" vertical="center" wrapText="1"/>
      <protection/>
    </xf>
    <xf numFmtId="0" fontId="105" fillId="0" borderId="36" xfId="0" applyFont="1" applyBorder="1" applyAlignment="1" applyProtection="1">
      <alignment horizontal="left" vertical="center" wrapText="1"/>
      <protection/>
    </xf>
    <xf numFmtId="0" fontId="105" fillId="0" borderId="36" xfId="0" applyFont="1" applyBorder="1" applyAlignment="1" applyProtection="1">
      <alignment horizontal="center" vertical="center" wrapText="1"/>
      <protection/>
    </xf>
    <xf numFmtId="175" fontId="105" fillId="0" borderId="36" xfId="0" applyNumberFormat="1" applyFont="1" applyBorder="1" applyAlignment="1" applyProtection="1">
      <alignment vertical="center"/>
      <protection/>
    </xf>
    <xf numFmtId="4" fontId="105" fillId="23" borderId="36" xfId="0" applyNumberFormat="1" applyFont="1" applyFill="1" applyBorder="1" applyAlignment="1" applyProtection="1">
      <alignment vertical="center"/>
      <protection locked="0"/>
    </xf>
    <xf numFmtId="4" fontId="105" fillId="0" borderId="36" xfId="0" applyNumberFormat="1" applyFont="1" applyBorder="1" applyAlignment="1" applyProtection="1">
      <alignment vertical="center"/>
      <protection/>
    </xf>
    <xf numFmtId="0" fontId="105" fillId="0" borderId="13" xfId="0" applyFont="1" applyBorder="1" applyAlignment="1">
      <alignment vertical="center"/>
    </xf>
    <xf numFmtId="0" fontId="105" fillId="23" borderId="36" xfId="0" applyFont="1" applyFill="1" applyBorder="1" applyAlignment="1" applyProtection="1">
      <alignment horizontal="left" vertical="center"/>
      <protection locked="0"/>
    </xf>
    <xf numFmtId="0" fontId="105" fillId="0" borderId="0" xfId="0" applyFont="1" applyBorder="1" applyAlignment="1">
      <alignment horizontal="center" vertical="center"/>
    </xf>
    <xf numFmtId="0" fontId="88" fillId="0" borderId="0" xfId="0" applyFont="1" applyBorder="1" applyAlignment="1">
      <alignment horizontal="left" vertical="center" wrapText="1"/>
    </xf>
    <xf numFmtId="175" fontId="88" fillId="0" borderId="0" xfId="0" applyNumberFormat="1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90" fillId="0" borderId="13" xfId="0" applyFont="1" applyBorder="1" applyAlignment="1">
      <alignment vertical="center"/>
    </xf>
    <xf numFmtId="0" fontId="90" fillId="0" borderId="0" xfId="0" applyFont="1" applyAlignment="1">
      <alignment horizontal="left" vertical="center"/>
    </xf>
    <xf numFmtId="0" fontId="90" fillId="0" borderId="0" xfId="0" applyFont="1" applyAlignment="1">
      <alignment horizontal="left" vertical="center" wrapText="1"/>
    </xf>
    <xf numFmtId="175" fontId="90" fillId="0" borderId="0" xfId="0" applyNumberFormat="1" applyFont="1" applyAlignment="1">
      <alignment vertical="center"/>
    </xf>
    <xf numFmtId="0" fontId="90" fillId="0" borderId="0" xfId="0" applyFont="1" applyAlignment="1" applyProtection="1">
      <alignment vertical="center"/>
      <protection locked="0"/>
    </xf>
    <xf numFmtId="0" fontId="90" fillId="0" borderId="24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90" fillId="0" borderId="25" xfId="0" applyFont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89" fillId="0" borderId="0" xfId="0" applyFont="1" applyAlignment="1">
      <alignment horizontal="left" vertical="center" wrapText="1"/>
    </xf>
    <xf numFmtId="175" fontId="89" fillId="0" borderId="0" xfId="0" applyNumberFormat="1" applyFont="1" applyAlignment="1">
      <alignment vertical="center"/>
    </xf>
    <xf numFmtId="0" fontId="106" fillId="0" borderId="0" xfId="0" applyFont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84" fillId="0" borderId="0" xfId="0" applyFont="1" applyBorder="1" applyAlignment="1">
      <alignment horizontal="left"/>
    </xf>
    <xf numFmtId="4" fontId="84" fillId="0" borderId="0" xfId="0" applyNumberFormat="1" applyFont="1" applyBorder="1" applyAlignment="1">
      <alignment/>
    </xf>
    <xf numFmtId="175" fontId="0" fillId="23" borderId="36" xfId="0" applyNumberFormat="1" applyFont="1" applyFill="1" applyBorder="1" applyAlignment="1" applyProtection="1">
      <alignment vertical="center"/>
      <protection locked="0"/>
    </xf>
    <xf numFmtId="0" fontId="106" fillId="0" borderId="0" xfId="0" applyFont="1" applyBorder="1" applyAlignment="1">
      <alignment vertical="center" wrapText="1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Alignment="1">
      <alignment/>
    </xf>
    <xf numFmtId="0" fontId="107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83" fillId="0" borderId="0" xfId="0" applyNumberFormat="1" applyFont="1" applyBorder="1" applyAlignment="1">
      <alignment horizontal="center" vertical="center"/>
    </xf>
    <xf numFmtId="0" fontId="83" fillId="0" borderId="0" xfId="0" applyFont="1" applyBorder="1" applyAlignment="1">
      <alignment vertical="center"/>
    </xf>
    <xf numFmtId="4" fontId="107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96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98" fillId="0" borderId="0" xfId="0" applyNumberFormat="1" applyFont="1" applyAlignment="1">
      <alignment vertical="center"/>
    </xf>
    <xf numFmtId="0" fontId="98" fillId="0" borderId="0" xfId="0" applyFont="1" applyAlignment="1">
      <alignment vertical="center"/>
    </xf>
    <xf numFmtId="4" fontId="98" fillId="0" borderId="0" xfId="0" applyNumberFormat="1" applyFont="1" applyAlignment="1">
      <alignment horizontal="right" vertical="center"/>
    </xf>
    <xf numFmtId="0" fontId="97" fillId="0" borderId="0" xfId="0" applyFont="1" applyAlignment="1">
      <alignment horizontal="left" vertical="center" wrapText="1"/>
    </xf>
    <xf numFmtId="4" fontId="85" fillId="0" borderId="0" xfId="0" applyNumberFormat="1" applyFont="1" applyAlignment="1">
      <alignment vertical="center"/>
    </xf>
    <xf numFmtId="0" fontId="85" fillId="0" borderId="0" xfId="0" applyFont="1" applyAlignment="1">
      <alignment vertical="center"/>
    </xf>
    <xf numFmtId="0" fontId="108" fillId="0" borderId="0" xfId="0" applyFont="1" applyAlignment="1">
      <alignment horizontal="left" vertical="center" wrapText="1"/>
    </xf>
    <xf numFmtId="4" fontId="95" fillId="0" borderId="0" xfId="0" applyNumberFormat="1" applyFont="1" applyAlignment="1">
      <alignment horizontal="right" vertical="center"/>
    </xf>
    <xf numFmtId="4" fontId="95" fillId="0" borderId="0" xfId="0" applyNumberFormat="1" applyFont="1" applyAlignment="1">
      <alignment vertical="center"/>
    </xf>
    <xf numFmtId="0" fontId="9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94" fillId="0" borderId="0" xfId="0" applyFont="1" applyAlignment="1">
      <alignment horizontal="left" vertical="center" wrapText="1"/>
    </xf>
    <xf numFmtId="0" fontId="67" fillId="33" borderId="0" xfId="36" applyFill="1" applyAlignment="1">
      <alignment/>
    </xf>
    <xf numFmtId="0" fontId="109" fillId="0" borderId="0" xfId="36" applyFont="1" applyAlignment="1">
      <alignment horizontal="center" vertical="center"/>
    </xf>
    <xf numFmtId="0" fontId="110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11" fillId="33" borderId="0" xfId="36" applyFont="1" applyFill="1" applyAlignment="1">
      <alignment vertical="center"/>
    </xf>
    <xf numFmtId="0" fontId="91" fillId="33" borderId="0" xfId="0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110" fillId="33" borderId="0" xfId="0" applyFont="1" applyFill="1" applyAlignment="1" applyProtection="1">
      <alignment horizontal="left" vertical="center"/>
      <protection/>
    </xf>
    <xf numFmtId="0" fontId="111" fillId="33" borderId="0" xfId="36" applyFont="1" applyFill="1" applyAlignment="1" applyProtection="1">
      <alignment vertical="center"/>
      <protection/>
    </xf>
    <xf numFmtId="0" fontId="111" fillId="33" borderId="0" xfId="36" applyFont="1" applyFill="1" applyAlignment="1">
      <alignment vertical="center"/>
    </xf>
    <xf numFmtId="0" fontId="7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12" fillId="0" borderId="42" xfId="47" applyFont="1" applyBorder="1" applyAlignment="1">
      <alignment horizontal="left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2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3" xfId="47" applyFont="1" applyBorder="1" applyAlignment="1">
      <alignment vertical="center" wrapText="1"/>
      <protection locked="0"/>
    </xf>
    <xf numFmtId="0" fontId="7" fillId="0" borderId="42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center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2" fillId="0" borderId="42" xfId="47" applyFont="1" applyBorder="1" applyAlignment="1">
      <alignment horizontal="left" vertical="center"/>
      <protection locked="0"/>
    </xf>
    <xf numFmtId="0" fontId="12" fillId="0" borderId="42" xfId="47" applyFont="1" applyBorder="1" applyAlignment="1">
      <alignment horizontal="center" vertical="center"/>
      <protection locked="0"/>
    </xf>
    <xf numFmtId="0" fontId="6" fillId="0" borderId="42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3" xfId="47" applyFont="1" applyBorder="1" applyAlignment="1">
      <alignment horizontal="left" vertical="center"/>
      <protection locked="0"/>
    </xf>
    <xf numFmtId="0" fontId="7" fillId="0" borderId="42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2" fillId="0" borderId="0" xfId="47" applyFont="1" applyBorder="1" applyAlignment="1">
      <alignment vertical="center"/>
      <protection locked="0"/>
    </xf>
    <xf numFmtId="0" fontId="6" fillId="0" borderId="42" xfId="47" applyFont="1" applyBorder="1" applyAlignment="1">
      <alignment vertical="center"/>
      <protection locked="0"/>
    </xf>
    <xf numFmtId="0" fontId="12" fillId="0" borderId="42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2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2" fillId="0" borderId="42" xfId="47" applyFont="1" applyBorder="1" applyAlignment="1">
      <alignment horizontal="left"/>
      <protection locked="0"/>
    </xf>
    <xf numFmtId="0" fontId="6" fillId="0" borderId="42" xfId="47" applyFont="1" applyBorder="1" applyAlignment="1">
      <alignment/>
      <protection locked="0"/>
    </xf>
    <xf numFmtId="0" fontId="12" fillId="0" borderId="42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5EC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B38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EBB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95EC0.tmp" descr="C:\KROSplusData\System\Temp\rad95EC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3B386.tmp" descr="C:\KROSplusData\System\Temp\rad3B38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3EBB0.tmp" descr="C:\KROSplusData\System\Temp\rad3EBB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97" t="s">
        <v>0</v>
      </c>
      <c r="B1" s="298"/>
      <c r="C1" s="298"/>
      <c r="D1" s="299" t="s">
        <v>1</v>
      </c>
      <c r="E1" s="298"/>
      <c r="F1" s="298"/>
      <c r="G1" s="298"/>
      <c r="H1" s="298"/>
      <c r="I1" s="298"/>
      <c r="J1" s="298"/>
      <c r="K1" s="300" t="s">
        <v>795</v>
      </c>
      <c r="L1" s="300"/>
      <c r="M1" s="300"/>
      <c r="N1" s="300"/>
      <c r="O1" s="300"/>
      <c r="P1" s="300"/>
      <c r="Q1" s="300"/>
      <c r="R1" s="300"/>
      <c r="S1" s="300"/>
      <c r="T1" s="298"/>
      <c r="U1" s="298"/>
      <c r="V1" s="298"/>
      <c r="W1" s="300" t="s">
        <v>796</v>
      </c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292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6" t="s">
        <v>2</v>
      </c>
      <c r="BB1" s="16" t="s">
        <v>3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8" t="s">
        <v>4</v>
      </c>
      <c r="BU1" s="18" t="s">
        <v>4</v>
      </c>
      <c r="BV1" s="18" t="s">
        <v>5</v>
      </c>
    </row>
    <row r="2" spans="3:72" ht="36.75" customHeight="1"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S2" s="19" t="s">
        <v>6</v>
      </c>
      <c r="BT2" s="19" t="s">
        <v>7</v>
      </c>
    </row>
    <row r="3" spans="2:72" ht="6.7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6</v>
      </c>
      <c r="BT3" s="19" t="s">
        <v>8</v>
      </c>
    </row>
    <row r="4" spans="2:71" ht="36.7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  <c r="AS4" s="27" t="s">
        <v>10</v>
      </c>
      <c r="BE4" s="28" t="s">
        <v>11</v>
      </c>
      <c r="BS4" s="19" t="s">
        <v>12</v>
      </c>
    </row>
    <row r="5" spans="2:71" ht="14.25" customHeight="1">
      <c r="B5" s="23"/>
      <c r="C5" s="24"/>
      <c r="D5" s="29" t="s">
        <v>13</v>
      </c>
      <c r="E5" s="24"/>
      <c r="F5" s="24"/>
      <c r="G5" s="24"/>
      <c r="H5" s="24"/>
      <c r="I5" s="24"/>
      <c r="J5" s="24"/>
      <c r="K5" s="252" t="s">
        <v>14</v>
      </c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4"/>
      <c r="AQ5" s="26"/>
      <c r="BE5" s="248" t="s">
        <v>15</v>
      </c>
      <c r="BS5" s="19" t="s">
        <v>6</v>
      </c>
    </row>
    <row r="6" spans="2:71" ht="36.7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254" t="s">
        <v>17</v>
      </c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4"/>
      <c r="AQ6" s="26"/>
      <c r="BE6" s="249"/>
      <c r="BS6" s="19" t="s">
        <v>18</v>
      </c>
    </row>
    <row r="7" spans="2:71" ht="14.25" customHeight="1">
      <c r="B7" s="23"/>
      <c r="C7" s="24"/>
      <c r="D7" s="32" t="s">
        <v>19</v>
      </c>
      <c r="E7" s="24"/>
      <c r="F7" s="24"/>
      <c r="G7" s="24"/>
      <c r="H7" s="24"/>
      <c r="I7" s="24"/>
      <c r="J7" s="24"/>
      <c r="K7" s="30" t="s">
        <v>20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2" t="s">
        <v>21</v>
      </c>
      <c r="AL7" s="24"/>
      <c r="AM7" s="24"/>
      <c r="AN7" s="30" t="s">
        <v>22</v>
      </c>
      <c r="AO7" s="24"/>
      <c r="AP7" s="24"/>
      <c r="AQ7" s="26"/>
      <c r="BE7" s="249"/>
      <c r="BS7" s="19" t="s">
        <v>14</v>
      </c>
    </row>
    <row r="8" spans="2:71" ht="14.25" customHeight="1">
      <c r="B8" s="23"/>
      <c r="C8" s="24"/>
      <c r="D8" s="32" t="s">
        <v>23</v>
      </c>
      <c r="E8" s="24"/>
      <c r="F8" s="24"/>
      <c r="G8" s="24"/>
      <c r="H8" s="24"/>
      <c r="I8" s="24"/>
      <c r="J8" s="24"/>
      <c r="K8" s="30" t="s">
        <v>24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2" t="s">
        <v>25</v>
      </c>
      <c r="AL8" s="24"/>
      <c r="AM8" s="24"/>
      <c r="AN8" s="33" t="s">
        <v>26</v>
      </c>
      <c r="AO8" s="24"/>
      <c r="AP8" s="24"/>
      <c r="AQ8" s="26"/>
      <c r="BE8" s="249"/>
      <c r="BS8" s="19" t="s">
        <v>27</v>
      </c>
    </row>
    <row r="9" spans="2:71" ht="14.2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6"/>
      <c r="BE9" s="249"/>
      <c r="BS9" s="19" t="s">
        <v>28</v>
      </c>
    </row>
    <row r="10" spans="2:71" ht="14.25" customHeight="1">
      <c r="B10" s="23"/>
      <c r="C10" s="24"/>
      <c r="D10" s="32" t="s">
        <v>29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2" t="s">
        <v>30</v>
      </c>
      <c r="AL10" s="24"/>
      <c r="AM10" s="24"/>
      <c r="AN10" s="30" t="s">
        <v>31</v>
      </c>
      <c r="AO10" s="24"/>
      <c r="AP10" s="24"/>
      <c r="AQ10" s="26"/>
      <c r="BE10" s="249"/>
      <c r="BS10" s="19" t="s">
        <v>18</v>
      </c>
    </row>
    <row r="11" spans="2:71" ht="18" customHeight="1">
      <c r="B11" s="23"/>
      <c r="C11" s="24"/>
      <c r="D11" s="24"/>
      <c r="E11" s="30" t="s">
        <v>32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2" t="s">
        <v>33</v>
      </c>
      <c r="AL11" s="24"/>
      <c r="AM11" s="24"/>
      <c r="AN11" s="30" t="s">
        <v>34</v>
      </c>
      <c r="AO11" s="24"/>
      <c r="AP11" s="24"/>
      <c r="AQ11" s="26"/>
      <c r="BE11" s="249"/>
      <c r="BS11" s="19" t="s">
        <v>18</v>
      </c>
    </row>
    <row r="12" spans="2:71" ht="6.7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BE12" s="249"/>
      <c r="BS12" s="19" t="s">
        <v>18</v>
      </c>
    </row>
    <row r="13" spans="2:71" ht="14.25" customHeight="1">
      <c r="B13" s="23"/>
      <c r="C13" s="24"/>
      <c r="D13" s="32" t="s">
        <v>35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2" t="s">
        <v>30</v>
      </c>
      <c r="AL13" s="24"/>
      <c r="AM13" s="24"/>
      <c r="AN13" s="34" t="s">
        <v>36</v>
      </c>
      <c r="AO13" s="24"/>
      <c r="AP13" s="24"/>
      <c r="AQ13" s="26"/>
      <c r="BE13" s="249"/>
      <c r="BS13" s="19" t="s">
        <v>18</v>
      </c>
    </row>
    <row r="14" spans="2:71" ht="15">
      <c r="B14" s="23"/>
      <c r="C14" s="24"/>
      <c r="D14" s="24"/>
      <c r="E14" s="255" t="s">
        <v>36</v>
      </c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32" t="s">
        <v>33</v>
      </c>
      <c r="AL14" s="24"/>
      <c r="AM14" s="24"/>
      <c r="AN14" s="34" t="s">
        <v>36</v>
      </c>
      <c r="AO14" s="24"/>
      <c r="AP14" s="24"/>
      <c r="AQ14" s="26"/>
      <c r="BE14" s="249"/>
      <c r="BS14" s="19" t="s">
        <v>18</v>
      </c>
    </row>
    <row r="15" spans="2:71" ht="6.7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BE15" s="249"/>
      <c r="BS15" s="19" t="s">
        <v>4</v>
      </c>
    </row>
    <row r="16" spans="2:71" ht="14.25" customHeight="1">
      <c r="B16" s="23"/>
      <c r="C16" s="24"/>
      <c r="D16" s="32" t="s">
        <v>37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2" t="s">
        <v>30</v>
      </c>
      <c r="AL16" s="24"/>
      <c r="AM16" s="24"/>
      <c r="AN16" s="30" t="s">
        <v>38</v>
      </c>
      <c r="AO16" s="24"/>
      <c r="AP16" s="24"/>
      <c r="AQ16" s="26"/>
      <c r="BE16" s="249"/>
      <c r="BS16" s="19" t="s">
        <v>4</v>
      </c>
    </row>
    <row r="17" spans="2:71" ht="18" customHeight="1">
      <c r="B17" s="23"/>
      <c r="C17" s="24"/>
      <c r="D17" s="24"/>
      <c r="E17" s="30" t="s">
        <v>39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2" t="s">
        <v>33</v>
      </c>
      <c r="AL17" s="24"/>
      <c r="AM17" s="24"/>
      <c r="AN17" s="30" t="s">
        <v>40</v>
      </c>
      <c r="AO17" s="24"/>
      <c r="AP17" s="24"/>
      <c r="AQ17" s="26"/>
      <c r="BE17" s="249"/>
      <c r="BS17" s="19" t="s">
        <v>41</v>
      </c>
    </row>
    <row r="18" spans="2:71" ht="6.7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/>
      <c r="BE18" s="249"/>
      <c r="BS18" s="19" t="s">
        <v>6</v>
      </c>
    </row>
    <row r="19" spans="2:71" ht="14.25" customHeight="1">
      <c r="B19" s="23"/>
      <c r="C19" s="24"/>
      <c r="D19" s="32" t="s">
        <v>42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/>
      <c r="BE19" s="249"/>
      <c r="BS19" s="19" t="s">
        <v>6</v>
      </c>
    </row>
    <row r="20" spans="2:71" ht="22.5" customHeight="1">
      <c r="B20" s="23"/>
      <c r="C20" s="24"/>
      <c r="D20" s="24"/>
      <c r="E20" s="256" t="s">
        <v>43</v>
      </c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4"/>
      <c r="AP20" s="24"/>
      <c r="AQ20" s="26"/>
      <c r="BE20" s="249"/>
      <c r="BS20" s="19" t="s">
        <v>4</v>
      </c>
    </row>
    <row r="21" spans="2:57" ht="6.7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/>
      <c r="BE21" s="249"/>
    </row>
    <row r="22" spans="2:57" ht="6.75" customHeight="1">
      <c r="B22" s="23"/>
      <c r="C22" s="2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4"/>
      <c r="AQ22" s="26"/>
      <c r="BE22" s="249"/>
    </row>
    <row r="23" spans="2:57" s="1" customFormat="1" ht="25.5" customHeight="1">
      <c r="B23" s="36"/>
      <c r="C23" s="37"/>
      <c r="D23" s="38" t="s">
        <v>44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257">
        <f>ROUND(AG51,2)</f>
        <v>0</v>
      </c>
      <c r="AL23" s="258"/>
      <c r="AM23" s="258"/>
      <c r="AN23" s="258"/>
      <c r="AO23" s="258"/>
      <c r="AP23" s="37"/>
      <c r="AQ23" s="40"/>
      <c r="BE23" s="250"/>
    </row>
    <row r="24" spans="2:57" s="1" customFormat="1" ht="6.7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40"/>
      <c r="BE24" s="250"/>
    </row>
    <row r="25" spans="2:57" s="1" customFormat="1" ht="13.5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259" t="s">
        <v>45</v>
      </c>
      <c r="M25" s="260"/>
      <c r="N25" s="260"/>
      <c r="O25" s="260"/>
      <c r="P25" s="37"/>
      <c r="Q25" s="37"/>
      <c r="R25" s="37"/>
      <c r="S25" s="37"/>
      <c r="T25" s="37"/>
      <c r="U25" s="37"/>
      <c r="V25" s="37"/>
      <c r="W25" s="259" t="s">
        <v>46</v>
      </c>
      <c r="X25" s="260"/>
      <c r="Y25" s="260"/>
      <c r="Z25" s="260"/>
      <c r="AA25" s="260"/>
      <c r="AB25" s="260"/>
      <c r="AC25" s="260"/>
      <c r="AD25" s="260"/>
      <c r="AE25" s="260"/>
      <c r="AF25" s="37"/>
      <c r="AG25" s="37"/>
      <c r="AH25" s="37"/>
      <c r="AI25" s="37"/>
      <c r="AJ25" s="37"/>
      <c r="AK25" s="259" t="s">
        <v>47</v>
      </c>
      <c r="AL25" s="260"/>
      <c r="AM25" s="260"/>
      <c r="AN25" s="260"/>
      <c r="AO25" s="260"/>
      <c r="AP25" s="37"/>
      <c r="AQ25" s="40"/>
      <c r="BE25" s="250"/>
    </row>
    <row r="26" spans="2:57" s="2" customFormat="1" ht="14.25" customHeight="1">
      <c r="B26" s="42"/>
      <c r="C26" s="43"/>
      <c r="D26" s="44" t="s">
        <v>48</v>
      </c>
      <c r="E26" s="43"/>
      <c r="F26" s="44" t="s">
        <v>49</v>
      </c>
      <c r="G26" s="43"/>
      <c r="H26" s="43"/>
      <c r="I26" s="43"/>
      <c r="J26" s="43"/>
      <c r="K26" s="43"/>
      <c r="L26" s="261">
        <v>0.21</v>
      </c>
      <c r="M26" s="262"/>
      <c r="N26" s="262"/>
      <c r="O26" s="262"/>
      <c r="P26" s="43"/>
      <c r="Q26" s="43"/>
      <c r="R26" s="43"/>
      <c r="S26" s="43"/>
      <c r="T26" s="43"/>
      <c r="U26" s="43"/>
      <c r="V26" s="43"/>
      <c r="W26" s="263">
        <f>ROUND(AZ51,2)</f>
        <v>0</v>
      </c>
      <c r="X26" s="262"/>
      <c r="Y26" s="262"/>
      <c r="Z26" s="262"/>
      <c r="AA26" s="262"/>
      <c r="AB26" s="262"/>
      <c r="AC26" s="262"/>
      <c r="AD26" s="262"/>
      <c r="AE26" s="262"/>
      <c r="AF26" s="43"/>
      <c r="AG26" s="43"/>
      <c r="AH26" s="43"/>
      <c r="AI26" s="43"/>
      <c r="AJ26" s="43"/>
      <c r="AK26" s="263">
        <f>ROUND(AV51,2)</f>
        <v>0</v>
      </c>
      <c r="AL26" s="262"/>
      <c r="AM26" s="262"/>
      <c r="AN26" s="262"/>
      <c r="AO26" s="262"/>
      <c r="AP26" s="43"/>
      <c r="AQ26" s="45"/>
      <c r="BE26" s="251"/>
    </row>
    <row r="27" spans="2:57" s="2" customFormat="1" ht="14.25" customHeight="1">
      <c r="B27" s="42"/>
      <c r="C27" s="43"/>
      <c r="D27" s="43"/>
      <c r="E27" s="43"/>
      <c r="F27" s="44" t="s">
        <v>50</v>
      </c>
      <c r="G27" s="43"/>
      <c r="H27" s="43"/>
      <c r="I27" s="43"/>
      <c r="J27" s="43"/>
      <c r="K27" s="43"/>
      <c r="L27" s="261">
        <v>0.15</v>
      </c>
      <c r="M27" s="262"/>
      <c r="N27" s="262"/>
      <c r="O27" s="262"/>
      <c r="P27" s="43"/>
      <c r="Q27" s="43"/>
      <c r="R27" s="43"/>
      <c r="S27" s="43"/>
      <c r="T27" s="43"/>
      <c r="U27" s="43"/>
      <c r="V27" s="43"/>
      <c r="W27" s="263">
        <f>ROUND(BA51,2)</f>
        <v>0</v>
      </c>
      <c r="X27" s="262"/>
      <c r="Y27" s="262"/>
      <c r="Z27" s="262"/>
      <c r="AA27" s="262"/>
      <c r="AB27" s="262"/>
      <c r="AC27" s="262"/>
      <c r="AD27" s="262"/>
      <c r="AE27" s="262"/>
      <c r="AF27" s="43"/>
      <c r="AG27" s="43"/>
      <c r="AH27" s="43"/>
      <c r="AI27" s="43"/>
      <c r="AJ27" s="43"/>
      <c r="AK27" s="263">
        <f>ROUND(AW51,2)</f>
        <v>0</v>
      </c>
      <c r="AL27" s="262"/>
      <c r="AM27" s="262"/>
      <c r="AN27" s="262"/>
      <c r="AO27" s="262"/>
      <c r="AP27" s="43"/>
      <c r="AQ27" s="45"/>
      <c r="BE27" s="251"/>
    </row>
    <row r="28" spans="2:57" s="2" customFormat="1" ht="14.25" customHeight="1" hidden="1">
      <c r="B28" s="42"/>
      <c r="C28" s="43"/>
      <c r="D28" s="43"/>
      <c r="E28" s="43"/>
      <c r="F28" s="44" t="s">
        <v>51</v>
      </c>
      <c r="G28" s="43"/>
      <c r="H28" s="43"/>
      <c r="I28" s="43"/>
      <c r="J28" s="43"/>
      <c r="K28" s="43"/>
      <c r="L28" s="261">
        <v>0.21</v>
      </c>
      <c r="M28" s="262"/>
      <c r="N28" s="262"/>
      <c r="O28" s="262"/>
      <c r="P28" s="43"/>
      <c r="Q28" s="43"/>
      <c r="R28" s="43"/>
      <c r="S28" s="43"/>
      <c r="T28" s="43"/>
      <c r="U28" s="43"/>
      <c r="V28" s="43"/>
      <c r="W28" s="263">
        <f>ROUND(BB51,2)</f>
        <v>0</v>
      </c>
      <c r="X28" s="262"/>
      <c r="Y28" s="262"/>
      <c r="Z28" s="262"/>
      <c r="AA28" s="262"/>
      <c r="AB28" s="262"/>
      <c r="AC28" s="262"/>
      <c r="AD28" s="262"/>
      <c r="AE28" s="262"/>
      <c r="AF28" s="43"/>
      <c r="AG28" s="43"/>
      <c r="AH28" s="43"/>
      <c r="AI28" s="43"/>
      <c r="AJ28" s="43"/>
      <c r="AK28" s="263">
        <v>0</v>
      </c>
      <c r="AL28" s="262"/>
      <c r="AM28" s="262"/>
      <c r="AN28" s="262"/>
      <c r="AO28" s="262"/>
      <c r="AP28" s="43"/>
      <c r="AQ28" s="45"/>
      <c r="BE28" s="251"/>
    </row>
    <row r="29" spans="2:57" s="2" customFormat="1" ht="14.25" customHeight="1" hidden="1">
      <c r="B29" s="42"/>
      <c r="C29" s="43"/>
      <c r="D29" s="43"/>
      <c r="E29" s="43"/>
      <c r="F29" s="44" t="s">
        <v>52</v>
      </c>
      <c r="G29" s="43"/>
      <c r="H29" s="43"/>
      <c r="I29" s="43"/>
      <c r="J29" s="43"/>
      <c r="K29" s="43"/>
      <c r="L29" s="261">
        <v>0.15</v>
      </c>
      <c r="M29" s="262"/>
      <c r="N29" s="262"/>
      <c r="O29" s="262"/>
      <c r="P29" s="43"/>
      <c r="Q29" s="43"/>
      <c r="R29" s="43"/>
      <c r="S29" s="43"/>
      <c r="T29" s="43"/>
      <c r="U29" s="43"/>
      <c r="V29" s="43"/>
      <c r="W29" s="263">
        <f>ROUND(BC51,2)</f>
        <v>0</v>
      </c>
      <c r="X29" s="262"/>
      <c r="Y29" s="262"/>
      <c r="Z29" s="262"/>
      <c r="AA29" s="262"/>
      <c r="AB29" s="262"/>
      <c r="AC29" s="262"/>
      <c r="AD29" s="262"/>
      <c r="AE29" s="262"/>
      <c r="AF29" s="43"/>
      <c r="AG29" s="43"/>
      <c r="AH29" s="43"/>
      <c r="AI29" s="43"/>
      <c r="AJ29" s="43"/>
      <c r="AK29" s="263">
        <v>0</v>
      </c>
      <c r="AL29" s="262"/>
      <c r="AM29" s="262"/>
      <c r="AN29" s="262"/>
      <c r="AO29" s="262"/>
      <c r="AP29" s="43"/>
      <c r="AQ29" s="45"/>
      <c r="BE29" s="251"/>
    </row>
    <row r="30" spans="2:57" s="2" customFormat="1" ht="14.25" customHeight="1" hidden="1">
      <c r="B30" s="42"/>
      <c r="C30" s="43"/>
      <c r="D30" s="43"/>
      <c r="E30" s="43"/>
      <c r="F30" s="44" t="s">
        <v>53</v>
      </c>
      <c r="G30" s="43"/>
      <c r="H30" s="43"/>
      <c r="I30" s="43"/>
      <c r="J30" s="43"/>
      <c r="K30" s="43"/>
      <c r="L30" s="261">
        <v>0</v>
      </c>
      <c r="M30" s="262"/>
      <c r="N30" s="262"/>
      <c r="O30" s="262"/>
      <c r="P30" s="43"/>
      <c r="Q30" s="43"/>
      <c r="R30" s="43"/>
      <c r="S30" s="43"/>
      <c r="T30" s="43"/>
      <c r="U30" s="43"/>
      <c r="V30" s="43"/>
      <c r="W30" s="263">
        <f>ROUND(BD51,2)</f>
        <v>0</v>
      </c>
      <c r="X30" s="262"/>
      <c r="Y30" s="262"/>
      <c r="Z30" s="262"/>
      <c r="AA30" s="262"/>
      <c r="AB30" s="262"/>
      <c r="AC30" s="262"/>
      <c r="AD30" s="262"/>
      <c r="AE30" s="262"/>
      <c r="AF30" s="43"/>
      <c r="AG30" s="43"/>
      <c r="AH30" s="43"/>
      <c r="AI30" s="43"/>
      <c r="AJ30" s="43"/>
      <c r="AK30" s="263">
        <v>0</v>
      </c>
      <c r="AL30" s="262"/>
      <c r="AM30" s="262"/>
      <c r="AN30" s="262"/>
      <c r="AO30" s="262"/>
      <c r="AP30" s="43"/>
      <c r="AQ30" s="45"/>
      <c r="BE30" s="251"/>
    </row>
    <row r="31" spans="2:57" s="1" customFormat="1" ht="6.75" customHeight="1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40"/>
      <c r="BE31" s="250"/>
    </row>
    <row r="32" spans="2:57" s="1" customFormat="1" ht="25.5" customHeight="1">
      <c r="B32" s="36"/>
      <c r="C32" s="46"/>
      <c r="D32" s="47" t="s">
        <v>54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55</v>
      </c>
      <c r="U32" s="48"/>
      <c r="V32" s="48"/>
      <c r="W32" s="48"/>
      <c r="X32" s="264" t="s">
        <v>56</v>
      </c>
      <c r="Y32" s="265"/>
      <c r="Z32" s="265"/>
      <c r="AA32" s="265"/>
      <c r="AB32" s="265"/>
      <c r="AC32" s="48"/>
      <c r="AD32" s="48"/>
      <c r="AE32" s="48"/>
      <c r="AF32" s="48"/>
      <c r="AG32" s="48"/>
      <c r="AH32" s="48"/>
      <c r="AI32" s="48"/>
      <c r="AJ32" s="48"/>
      <c r="AK32" s="266">
        <f>SUM(AK23:AK30)</f>
        <v>0</v>
      </c>
      <c r="AL32" s="265"/>
      <c r="AM32" s="265"/>
      <c r="AN32" s="265"/>
      <c r="AO32" s="267"/>
      <c r="AP32" s="46"/>
      <c r="AQ32" s="50"/>
      <c r="BE32" s="250"/>
    </row>
    <row r="33" spans="2:43" s="1" customFormat="1" ht="6.7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40"/>
    </row>
    <row r="34" spans="2:43" s="1" customFormat="1" ht="6.7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44" s="1" customFormat="1" ht="6.7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36"/>
    </row>
    <row r="39" spans="2:44" s="1" customFormat="1" ht="36.75" customHeight="1">
      <c r="B39" s="36"/>
      <c r="C39" s="56" t="s">
        <v>57</v>
      </c>
      <c r="AR39" s="36"/>
    </row>
    <row r="40" spans="2:44" s="1" customFormat="1" ht="6.75" customHeight="1">
      <c r="B40" s="36"/>
      <c r="AR40" s="36"/>
    </row>
    <row r="41" spans="2:44" s="3" customFormat="1" ht="14.25" customHeight="1">
      <c r="B41" s="57"/>
      <c r="C41" s="58" t="s">
        <v>13</v>
      </c>
      <c r="L41" s="3" t="str">
        <f>K5</f>
        <v>1</v>
      </c>
      <c r="AR41" s="57"/>
    </row>
    <row r="42" spans="2:44" s="4" customFormat="1" ht="36.75" customHeight="1">
      <c r="B42" s="59"/>
      <c r="C42" s="60" t="s">
        <v>16</v>
      </c>
      <c r="L42" s="268" t="str">
        <f>K6</f>
        <v>ZATEPLENÍ OBJEKTŮ Bruntál č.p. 420, Olomoucká 7 a Bruntál č.p. 421, Olomoucká 5</v>
      </c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R42" s="59"/>
    </row>
    <row r="43" spans="2:44" s="1" customFormat="1" ht="6.75" customHeight="1">
      <c r="B43" s="36"/>
      <c r="AR43" s="36"/>
    </row>
    <row r="44" spans="2:44" s="1" customFormat="1" ht="15">
      <c r="B44" s="36"/>
      <c r="C44" s="58" t="s">
        <v>23</v>
      </c>
      <c r="L44" s="61" t="str">
        <f>IF(K8="","",K8)</f>
        <v>Bruntál</v>
      </c>
      <c r="AI44" s="58" t="s">
        <v>25</v>
      </c>
      <c r="AM44" s="270" t="str">
        <f>IF(AN8="","",AN8)</f>
        <v>25.03.2016</v>
      </c>
      <c r="AN44" s="250"/>
      <c r="AR44" s="36"/>
    </row>
    <row r="45" spans="2:44" s="1" customFormat="1" ht="6.75" customHeight="1">
      <c r="B45" s="36"/>
      <c r="AR45" s="36"/>
    </row>
    <row r="46" spans="2:56" s="1" customFormat="1" ht="15">
      <c r="B46" s="36"/>
      <c r="C46" s="58" t="s">
        <v>29</v>
      </c>
      <c r="L46" s="3" t="str">
        <f>IF(E11="","",E11)</f>
        <v>Hospodářská správa Města Bruntál, p.o.</v>
      </c>
      <c r="AI46" s="58" t="s">
        <v>37</v>
      </c>
      <c r="AM46" s="271" t="str">
        <f>IF(E17="","",E17)</f>
        <v>IDEAPROJEKT spol. s.r.o., Bruntál</v>
      </c>
      <c r="AN46" s="250"/>
      <c r="AO46" s="250"/>
      <c r="AP46" s="250"/>
      <c r="AR46" s="36"/>
      <c r="AS46" s="272" t="s">
        <v>58</v>
      </c>
      <c r="AT46" s="273"/>
      <c r="AU46" s="63"/>
      <c r="AV46" s="63"/>
      <c r="AW46" s="63"/>
      <c r="AX46" s="63"/>
      <c r="AY46" s="63"/>
      <c r="AZ46" s="63"/>
      <c r="BA46" s="63"/>
      <c r="BB46" s="63"/>
      <c r="BC46" s="63"/>
      <c r="BD46" s="64"/>
    </row>
    <row r="47" spans="2:56" s="1" customFormat="1" ht="15">
      <c r="B47" s="36"/>
      <c r="C47" s="58" t="s">
        <v>35</v>
      </c>
      <c r="L47" s="3">
        <f>IF(E14="Vyplň údaj","",E14)</f>
      </c>
      <c r="AR47" s="36"/>
      <c r="AS47" s="274"/>
      <c r="AT47" s="260"/>
      <c r="AU47" s="37"/>
      <c r="AV47" s="37"/>
      <c r="AW47" s="37"/>
      <c r="AX47" s="37"/>
      <c r="AY47" s="37"/>
      <c r="AZ47" s="37"/>
      <c r="BA47" s="37"/>
      <c r="BB47" s="37"/>
      <c r="BC47" s="37"/>
      <c r="BD47" s="66"/>
    </row>
    <row r="48" spans="2:56" s="1" customFormat="1" ht="10.5" customHeight="1">
      <c r="B48" s="36"/>
      <c r="AR48" s="36"/>
      <c r="AS48" s="274"/>
      <c r="AT48" s="260"/>
      <c r="AU48" s="37"/>
      <c r="AV48" s="37"/>
      <c r="AW48" s="37"/>
      <c r="AX48" s="37"/>
      <c r="AY48" s="37"/>
      <c r="AZ48" s="37"/>
      <c r="BA48" s="37"/>
      <c r="BB48" s="37"/>
      <c r="BC48" s="37"/>
      <c r="BD48" s="66"/>
    </row>
    <row r="49" spans="2:56" s="1" customFormat="1" ht="29.25" customHeight="1">
      <c r="B49" s="36"/>
      <c r="C49" s="275" t="s">
        <v>59</v>
      </c>
      <c r="D49" s="276"/>
      <c r="E49" s="276"/>
      <c r="F49" s="276"/>
      <c r="G49" s="276"/>
      <c r="H49" s="67"/>
      <c r="I49" s="277" t="s">
        <v>60</v>
      </c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8" t="s">
        <v>61</v>
      </c>
      <c r="AH49" s="276"/>
      <c r="AI49" s="276"/>
      <c r="AJ49" s="276"/>
      <c r="AK49" s="276"/>
      <c r="AL49" s="276"/>
      <c r="AM49" s="276"/>
      <c r="AN49" s="277" t="s">
        <v>62</v>
      </c>
      <c r="AO49" s="276"/>
      <c r="AP49" s="276"/>
      <c r="AQ49" s="68" t="s">
        <v>63</v>
      </c>
      <c r="AR49" s="36"/>
      <c r="AS49" s="69" t="s">
        <v>64</v>
      </c>
      <c r="AT49" s="70" t="s">
        <v>65</v>
      </c>
      <c r="AU49" s="70" t="s">
        <v>66</v>
      </c>
      <c r="AV49" s="70" t="s">
        <v>67</v>
      </c>
      <c r="AW49" s="70" t="s">
        <v>68</v>
      </c>
      <c r="AX49" s="70" t="s">
        <v>69</v>
      </c>
      <c r="AY49" s="70" t="s">
        <v>70</v>
      </c>
      <c r="AZ49" s="70" t="s">
        <v>71</v>
      </c>
      <c r="BA49" s="70" t="s">
        <v>72</v>
      </c>
      <c r="BB49" s="70" t="s">
        <v>73</v>
      </c>
      <c r="BC49" s="70" t="s">
        <v>74</v>
      </c>
      <c r="BD49" s="71" t="s">
        <v>75</v>
      </c>
    </row>
    <row r="50" spans="2:56" s="1" customFormat="1" ht="10.5" customHeight="1">
      <c r="B50" s="36"/>
      <c r="AR50" s="36"/>
      <c r="AS50" s="72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90" s="4" customFormat="1" ht="32.25" customHeight="1">
      <c r="B51" s="59"/>
      <c r="C51" s="73" t="s">
        <v>76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286">
        <f>ROUND(AG52+AG54,2)</f>
        <v>0</v>
      </c>
      <c r="AH51" s="286"/>
      <c r="AI51" s="286"/>
      <c r="AJ51" s="286"/>
      <c r="AK51" s="286"/>
      <c r="AL51" s="286"/>
      <c r="AM51" s="286"/>
      <c r="AN51" s="287">
        <f>SUM(AG51,AT51)</f>
        <v>0</v>
      </c>
      <c r="AO51" s="287"/>
      <c r="AP51" s="287"/>
      <c r="AQ51" s="75" t="s">
        <v>43</v>
      </c>
      <c r="AR51" s="59"/>
      <c r="AS51" s="76">
        <f>ROUND(AS52+AS54,2)</f>
        <v>0</v>
      </c>
      <c r="AT51" s="77">
        <f>ROUND(SUM(AV51:AW51),2)</f>
        <v>0</v>
      </c>
      <c r="AU51" s="78">
        <f>ROUND(AU52+AU54,5)</f>
        <v>0</v>
      </c>
      <c r="AV51" s="77">
        <f>ROUND(AZ51*L26,2)</f>
        <v>0</v>
      </c>
      <c r="AW51" s="77">
        <f>ROUND(BA51*L27,2)</f>
        <v>0</v>
      </c>
      <c r="AX51" s="77">
        <f>ROUND(BB51*L26,2)</f>
        <v>0</v>
      </c>
      <c r="AY51" s="77">
        <f>ROUND(BC51*L27,2)</f>
        <v>0</v>
      </c>
      <c r="AZ51" s="77">
        <f>ROUND(AZ52+AZ54,2)</f>
        <v>0</v>
      </c>
      <c r="BA51" s="77">
        <f>ROUND(BA52+BA54,2)</f>
        <v>0</v>
      </c>
      <c r="BB51" s="77">
        <f>ROUND(BB52+BB54,2)</f>
        <v>0</v>
      </c>
      <c r="BC51" s="77">
        <f>ROUND(BC52+BC54,2)</f>
        <v>0</v>
      </c>
      <c r="BD51" s="79">
        <f>ROUND(BD52+BD54,2)</f>
        <v>0</v>
      </c>
      <c r="BS51" s="60" t="s">
        <v>77</v>
      </c>
      <c r="BT51" s="60" t="s">
        <v>78</v>
      </c>
      <c r="BU51" s="80" t="s">
        <v>79</v>
      </c>
      <c r="BV51" s="60" t="s">
        <v>80</v>
      </c>
      <c r="BW51" s="60" t="s">
        <v>5</v>
      </c>
      <c r="BX51" s="60" t="s">
        <v>81</v>
      </c>
      <c r="CL51" s="60" t="s">
        <v>20</v>
      </c>
    </row>
    <row r="52" spans="2:91" s="5" customFormat="1" ht="27" customHeight="1">
      <c r="B52" s="81"/>
      <c r="C52" s="82"/>
      <c r="D52" s="282" t="s">
        <v>82</v>
      </c>
      <c r="E52" s="280"/>
      <c r="F52" s="280"/>
      <c r="G52" s="280"/>
      <c r="H52" s="280"/>
      <c r="I52" s="83"/>
      <c r="J52" s="282" t="s">
        <v>83</v>
      </c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1">
        <f>ROUND(AG53,2)</f>
        <v>0</v>
      </c>
      <c r="AH52" s="280"/>
      <c r="AI52" s="280"/>
      <c r="AJ52" s="280"/>
      <c r="AK52" s="280"/>
      <c r="AL52" s="280"/>
      <c r="AM52" s="280"/>
      <c r="AN52" s="279">
        <f>SUM(AG52,AT52)</f>
        <v>0</v>
      </c>
      <c r="AO52" s="280"/>
      <c r="AP52" s="280"/>
      <c r="AQ52" s="84" t="s">
        <v>84</v>
      </c>
      <c r="AR52" s="81"/>
      <c r="AS52" s="85">
        <f>ROUND(AS53,2)</f>
        <v>0</v>
      </c>
      <c r="AT52" s="86">
        <f>ROUND(SUM(AV52:AW52),2)</f>
        <v>0</v>
      </c>
      <c r="AU52" s="87">
        <f>ROUND(AU53,5)</f>
        <v>0</v>
      </c>
      <c r="AV52" s="86">
        <f>ROUND(AZ52*L26,2)</f>
        <v>0</v>
      </c>
      <c r="AW52" s="86">
        <f>ROUND(BA52*L27,2)</f>
        <v>0</v>
      </c>
      <c r="AX52" s="86">
        <f>ROUND(BB52*L26,2)</f>
        <v>0</v>
      </c>
      <c r="AY52" s="86">
        <f>ROUND(BC52*L27,2)</f>
        <v>0</v>
      </c>
      <c r="AZ52" s="86">
        <f>ROUND(AZ53,2)</f>
        <v>0</v>
      </c>
      <c r="BA52" s="86">
        <f>ROUND(BA53,2)</f>
        <v>0</v>
      </c>
      <c r="BB52" s="86">
        <f>ROUND(BB53,2)</f>
        <v>0</v>
      </c>
      <c r="BC52" s="86">
        <f>ROUND(BC53,2)</f>
        <v>0</v>
      </c>
      <c r="BD52" s="88">
        <f>ROUND(BD53,2)</f>
        <v>0</v>
      </c>
      <c r="BS52" s="89" t="s">
        <v>77</v>
      </c>
      <c r="BT52" s="89" t="s">
        <v>14</v>
      </c>
      <c r="BU52" s="89" t="s">
        <v>79</v>
      </c>
      <c r="BV52" s="89" t="s">
        <v>80</v>
      </c>
      <c r="BW52" s="89" t="s">
        <v>85</v>
      </c>
      <c r="BX52" s="89" t="s">
        <v>5</v>
      </c>
      <c r="CL52" s="89" t="s">
        <v>86</v>
      </c>
      <c r="CM52" s="89" t="s">
        <v>14</v>
      </c>
    </row>
    <row r="53" spans="1:90" s="6" customFormat="1" ht="21.75" customHeight="1">
      <c r="A53" s="293" t="s">
        <v>797</v>
      </c>
      <c r="B53" s="90"/>
      <c r="C53" s="9"/>
      <c r="D53" s="9"/>
      <c r="E53" s="285" t="s">
        <v>82</v>
      </c>
      <c r="F53" s="284"/>
      <c r="G53" s="284"/>
      <c r="H53" s="284"/>
      <c r="I53" s="284"/>
      <c r="J53" s="9"/>
      <c r="K53" s="285" t="s">
        <v>87</v>
      </c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3">
        <f>'01 - Stavební část'!J29</f>
        <v>0</v>
      </c>
      <c r="AH53" s="284"/>
      <c r="AI53" s="284"/>
      <c r="AJ53" s="284"/>
      <c r="AK53" s="284"/>
      <c r="AL53" s="284"/>
      <c r="AM53" s="284"/>
      <c r="AN53" s="283">
        <f>SUM(AG53,AT53)</f>
        <v>0</v>
      </c>
      <c r="AO53" s="284"/>
      <c r="AP53" s="284"/>
      <c r="AQ53" s="91" t="s">
        <v>88</v>
      </c>
      <c r="AR53" s="90"/>
      <c r="AS53" s="92">
        <v>0</v>
      </c>
      <c r="AT53" s="93">
        <f>ROUND(SUM(AV53:AW53),2)</f>
        <v>0</v>
      </c>
      <c r="AU53" s="94">
        <f>'01 - Stavební část'!P97</f>
        <v>0</v>
      </c>
      <c r="AV53" s="93">
        <f>'01 - Stavební část'!J32</f>
        <v>0</v>
      </c>
      <c r="AW53" s="93">
        <f>'01 - Stavební část'!J33</f>
        <v>0</v>
      </c>
      <c r="AX53" s="93">
        <f>'01 - Stavební část'!J34</f>
        <v>0</v>
      </c>
      <c r="AY53" s="93">
        <f>'01 - Stavební část'!J35</f>
        <v>0</v>
      </c>
      <c r="AZ53" s="93">
        <f>'01 - Stavební část'!F32</f>
        <v>0</v>
      </c>
      <c r="BA53" s="93">
        <f>'01 - Stavební část'!F33</f>
        <v>0</v>
      </c>
      <c r="BB53" s="93">
        <f>'01 - Stavební část'!F34</f>
        <v>0</v>
      </c>
      <c r="BC53" s="93">
        <f>'01 - Stavební část'!F35</f>
        <v>0</v>
      </c>
      <c r="BD53" s="95">
        <f>'01 - Stavební část'!F36</f>
        <v>0</v>
      </c>
      <c r="BT53" s="96" t="s">
        <v>89</v>
      </c>
      <c r="BV53" s="96" t="s">
        <v>80</v>
      </c>
      <c r="BW53" s="96" t="s">
        <v>90</v>
      </c>
      <c r="BX53" s="96" t="s">
        <v>85</v>
      </c>
      <c r="CL53" s="96" t="s">
        <v>86</v>
      </c>
    </row>
    <row r="54" spans="2:91" s="5" customFormat="1" ht="27" customHeight="1">
      <c r="B54" s="81"/>
      <c r="C54" s="82"/>
      <c r="D54" s="282" t="s">
        <v>91</v>
      </c>
      <c r="E54" s="280"/>
      <c r="F54" s="280"/>
      <c r="G54" s="280"/>
      <c r="H54" s="280"/>
      <c r="I54" s="83"/>
      <c r="J54" s="282" t="s">
        <v>92</v>
      </c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1">
        <f>ROUND(AG55,2)</f>
        <v>0</v>
      </c>
      <c r="AH54" s="280"/>
      <c r="AI54" s="280"/>
      <c r="AJ54" s="280"/>
      <c r="AK54" s="280"/>
      <c r="AL54" s="280"/>
      <c r="AM54" s="280"/>
      <c r="AN54" s="279">
        <f>SUM(AG54,AT54)</f>
        <v>0</v>
      </c>
      <c r="AO54" s="280"/>
      <c r="AP54" s="280"/>
      <c r="AQ54" s="84" t="s">
        <v>84</v>
      </c>
      <c r="AR54" s="81"/>
      <c r="AS54" s="85">
        <f>ROUND(AS55,2)</f>
        <v>0</v>
      </c>
      <c r="AT54" s="86">
        <f>ROUND(SUM(AV54:AW54),2)</f>
        <v>0</v>
      </c>
      <c r="AU54" s="87">
        <f>ROUND(AU55,5)</f>
        <v>0</v>
      </c>
      <c r="AV54" s="86">
        <f>ROUND(AZ54*L26,2)</f>
        <v>0</v>
      </c>
      <c r="AW54" s="86">
        <f>ROUND(BA54*L27,2)</f>
        <v>0</v>
      </c>
      <c r="AX54" s="86">
        <f>ROUND(BB54*L26,2)</f>
        <v>0</v>
      </c>
      <c r="AY54" s="86">
        <f>ROUND(BC54*L27,2)</f>
        <v>0</v>
      </c>
      <c r="AZ54" s="86">
        <f>ROUND(AZ55,2)</f>
        <v>0</v>
      </c>
      <c r="BA54" s="86">
        <f>ROUND(BA55,2)</f>
        <v>0</v>
      </c>
      <c r="BB54" s="86">
        <f>ROUND(BB55,2)</f>
        <v>0</v>
      </c>
      <c r="BC54" s="86">
        <f>ROUND(BC55,2)</f>
        <v>0</v>
      </c>
      <c r="BD54" s="88">
        <f>ROUND(BD55,2)</f>
        <v>0</v>
      </c>
      <c r="BS54" s="89" t="s">
        <v>77</v>
      </c>
      <c r="BT54" s="89" t="s">
        <v>14</v>
      </c>
      <c r="BU54" s="89" t="s">
        <v>79</v>
      </c>
      <c r="BV54" s="89" t="s">
        <v>80</v>
      </c>
      <c r="BW54" s="89" t="s">
        <v>93</v>
      </c>
      <c r="BX54" s="89" t="s">
        <v>5</v>
      </c>
      <c r="CL54" s="89" t="s">
        <v>86</v>
      </c>
      <c r="CM54" s="89" t="s">
        <v>14</v>
      </c>
    </row>
    <row r="55" spans="1:90" s="6" customFormat="1" ht="21.75" customHeight="1">
      <c r="A55" s="293" t="s">
        <v>797</v>
      </c>
      <c r="B55" s="90"/>
      <c r="C55" s="9"/>
      <c r="D55" s="9"/>
      <c r="E55" s="285" t="s">
        <v>82</v>
      </c>
      <c r="F55" s="284"/>
      <c r="G55" s="284"/>
      <c r="H55" s="284"/>
      <c r="I55" s="284"/>
      <c r="J55" s="9"/>
      <c r="K55" s="285" t="s">
        <v>92</v>
      </c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3">
        <f>'01 - Vedlejší a ostatní n...'!J29</f>
        <v>0</v>
      </c>
      <c r="AH55" s="284"/>
      <c r="AI55" s="284"/>
      <c r="AJ55" s="284"/>
      <c r="AK55" s="284"/>
      <c r="AL55" s="284"/>
      <c r="AM55" s="284"/>
      <c r="AN55" s="283">
        <f>SUM(AG55,AT55)</f>
        <v>0</v>
      </c>
      <c r="AO55" s="284"/>
      <c r="AP55" s="284"/>
      <c r="AQ55" s="91" t="s">
        <v>88</v>
      </c>
      <c r="AR55" s="90"/>
      <c r="AS55" s="97">
        <v>0</v>
      </c>
      <c r="AT55" s="98">
        <f>ROUND(SUM(AV55:AW55),2)</f>
        <v>0</v>
      </c>
      <c r="AU55" s="99">
        <f>'01 - Vedlejší a ostatní n...'!P88</f>
        <v>0</v>
      </c>
      <c r="AV55" s="98">
        <f>'01 - Vedlejší a ostatní n...'!J32</f>
        <v>0</v>
      </c>
      <c r="AW55" s="98">
        <f>'01 - Vedlejší a ostatní n...'!J33</f>
        <v>0</v>
      </c>
      <c r="AX55" s="98">
        <f>'01 - Vedlejší a ostatní n...'!J34</f>
        <v>0</v>
      </c>
      <c r="AY55" s="98">
        <f>'01 - Vedlejší a ostatní n...'!J35</f>
        <v>0</v>
      </c>
      <c r="AZ55" s="98">
        <f>'01 - Vedlejší a ostatní n...'!F32</f>
        <v>0</v>
      </c>
      <c r="BA55" s="98">
        <f>'01 - Vedlejší a ostatní n...'!F33</f>
        <v>0</v>
      </c>
      <c r="BB55" s="98">
        <f>'01 - Vedlejší a ostatní n...'!F34</f>
        <v>0</v>
      </c>
      <c r="BC55" s="98">
        <f>'01 - Vedlejší a ostatní n...'!F35</f>
        <v>0</v>
      </c>
      <c r="BD55" s="100">
        <f>'01 - Vedlejší a ostatní n...'!F36</f>
        <v>0</v>
      </c>
      <c r="BT55" s="96" t="s">
        <v>89</v>
      </c>
      <c r="BV55" s="96" t="s">
        <v>80</v>
      </c>
      <c r="BW55" s="96" t="s">
        <v>94</v>
      </c>
      <c r="BX55" s="96" t="s">
        <v>93</v>
      </c>
      <c r="CL55" s="96" t="s">
        <v>86</v>
      </c>
    </row>
    <row r="56" spans="2:44" s="1" customFormat="1" ht="30" customHeight="1">
      <c r="B56" s="36"/>
      <c r="AR56" s="36"/>
    </row>
    <row r="57" spans="2:44" s="1" customFormat="1" ht="6.75" customHeight="1"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36"/>
    </row>
  </sheetData>
  <sheetProtection password="CC35" sheet="1" objects="1" scenarios="1" formatColumns="0" formatRows="0" sort="0" autoFilter="0"/>
  <mergeCells count="53">
    <mergeCell ref="AR2:BE2"/>
    <mergeCell ref="AN55:AP55"/>
    <mergeCell ref="AG55:AM55"/>
    <mergeCell ref="E55:I55"/>
    <mergeCell ref="K55:AF55"/>
    <mergeCell ref="AG51:AM51"/>
    <mergeCell ref="AN51:AP51"/>
    <mergeCell ref="AN53:AP53"/>
    <mergeCell ref="AG53:AM53"/>
    <mergeCell ref="E53:I53"/>
    <mergeCell ref="K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01 - Stavební část'!C2" tooltip="01 - Stavební část" display="/"/>
    <hyperlink ref="A55" location="'01 - Vedlejší a ostatní n...'!C2" tooltip="01 - Vedlejší a ostatní n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9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295"/>
      <c r="C1" s="295"/>
      <c r="D1" s="294" t="s">
        <v>1</v>
      </c>
      <c r="E1" s="295"/>
      <c r="F1" s="296" t="s">
        <v>798</v>
      </c>
      <c r="G1" s="301" t="s">
        <v>799</v>
      </c>
      <c r="H1" s="301"/>
      <c r="I1" s="302"/>
      <c r="J1" s="296" t="s">
        <v>800</v>
      </c>
      <c r="K1" s="294" t="s">
        <v>95</v>
      </c>
      <c r="L1" s="296" t="s">
        <v>801</v>
      </c>
      <c r="M1" s="296"/>
      <c r="N1" s="296"/>
      <c r="O1" s="296"/>
      <c r="P1" s="296"/>
      <c r="Q1" s="296"/>
      <c r="R1" s="296"/>
      <c r="S1" s="296"/>
      <c r="T1" s="296"/>
      <c r="U1" s="292"/>
      <c r="V1" s="292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75" customHeight="1"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AT2" s="19" t="s">
        <v>90</v>
      </c>
    </row>
    <row r="3" spans="2:46" ht="6.75" customHeight="1">
      <c r="B3" s="20"/>
      <c r="C3" s="21"/>
      <c r="D3" s="21"/>
      <c r="E3" s="21"/>
      <c r="F3" s="21"/>
      <c r="G3" s="21"/>
      <c r="H3" s="21"/>
      <c r="I3" s="102"/>
      <c r="J3" s="21"/>
      <c r="K3" s="22"/>
      <c r="AT3" s="19" t="s">
        <v>14</v>
      </c>
    </row>
    <row r="4" spans="2:46" ht="36.75" customHeight="1">
      <c r="B4" s="23"/>
      <c r="C4" s="24"/>
      <c r="D4" s="25" t="s">
        <v>96</v>
      </c>
      <c r="E4" s="24"/>
      <c r="F4" s="24"/>
      <c r="G4" s="24"/>
      <c r="H4" s="24"/>
      <c r="I4" s="103"/>
      <c r="J4" s="24"/>
      <c r="K4" s="26"/>
      <c r="M4" s="27" t="s">
        <v>10</v>
      </c>
      <c r="AT4" s="19" t="s">
        <v>4</v>
      </c>
    </row>
    <row r="5" spans="2:11" ht="6.75" customHeight="1">
      <c r="B5" s="23"/>
      <c r="C5" s="24"/>
      <c r="D5" s="24"/>
      <c r="E5" s="24"/>
      <c r="F5" s="24"/>
      <c r="G5" s="24"/>
      <c r="H5" s="24"/>
      <c r="I5" s="103"/>
      <c r="J5" s="24"/>
      <c r="K5" s="26"/>
    </row>
    <row r="6" spans="2:11" ht="15">
      <c r="B6" s="23"/>
      <c r="C6" s="24"/>
      <c r="D6" s="32" t="s">
        <v>16</v>
      </c>
      <c r="E6" s="24"/>
      <c r="F6" s="24"/>
      <c r="G6" s="24"/>
      <c r="H6" s="24"/>
      <c r="I6" s="103"/>
      <c r="J6" s="24"/>
      <c r="K6" s="26"/>
    </row>
    <row r="7" spans="2:11" ht="22.5" customHeight="1">
      <c r="B7" s="23"/>
      <c r="C7" s="24"/>
      <c r="D7" s="24"/>
      <c r="E7" s="288" t="str">
        <f>'Rekapitulace stavby'!K6</f>
        <v>ZATEPLENÍ OBJEKTŮ Bruntál č.p. 420, Olomoucká 7 a Bruntál č.p. 421, Olomoucká 5</v>
      </c>
      <c r="F7" s="253"/>
      <c r="G7" s="253"/>
      <c r="H7" s="253"/>
      <c r="I7" s="103"/>
      <c r="J7" s="24"/>
      <c r="K7" s="26"/>
    </row>
    <row r="8" spans="2:11" ht="15">
      <c r="B8" s="23"/>
      <c r="C8" s="24"/>
      <c r="D8" s="32" t="s">
        <v>97</v>
      </c>
      <c r="E8" s="24"/>
      <c r="F8" s="24"/>
      <c r="G8" s="24"/>
      <c r="H8" s="24"/>
      <c r="I8" s="103"/>
      <c r="J8" s="24"/>
      <c r="K8" s="26"/>
    </row>
    <row r="9" spans="2:11" s="1" customFormat="1" ht="22.5" customHeight="1">
      <c r="B9" s="36"/>
      <c r="C9" s="37"/>
      <c r="D9" s="37"/>
      <c r="E9" s="288" t="s">
        <v>98</v>
      </c>
      <c r="F9" s="260"/>
      <c r="G9" s="260"/>
      <c r="H9" s="260"/>
      <c r="I9" s="104"/>
      <c r="J9" s="37"/>
      <c r="K9" s="40"/>
    </row>
    <row r="10" spans="2:11" s="1" customFormat="1" ht="15">
      <c r="B10" s="36"/>
      <c r="C10" s="37"/>
      <c r="D10" s="32" t="s">
        <v>99</v>
      </c>
      <c r="E10" s="37"/>
      <c r="F10" s="37"/>
      <c r="G10" s="37"/>
      <c r="H10" s="37"/>
      <c r="I10" s="104"/>
      <c r="J10" s="37"/>
      <c r="K10" s="40"/>
    </row>
    <row r="11" spans="2:11" s="1" customFormat="1" ht="36.75" customHeight="1">
      <c r="B11" s="36"/>
      <c r="C11" s="37"/>
      <c r="D11" s="37"/>
      <c r="E11" s="289" t="s">
        <v>100</v>
      </c>
      <c r="F11" s="260"/>
      <c r="G11" s="260"/>
      <c r="H11" s="260"/>
      <c r="I11" s="104"/>
      <c r="J11" s="37"/>
      <c r="K11" s="40"/>
    </row>
    <row r="12" spans="2:11" s="1" customFormat="1" ht="13.5">
      <c r="B12" s="36"/>
      <c r="C12" s="37"/>
      <c r="D12" s="37"/>
      <c r="E12" s="37"/>
      <c r="F12" s="37"/>
      <c r="G12" s="37"/>
      <c r="H12" s="37"/>
      <c r="I12" s="104"/>
      <c r="J12" s="37"/>
      <c r="K12" s="40"/>
    </row>
    <row r="13" spans="2:11" s="1" customFormat="1" ht="14.25" customHeight="1">
      <c r="B13" s="36"/>
      <c r="C13" s="37"/>
      <c r="D13" s="32" t="s">
        <v>19</v>
      </c>
      <c r="E13" s="37"/>
      <c r="F13" s="30" t="s">
        <v>86</v>
      </c>
      <c r="G13" s="37"/>
      <c r="H13" s="37"/>
      <c r="I13" s="105" t="s">
        <v>21</v>
      </c>
      <c r="J13" s="30" t="s">
        <v>43</v>
      </c>
      <c r="K13" s="40"/>
    </row>
    <row r="14" spans="2:11" s="1" customFormat="1" ht="14.25" customHeight="1">
      <c r="B14" s="36"/>
      <c r="C14" s="37"/>
      <c r="D14" s="32" t="s">
        <v>23</v>
      </c>
      <c r="E14" s="37"/>
      <c r="F14" s="30" t="s">
        <v>24</v>
      </c>
      <c r="G14" s="37"/>
      <c r="H14" s="37"/>
      <c r="I14" s="105" t="s">
        <v>25</v>
      </c>
      <c r="J14" s="106" t="str">
        <f>'Rekapitulace stavby'!AN8</f>
        <v>25.03.2016</v>
      </c>
      <c r="K14" s="40"/>
    </row>
    <row r="15" spans="2:11" s="1" customFormat="1" ht="10.5" customHeight="1">
      <c r="B15" s="36"/>
      <c r="C15" s="37"/>
      <c r="D15" s="37"/>
      <c r="E15" s="37"/>
      <c r="F15" s="37"/>
      <c r="G15" s="37"/>
      <c r="H15" s="37"/>
      <c r="I15" s="104"/>
      <c r="J15" s="37"/>
      <c r="K15" s="40"/>
    </row>
    <row r="16" spans="2:11" s="1" customFormat="1" ht="14.25" customHeight="1">
      <c r="B16" s="36"/>
      <c r="C16" s="37"/>
      <c r="D16" s="32" t="s">
        <v>29</v>
      </c>
      <c r="E16" s="37"/>
      <c r="F16" s="37"/>
      <c r="G16" s="37"/>
      <c r="H16" s="37"/>
      <c r="I16" s="105" t="s">
        <v>30</v>
      </c>
      <c r="J16" s="30" t="s">
        <v>31</v>
      </c>
      <c r="K16" s="40"/>
    </row>
    <row r="17" spans="2:11" s="1" customFormat="1" ht="18" customHeight="1">
      <c r="B17" s="36"/>
      <c r="C17" s="37"/>
      <c r="D17" s="37"/>
      <c r="E17" s="30" t="s">
        <v>32</v>
      </c>
      <c r="F17" s="37"/>
      <c r="G17" s="37"/>
      <c r="H17" s="37"/>
      <c r="I17" s="105" t="s">
        <v>33</v>
      </c>
      <c r="J17" s="30" t="s">
        <v>34</v>
      </c>
      <c r="K17" s="40"/>
    </row>
    <row r="18" spans="2:11" s="1" customFormat="1" ht="6.75" customHeight="1">
      <c r="B18" s="36"/>
      <c r="C18" s="37"/>
      <c r="D18" s="37"/>
      <c r="E18" s="37"/>
      <c r="F18" s="37"/>
      <c r="G18" s="37"/>
      <c r="H18" s="37"/>
      <c r="I18" s="104"/>
      <c r="J18" s="37"/>
      <c r="K18" s="40"/>
    </row>
    <row r="19" spans="2:11" s="1" customFormat="1" ht="14.25" customHeight="1">
      <c r="B19" s="36"/>
      <c r="C19" s="37"/>
      <c r="D19" s="32" t="s">
        <v>35</v>
      </c>
      <c r="E19" s="37"/>
      <c r="F19" s="37"/>
      <c r="G19" s="37"/>
      <c r="H19" s="37"/>
      <c r="I19" s="105" t="s">
        <v>30</v>
      </c>
      <c r="J19" s="30">
        <f>IF('Rekapitulace stavby'!AN13="Vyplň údaj","",IF('Rekapitulace stavby'!AN13="","",'Rekapitulace stavby'!AN13))</f>
      </c>
      <c r="K19" s="40"/>
    </row>
    <row r="20" spans="2:11" s="1" customFormat="1" ht="18" customHeight="1">
      <c r="B20" s="36"/>
      <c r="C20" s="37"/>
      <c r="D20" s="37"/>
      <c r="E20" s="30">
        <f>IF('Rekapitulace stavby'!E14="Vyplň údaj","",IF('Rekapitulace stavby'!E14="","",'Rekapitulace stavby'!E14))</f>
      </c>
      <c r="F20" s="37"/>
      <c r="G20" s="37"/>
      <c r="H20" s="37"/>
      <c r="I20" s="105" t="s">
        <v>33</v>
      </c>
      <c r="J20" s="30">
        <f>IF('Rekapitulace stavby'!AN14="Vyplň údaj","",IF('Rekapitulace stavby'!AN14="","",'Rekapitulace stavby'!AN14))</f>
      </c>
      <c r="K20" s="40"/>
    </row>
    <row r="21" spans="2:11" s="1" customFormat="1" ht="6.75" customHeight="1">
      <c r="B21" s="36"/>
      <c r="C21" s="37"/>
      <c r="D21" s="37"/>
      <c r="E21" s="37"/>
      <c r="F21" s="37"/>
      <c r="G21" s="37"/>
      <c r="H21" s="37"/>
      <c r="I21" s="104"/>
      <c r="J21" s="37"/>
      <c r="K21" s="40"/>
    </row>
    <row r="22" spans="2:11" s="1" customFormat="1" ht="14.25" customHeight="1">
      <c r="B22" s="36"/>
      <c r="C22" s="37"/>
      <c r="D22" s="32" t="s">
        <v>37</v>
      </c>
      <c r="E22" s="37"/>
      <c r="F22" s="37"/>
      <c r="G22" s="37"/>
      <c r="H22" s="37"/>
      <c r="I22" s="105" t="s">
        <v>30</v>
      </c>
      <c r="J22" s="30" t="s">
        <v>38</v>
      </c>
      <c r="K22" s="40"/>
    </row>
    <row r="23" spans="2:11" s="1" customFormat="1" ht="18" customHeight="1">
      <c r="B23" s="36"/>
      <c r="C23" s="37"/>
      <c r="D23" s="37"/>
      <c r="E23" s="30" t="s">
        <v>39</v>
      </c>
      <c r="F23" s="37"/>
      <c r="G23" s="37"/>
      <c r="H23" s="37"/>
      <c r="I23" s="105" t="s">
        <v>33</v>
      </c>
      <c r="J23" s="30" t="s">
        <v>40</v>
      </c>
      <c r="K23" s="40"/>
    </row>
    <row r="24" spans="2:11" s="1" customFormat="1" ht="6.75" customHeight="1">
      <c r="B24" s="36"/>
      <c r="C24" s="37"/>
      <c r="D24" s="37"/>
      <c r="E24" s="37"/>
      <c r="F24" s="37"/>
      <c r="G24" s="37"/>
      <c r="H24" s="37"/>
      <c r="I24" s="104"/>
      <c r="J24" s="37"/>
      <c r="K24" s="40"/>
    </row>
    <row r="25" spans="2:11" s="1" customFormat="1" ht="14.25" customHeight="1">
      <c r="B25" s="36"/>
      <c r="C25" s="37"/>
      <c r="D25" s="32" t="s">
        <v>42</v>
      </c>
      <c r="E25" s="37"/>
      <c r="F25" s="37"/>
      <c r="G25" s="37"/>
      <c r="H25" s="37"/>
      <c r="I25" s="104"/>
      <c r="J25" s="37"/>
      <c r="K25" s="40"/>
    </row>
    <row r="26" spans="2:11" s="7" customFormat="1" ht="22.5" customHeight="1">
      <c r="B26" s="107"/>
      <c r="C26" s="108"/>
      <c r="D26" s="108"/>
      <c r="E26" s="256" t="s">
        <v>43</v>
      </c>
      <c r="F26" s="290"/>
      <c r="G26" s="290"/>
      <c r="H26" s="290"/>
      <c r="I26" s="109"/>
      <c r="J26" s="108"/>
      <c r="K26" s="110"/>
    </row>
    <row r="27" spans="2:11" s="1" customFormat="1" ht="6.75" customHeight="1">
      <c r="B27" s="36"/>
      <c r="C27" s="37"/>
      <c r="D27" s="37"/>
      <c r="E27" s="37"/>
      <c r="F27" s="37"/>
      <c r="G27" s="37"/>
      <c r="H27" s="37"/>
      <c r="I27" s="104"/>
      <c r="J27" s="37"/>
      <c r="K27" s="40"/>
    </row>
    <row r="28" spans="2:11" s="1" customFormat="1" ht="6.75" customHeight="1">
      <c r="B28" s="36"/>
      <c r="C28" s="37"/>
      <c r="D28" s="63"/>
      <c r="E28" s="63"/>
      <c r="F28" s="63"/>
      <c r="G28" s="63"/>
      <c r="H28" s="63"/>
      <c r="I28" s="111"/>
      <c r="J28" s="63"/>
      <c r="K28" s="112"/>
    </row>
    <row r="29" spans="2:11" s="1" customFormat="1" ht="24.75" customHeight="1">
      <c r="B29" s="36"/>
      <c r="C29" s="37"/>
      <c r="D29" s="113" t="s">
        <v>44</v>
      </c>
      <c r="E29" s="37"/>
      <c r="F29" s="37"/>
      <c r="G29" s="37"/>
      <c r="H29" s="37"/>
      <c r="I29" s="104"/>
      <c r="J29" s="114">
        <f>ROUND(J97,2)</f>
        <v>0</v>
      </c>
      <c r="K29" s="40"/>
    </row>
    <row r="30" spans="2:11" s="1" customFormat="1" ht="6.75" customHeight="1">
      <c r="B30" s="36"/>
      <c r="C30" s="37"/>
      <c r="D30" s="63"/>
      <c r="E30" s="63"/>
      <c r="F30" s="63"/>
      <c r="G30" s="63"/>
      <c r="H30" s="63"/>
      <c r="I30" s="111"/>
      <c r="J30" s="63"/>
      <c r="K30" s="112"/>
    </row>
    <row r="31" spans="2:11" s="1" customFormat="1" ht="14.25" customHeight="1">
      <c r="B31" s="36"/>
      <c r="C31" s="37"/>
      <c r="D31" s="37"/>
      <c r="E31" s="37"/>
      <c r="F31" s="41" t="s">
        <v>46</v>
      </c>
      <c r="G31" s="37"/>
      <c r="H31" s="37"/>
      <c r="I31" s="115" t="s">
        <v>45</v>
      </c>
      <c r="J31" s="41" t="s">
        <v>47</v>
      </c>
      <c r="K31" s="40"/>
    </row>
    <row r="32" spans="2:11" s="1" customFormat="1" ht="14.25" customHeight="1">
      <c r="B32" s="36"/>
      <c r="C32" s="37"/>
      <c r="D32" s="44" t="s">
        <v>48</v>
      </c>
      <c r="E32" s="44" t="s">
        <v>49</v>
      </c>
      <c r="F32" s="116">
        <f>ROUND(SUM(BE97:BE489),2)</f>
        <v>0</v>
      </c>
      <c r="G32" s="37"/>
      <c r="H32" s="37"/>
      <c r="I32" s="117">
        <v>0.21</v>
      </c>
      <c r="J32" s="116">
        <f>ROUND(ROUND((SUM(BE97:BE489)),2)*I32,2)</f>
        <v>0</v>
      </c>
      <c r="K32" s="40"/>
    </row>
    <row r="33" spans="2:11" s="1" customFormat="1" ht="14.25" customHeight="1">
      <c r="B33" s="36"/>
      <c r="C33" s="37"/>
      <c r="D33" s="37"/>
      <c r="E33" s="44" t="s">
        <v>50</v>
      </c>
      <c r="F33" s="116">
        <f>ROUND(SUM(BF97:BF489),2)</f>
        <v>0</v>
      </c>
      <c r="G33" s="37"/>
      <c r="H33" s="37"/>
      <c r="I33" s="117">
        <v>0.15</v>
      </c>
      <c r="J33" s="116">
        <f>ROUND(ROUND((SUM(BF97:BF489)),2)*I33,2)</f>
        <v>0</v>
      </c>
      <c r="K33" s="40"/>
    </row>
    <row r="34" spans="2:11" s="1" customFormat="1" ht="14.25" customHeight="1" hidden="1">
      <c r="B34" s="36"/>
      <c r="C34" s="37"/>
      <c r="D34" s="37"/>
      <c r="E34" s="44" t="s">
        <v>51</v>
      </c>
      <c r="F34" s="116">
        <f>ROUND(SUM(BG97:BG489),2)</f>
        <v>0</v>
      </c>
      <c r="G34" s="37"/>
      <c r="H34" s="37"/>
      <c r="I34" s="117">
        <v>0.21</v>
      </c>
      <c r="J34" s="116">
        <v>0</v>
      </c>
      <c r="K34" s="40"/>
    </row>
    <row r="35" spans="2:11" s="1" customFormat="1" ht="14.25" customHeight="1" hidden="1">
      <c r="B35" s="36"/>
      <c r="C35" s="37"/>
      <c r="D35" s="37"/>
      <c r="E35" s="44" t="s">
        <v>52</v>
      </c>
      <c r="F35" s="116">
        <f>ROUND(SUM(BH97:BH489),2)</f>
        <v>0</v>
      </c>
      <c r="G35" s="37"/>
      <c r="H35" s="37"/>
      <c r="I35" s="117">
        <v>0.15</v>
      </c>
      <c r="J35" s="116">
        <v>0</v>
      </c>
      <c r="K35" s="40"/>
    </row>
    <row r="36" spans="2:11" s="1" customFormat="1" ht="14.25" customHeight="1" hidden="1">
      <c r="B36" s="36"/>
      <c r="C36" s="37"/>
      <c r="D36" s="37"/>
      <c r="E36" s="44" t="s">
        <v>53</v>
      </c>
      <c r="F36" s="116">
        <f>ROUND(SUM(BI97:BI489),2)</f>
        <v>0</v>
      </c>
      <c r="G36" s="37"/>
      <c r="H36" s="37"/>
      <c r="I36" s="117">
        <v>0</v>
      </c>
      <c r="J36" s="116">
        <v>0</v>
      </c>
      <c r="K36" s="40"/>
    </row>
    <row r="37" spans="2:11" s="1" customFormat="1" ht="6.75" customHeight="1">
      <c r="B37" s="36"/>
      <c r="C37" s="37"/>
      <c r="D37" s="37"/>
      <c r="E37" s="37"/>
      <c r="F37" s="37"/>
      <c r="G37" s="37"/>
      <c r="H37" s="37"/>
      <c r="I37" s="104"/>
      <c r="J37" s="37"/>
      <c r="K37" s="40"/>
    </row>
    <row r="38" spans="2:11" s="1" customFormat="1" ht="24.75" customHeight="1">
      <c r="B38" s="36"/>
      <c r="C38" s="118"/>
      <c r="D38" s="119" t="s">
        <v>54</v>
      </c>
      <c r="E38" s="67"/>
      <c r="F38" s="67"/>
      <c r="G38" s="120" t="s">
        <v>55</v>
      </c>
      <c r="H38" s="121" t="s">
        <v>56</v>
      </c>
      <c r="I38" s="122"/>
      <c r="J38" s="123">
        <f>SUM(J29:J36)</f>
        <v>0</v>
      </c>
      <c r="K38" s="124"/>
    </row>
    <row r="39" spans="2:11" s="1" customFormat="1" ht="14.25" customHeight="1">
      <c r="B39" s="51"/>
      <c r="C39" s="52"/>
      <c r="D39" s="52"/>
      <c r="E39" s="52"/>
      <c r="F39" s="52"/>
      <c r="G39" s="52"/>
      <c r="H39" s="52"/>
      <c r="I39" s="125"/>
      <c r="J39" s="52"/>
      <c r="K39" s="53"/>
    </row>
    <row r="43" spans="2:11" s="1" customFormat="1" ht="6.75" customHeight="1">
      <c r="B43" s="54"/>
      <c r="C43" s="55"/>
      <c r="D43" s="55"/>
      <c r="E43" s="55"/>
      <c r="F43" s="55"/>
      <c r="G43" s="55"/>
      <c r="H43" s="55"/>
      <c r="I43" s="126"/>
      <c r="J43" s="55"/>
      <c r="K43" s="127"/>
    </row>
    <row r="44" spans="2:11" s="1" customFormat="1" ht="36.75" customHeight="1">
      <c r="B44" s="36"/>
      <c r="C44" s="25" t="s">
        <v>101</v>
      </c>
      <c r="D44" s="37"/>
      <c r="E44" s="37"/>
      <c r="F44" s="37"/>
      <c r="G44" s="37"/>
      <c r="H44" s="37"/>
      <c r="I44" s="104"/>
      <c r="J44" s="37"/>
      <c r="K44" s="40"/>
    </row>
    <row r="45" spans="2:11" s="1" customFormat="1" ht="6.75" customHeight="1">
      <c r="B45" s="36"/>
      <c r="C45" s="37"/>
      <c r="D45" s="37"/>
      <c r="E45" s="37"/>
      <c r="F45" s="37"/>
      <c r="G45" s="37"/>
      <c r="H45" s="37"/>
      <c r="I45" s="104"/>
      <c r="J45" s="37"/>
      <c r="K45" s="40"/>
    </row>
    <row r="46" spans="2:11" s="1" customFormat="1" ht="14.25" customHeight="1">
      <c r="B46" s="36"/>
      <c r="C46" s="32" t="s">
        <v>16</v>
      </c>
      <c r="D46" s="37"/>
      <c r="E46" s="37"/>
      <c r="F46" s="37"/>
      <c r="G46" s="37"/>
      <c r="H46" s="37"/>
      <c r="I46" s="104"/>
      <c r="J46" s="37"/>
      <c r="K46" s="40"/>
    </row>
    <row r="47" spans="2:11" s="1" customFormat="1" ht="22.5" customHeight="1">
      <c r="B47" s="36"/>
      <c r="C47" s="37"/>
      <c r="D47" s="37"/>
      <c r="E47" s="288" t="str">
        <f>E7</f>
        <v>ZATEPLENÍ OBJEKTŮ Bruntál č.p. 420, Olomoucká 7 a Bruntál č.p. 421, Olomoucká 5</v>
      </c>
      <c r="F47" s="260"/>
      <c r="G47" s="260"/>
      <c r="H47" s="260"/>
      <c r="I47" s="104"/>
      <c r="J47" s="37"/>
      <c r="K47" s="40"/>
    </row>
    <row r="48" spans="2:11" ht="15">
      <c r="B48" s="23"/>
      <c r="C48" s="32" t="s">
        <v>97</v>
      </c>
      <c r="D48" s="24"/>
      <c r="E48" s="24"/>
      <c r="F48" s="24"/>
      <c r="G48" s="24"/>
      <c r="H48" s="24"/>
      <c r="I48" s="103"/>
      <c r="J48" s="24"/>
      <c r="K48" s="26"/>
    </row>
    <row r="49" spans="2:11" s="1" customFormat="1" ht="22.5" customHeight="1">
      <c r="B49" s="36"/>
      <c r="C49" s="37"/>
      <c r="D49" s="37"/>
      <c r="E49" s="288" t="s">
        <v>98</v>
      </c>
      <c r="F49" s="260"/>
      <c r="G49" s="260"/>
      <c r="H49" s="260"/>
      <c r="I49" s="104"/>
      <c r="J49" s="37"/>
      <c r="K49" s="40"/>
    </row>
    <row r="50" spans="2:11" s="1" customFormat="1" ht="14.25" customHeight="1">
      <c r="B50" s="36"/>
      <c r="C50" s="32" t="s">
        <v>99</v>
      </c>
      <c r="D50" s="37"/>
      <c r="E50" s="37"/>
      <c r="F50" s="37"/>
      <c r="G50" s="37"/>
      <c r="H50" s="37"/>
      <c r="I50" s="104"/>
      <c r="J50" s="37"/>
      <c r="K50" s="40"/>
    </row>
    <row r="51" spans="2:11" s="1" customFormat="1" ht="23.25" customHeight="1">
      <c r="B51" s="36"/>
      <c r="C51" s="37"/>
      <c r="D51" s="37"/>
      <c r="E51" s="289" t="str">
        <f>E11</f>
        <v>01 - Stavební část</v>
      </c>
      <c r="F51" s="260"/>
      <c r="G51" s="260"/>
      <c r="H51" s="260"/>
      <c r="I51" s="104"/>
      <c r="J51" s="37"/>
      <c r="K51" s="40"/>
    </row>
    <row r="52" spans="2:11" s="1" customFormat="1" ht="6.75" customHeight="1">
      <c r="B52" s="36"/>
      <c r="C52" s="37"/>
      <c r="D52" s="37"/>
      <c r="E52" s="37"/>
      <c r="F52" s="37"/>
      <c r="G52" s="37"/>
      <c r="H52" s="37"/>
      <c r="I52" s="104"/>
      <c r="J52" s="37"/>
      <c r="K52" s="40"/>
    </row>
    <row r="53" spans="2:11" s="1" customFormat="1" ht="18" customHeight="1">
      <c r="B53" s="36"/>
      <c r="C53" s="32" t="s">
        <v>23</v>
      </c>
      <c r="D53" s="37"/>
      <c r="E53" s="37"/>
      <c r="F53" s="30" t="str">
        <f>F14</f>
        <v>Bruntál</v>
      </c>
      <c r="G53" s="37"/>
      <c r="H53" s="37"/>
      <c r="I53" s="105" t="s">
        <v>25</v>
      </c>
      <c r="J53" s="106" t="str">
        <f>IF(J14="","",J14)</f>
        <v>25.03.2016</v>
      </c>
      <c r="K53" s="40"/>
    </row>
    <row r="54" spans="2:11" s="1" customFormat="1" ht="6.75" customHeight="1">
      <c r="B54" s="36"/>
      <c r="C54" s="37"/>
      <c r="D54" s="37"/>
      <c r="E54" s="37"/>
      <c r="F54" s="37"/>
      <c r="G54" s="37"/>
      <c r="H54" s="37"/>
      <c r="I54" s="104"/>
      <c r="J54" s="37"/>
      <c r="K54" s="40"/>
    </row>
    <row r="55" spans="2:11" s="1" customFormat="1" ht="15">
      <c r="B55" s="36"/>
      <c r="C55" s="32" t="s">
        <v>29</v>
      </c>
      <c r="D55" s="37"/>
      <c r="E55" s="37"/>
      <c r="F55" s="30" t="str">
        <f>E17</f>
        <v>Hospodářská správa Města Bruntál, p.o.</v>
      </c>
      <c r="G55" s="37"/>
      <c r="H55" s="37"/>
      <c r="I55" s="105" t="s">
        <v>37</v>
      </c>
      <c r="J55" s="30" t="str">
        <f>E23</f>
        <v>IDEAPROJEKT spol. s.r.o., Bruntál</v>
      </c>
      <c r="K55" s="40"/>
    </row>
    <row r="56" spans="2:11" s="1" customFormat="1" ht="14.25" customHeight="1">
      <c r="B56" s="36"/>
      <c r="C56" s="32" t="s">
        <v>35</v>
      </c>
      <c r="D56" s="37"/>
      <c r="E56" s="37"/>
      <c r="F56" s="30">
        <f>IF(E20="","",E20)</f>
      </c>
      <c r="G56" s="37"/>
      <c r="H56" s="37"/>
      <c r="I56" s="104"/>
      <c r="J56" s="37"/>
      <c r="K56" s="40"/>
    </row>
    <row r="57" spans="2:11" s="1" customFormat="1" ht="9.75" customHeight="1">
      <c r="B57" s="36"/>
      <c r="C57" s="37"/>
      <c r="D57" s="37"/>
      <c r="E57" s="37"/>
      <c r="F57" s="37"/>
      <c r="G57" s="37"/>
      <c r="H57" s="37"/>
      <c r="I57" s="104"/>
      <c r="J57" s="37"/>
      <c r="K57" s="40"/>
    </row>
    <row r="58" spans="2:11" s="1" customFormat="1" ht="29.25" customHeight="1">
      <c r="B58" s="36"/>
      <c r="C58" s="128" t="s">
        <v>102</v>
      </c>
      <c r="D58" s="118"/>
      <c r="E58" s="118"/>
      <c r="F58" s="118"/>
      <c r="G58" s="118"/>
      <c r="H58" s="118"/>
      <c r="I58" s="129"/>
      <c r="J58" s="130" t="s">
        <v>103</v>
      </c>
      <c r="K58" s="131"/>
    </row>
    <row r="59" spans="2:11" s="1" customFormat="1" ht="9.75" customHeight="1">
      <c r="B59" s="36"/>
      <c r="C59" s="37"/>
      <c r="D59" s="37"/>
      <c r="E59" s="37"/>
      <c r="F59" s="37"/>
      <c r="G59" s="37"/>
      <c r="H59" s="37"/>
      <c r="I59" s="104"/>
      <c r="J59" s="37"/>
      <c r="K59" s="40"/>
    </row>
    <row r="60" spans="2:47" s="1" customFormat="1" ht="29.25" customHeight="1">
      <c r="B60" s="36"/>
      <c r="C60" s="132" t="s">
        <v>104</v>
      </c>
      <c r="D60" s="37"/>
      <c r="E60" s="37"/>
      <c r="F60" s="37"/>
      <c r="G60" s="37"/>
      <c r="H60" s="37"/>
      <c r="I60" s="104"/>
      <c r="J60" s="114">
        <f>J97</f>
        <v>0</v>
      </c>
      <c r="K60" s="40"/>
      <c r="AU60" s="19" t="s">
        <v>105</v>
      </c>
    </row>
    <row r="61" spans="2:11" s="8" customFormat="1" ht="24.75" customHeight="1">
      <c r="B61" s="133"/>
      <c r="C61" s="134"/>
      <c r="D61" s="135" t="s">
        <v>106</v>
      </c>
      <c r="E61" s="136"/>
      <c r="F61" s="136"/>
      <c r="G61" s="136"/>
      <c r="H61" s="136"/>
      <c r="I61" s="137"/>
      <c r="J61" s="138">
        <f>J98</f>
        <v>0</v>
      </c>
      <c r="K61" s="139"/>
    </row>
    <row r="62" spans="2:11" s="9" customFormat="1" ht="19.5" customHeight="1">
      <c r="B62" s="140"/>
      <c r="C62" s="141"/>
      <c r="D62" s="142" t="s">
        <v>107</v>
      </c>
      <c r="E62" s="143"/>
      <c r="F62" s="143"/>
      <c r="G62" s="143"/>
      <c r="H62" s="143"/>
      <c r="I62" s="144"/>
      <c r="J62" s="145">
        <f>J99</f>
        <v>0</v>
      </c>
      <c r="K62" s="146"/>
    </row>
    <row r="63" spans="2:11" s="9" customFormat="1" ht="19.5" customHeight="1">
      <c r="B63" s="140"/>
      <c r="C63" s="141"/>
      <c r="D63" s="142" t="s">
        <v>108</v>
      </c>
      <c r="E63" s="143"/>
      <c r="F63" s="143"/>
      <c r="G63" s="143"/>
      <c r="H63" s="143"/>
      <c r="I63" s="144"/>
      <c r="J63" s="145">
        <f>J243</f>
        <v>0</v>
      </c>
      <c r="K63" s="146"/>
    </row>
    <row r="64" spans="2:11" s="9" customFormat="1" ht="19.5" customHeight="1">
      <c r="B64" s="140"/>
      <c r="C64" s="141"/>
      <c r="D64" s="142" t="s">
        <v>109</v>
      </c>
      <c r="E64" s="143"/>
      <c r="F64" s="143"/>
      <c r="G64" s="143"/>
      <c r="H64" s="143"/>
      <c r="I64" s="144"/>
      <c r="J64" s="145">
        <f>J314</f>
        <v>0</v>
      </c>
      <c r="K64" s="146"/>
    </row>
    <row r="65" spans="2:11" s="9" customFormat="1" ht="19.5" customHeight="1">
      <c r="B65" s="140"/>
      <c r="C65" s="141"/>
      <c r="D65" s="142" t="s">
        <v>110</v>
      </c>
      <c r="E65" s="143"/>
      <c r="F65" s="143"/>
      <c r="G65" s="143"/>
      <c r="H65" s="143"/>
      <c r="I65" s="144"/>
      <c r="J65" s="145">
        <f>J325</f>
        <v>0</v>
      </c>
      <c r="K65" s="146"/>
    </row>
    <row r="66" spans="2:11" s="8" customFormat="1" ht="24.75" customHeight="1">
      <c r="B66" s="133"/>
      <c r="C66" s="134"/>
      <c r="D66" s="135" t="s">
        <v>111</v>
      </c>
      <c r="E66" s="136"/>
      <c r="F66" s="136"/>
      <c r="G66" s="136"/>
      <c r="H66" s="136"/>
      <c r="I66" s="137"/>
      <c r="J66" s="138">
        <f>J328</f>
        <v>0</v>
      </c>
      <c r="K66" s="139"/>
    </row>
    <row r="67" spans="2:11" s="8" customFormat="1" ht="24.75" customHeight="1">
      <c r="B67" s="133"/>
      <c r="C67" s="134"/>
      <c r="D67" s="135" t="s">
        <v>112</v>
      </c>
      <c r="E67" s="136"/>
      <c r="F67" s="136"/>
      <c r="G67" s="136"/>
      <c r="H67" s="136"/>
      <c r="I67" s="137"/>
      <c r="J67" s="138">
        <f>J361</f>
        <v>0</v>
      </c>
      <c r="K67" s="139"/>
    </row>
    <row r="68" spans="2:11" s="9" customFormat="1" ht="19.5" customHeight="1">
      <c r="B68" s="140"/>
      <c r="C68" s="141"/>
      <c r="D68" s="142" t="s">
        <v>113</v>
      </c>
      <c r="E68" s="143"/>
      <c r="F68" s="143"/>
      <c r="G68" s="143"/>
      <c r="H68" s="143"/>
      <c r="I68" s="144"/>
      <c r="J68" s="145">
        <f>J362</f>
        <v>0</v>
      </c>
      <c r="K68" s="146"/>
    </row>
    <row r="69" spans="2:11" s="9" customFormat="1" ht="19.5" customHeight="1">
      <c r="B69" s="140"/>
      <c r="C69" s="141"/>
      <c r="D69" s="142" t="s">
        <v>114</v>
      </c>
      <c r="E69" s="143"/>
      <c r="F69" s="143"/>
      <c r="G69" s="143"/>
      <c r="H69" s="143"/>
      <c r="I69" s="144"/>
      <c r="J69" s="145">
        <f>J384</f>
        <v>0</v>
      </c>
      <c r="K69" s="146"/>
    </row>
    <row r="70" spans="2:11" s="9" customFormat="1" ht="19.5" customHeight="1">
      <c r="B70" s="140"/>
      <c r="C70" s="141"/>
      <c r="D70" s="142" t="s">
        <v>115</v>
      </c>
      <c r="E70" s="143"/>
      <c r="F70" s="143"/>
      <c r="G70" s="143"/>
      <c r="H70" s="143"/>
      <c r="I70" s="144"/>
      <c r="J70" s="145">
        <f>J387</f>
        <v>0</v>
      </c>
      <c r="K70" s="146"/>
    </row>
    <row r="71" spans="2:11" s="9" customFormat="1" ht="19.5" customHeight="1">
      <c r="B71" s="140"/>
      <c r="C71" s="141"/>
      <c r="D71" s="142" t="s">
        <v>116</v>
      </c>
      <c r="E71" s="143"/>
      <c r="F71" s="143"/>
      <c r="G71" s="143"/>
      <c r="H71" s="143"/>
      <c r="I71" s="144"/>
      <c r="J71" s="145">
        <f>J402</f>
        <v>0</v>
      </c>
      <c r="K71" s="146"/>
    </row>
    <row r="72" spans="2:11" s="9" customFormat="1" ht="19.5" customHeight="1">
      <c r="B72" s="140"/>
      <c r="C72" s="141"/>
      <c r="D72" s="142" t="s">
        <v>117</v>
      </c>
      <c r="E72" s="143"/>
      <c r="F72" s="143"/>
      <c r="G72" s="143"/>
      <c r="H72" s="143"/>
      <c r="I72" s="144"/>
      <c r="J72" s="145">
        <f>J409</f>
        <v>0</v>
      </c>
      <c r="K72" s="146"/>
    </row>
    <row r="73" spans="2:11" s="9" customFormat="1" ht="19.5" customHeight="1">
      <c r="B73" s="140"/>
      <c r="C73" s="141"/>
      <c r="D73" s="142" t="s">
        <v>118</v>
      </c>
      <c r="E73" s="143"/>
      <c r="F73" s="143"/>
      <c r="G73" s="143"/>
      <c r="H73" s="143"/>
      <c r="I73" s="144"/>
      <c r="J73" s="145">
        <f>J435</f>
        <v>0</v>
      </c>
      <c r="K73" s="146"/>
    </row>
    <row r="74" spans="2:11" s="9" customFormat="1" ht="19.5" customHeight="1">
      <c r="B74" s="140"/>
      <c r="C74" s="141"/>
      <c r="D74" s="142" t="s">
        <v>119</v>
      </c>
      <c r="E74" s="143"/>
      <c r="F74" s="143"/>
      <c r="G74" s="143"/>
      <c r="H74" s="143"/>
      <c r="I74" s="144"/>
      <c r="J74" s="145">
        <f>J458</f>
        <v>0</v>
      </c>
      <c r="K74" s="146"/>
    </row>
    <row r="75" spans="2:11" s="9" customFormat="1" ht="19.5" customHeight="1">
      <c r="B75" s="140"/>
      <c r="C75" s="141"/>
      <c r="D75" s="142" t="s">
        <v>120</v>
      </c>
      <c r="E75" s="143"/>
      <c r="F75" s="143"/>
      <c r="G75" s="143"/>
      <c r="H75" s="143"/>
      <c r="I75" s="144"/>
      <c r="J75" s="145">
        <f>J483</f>
        <v>0</v>
      </c>
      <c r="K75" s="146"/>
    </row>
    <row r="76" spans="2:11" s="1" customFormat="1" ht="21.75" customHeight="1">
      <c r="B76" s="36"/>
      <c r="C76" s="37"/>
      <c r="D76" s="37"/>
      <c r="E76" s="37"/>
      <c r="F76" s="37"/>
      <c r="G76" s="37"/>
      <c r="H76" s="37"/>
      <c r="I76" s="104"/>
      <c r="J76" s="37"/>
      <c r="K76" s="40"/>
    </row>
    <row r="77" spans="2:11" s="1" customFormat="1" ht="6.75" customHeight="1">
      <c r="B77" s="51"/>
      <c r="C77" s="52"/>
      <c r="D77" s="52"/>
      <c r="E77" s="52"/>
      <c r="F77" s="52"/>
      <c r="G77" s="52"/>
      <c r="H77" s="52"/>
      <c r="I77" s="125"/>
      <c r="J77" s="52"/>
      <c r="K77" s="53"/>
    </row>
    <row r="81" spans="2:12" s="1" customFormat="1" ht="6.75" customHeight="1">
      <c r="B81" s="54"/>
      <c r="C81" s="55"/>
      <c r="D81" s="55"/>
      <c r="E81" s="55"/>
      <c r="F81" s="55"/>
      <c r="G81" s="55"/>
      <c r="H81" s="55"/>
      <c r="I81" s="126"/>
      <c r="J81" s="55"/>
      <c r="K81" s="55"/>
      <c r="L81" s="36"/>
    </row>
    <row r="82" spans="2:12" s="1" customFormat="1" ht="36.75" customHeight="1">
      <c r="B82" s="36"/>
      <c r="C82" s="56" t="s">
        <v>121</v>
      </c>
      <c r="I82" s="147"/>
      <c r="L82" s="36"/>
    </row>
    <row r="83" spans="2:12" s="1" customFormat="1" ht="6.75" customHeight="1">
      <c r="B83" s="36"/>
      <c r="I83" s="147"/>
      <c r="L83" s="36"/>
    </row>
    <row r="84" spans="2:12" s="1" customFormat="1" ht="14.25" customHeight="1">
      <c r="B84" s="36"/>
      <c r="C84" s="58" t="s">
        <v>16</v>
      </c>
      <c r="I84" s="147"/>
      <c r="L84" s="36"/>
    </row>
    <row r="85" spans="2:12" s="1" customFormat="1" ht="22.5" customHeight="1">
      <c r="B85" s="36"/>
      <c r="E85" s="291" t="str">
        <f>E7</f>
        <v>ZATEPLENÍ OBJEKTŮ Bruntál č.p. 420, Olomoucká 7 a Bruntál č.p. 421, Olomoucká 5</v>
      </c>
      <c r="F85" s="250"/>
      <c r="G85" s="250"/>
      <c r="H85" s="250"/>
      <c r="I85" s="147"/>
      <c r="L85" s="36"/>
    </row>
    <row r="86" spans="2:12" ht="15">
      <c r="B86" s="23"/>
      <c r="C86" s="58" t="s">
        <v>97</v>
      </c>
      <c r="L86" s="23"/>
    </row>
    <row r="87" spans="2:12" s="1" customFormat="1" ht="22.5" customHeight="1">
      <c r="B87" s="36"/>
      <c r="E87" s="291" t="s">
        <v>98</v>
      </c>
      <c r="F87" s="250"/>
      <c r="G87" s="250"/>
      <c r="H87" s="250"/>
      <c r="I87" s="147"/>
      <c r="L87" s="36"/>
    </row>
    <row r="88" spans="2:12" s="1" customFormat="1" ht="14.25" customHeight="1">
      <c r="B88" s="36"/>
      <c r="C88" s="58" t="s">
        <v>99</v>
      </c>
      <c r="I88" s="147"/>
      <c r="L88" s="36"/>
    </row>
    <row r="89" spans="2:12" s="1" customFormat="1" ht="23.25" customHeight="1">
      <c r="B89" s="36"/>
      <c r="E89" s="268" t="str">
        <f>E11</f>
        <v>01 - Stavební část</v>
      </c>
      <c r="F89" s="250"/>
      <c r="G89" s="250"/>
      <c r="H89" s="250"/>
      <c r="I89" s="147"/>
      <c r="L89" s="36"/>
    </row>
    <row r="90" spans="2:12" s="1" customFormat="1" ht="6.75" customHeight="1">
      <c r="B90" s="36"/>
      <c r="I90" s="147"/>
      <c r="L90" s="36"/>
    </row>
    <row r="91" spans="2:12" s="1" customFormat="1" ht="18" customHeight="1">
      <c r="B91" s="36"/>
      <c r="C91" s="58" t="s">
        <v>23</v>
      </c>
      <c r="F91" s="148" t="str">
        <f>F14</f>
        <v>Bruntál</v>
      </c>
      <c r="I91" s="149" t="s">
        <v>25</v>
      </c>
      <c r="J91" s="62" t="str">
        <f>IF(J14="","",J14)</f>
        <v>25.03.2016</v>
      </c>
      <c r="L91" s="36"/>
    </row>
    <row r="92" spans="2:12" s="1" customFormat="1" ht="6.75" customHeight="1">
      <c r="B92" s="36"/>
      <c r="I92" s="147"/>
      <c r="L92" s="36"/>
    </row>
    <row r="93" spans="2:12" s="1" customFormat="1" ht="15">
      <c r="B93" s="36"/>
      <c r="C93" s="58" t="s">
        <v>29</v>
      </c>
      <c r="F93" s="148" t="str">
        <f>E17</f>
        <v>Hospodářská správa Města Bruntál, p.o.</v>
      </c>
      <c r="I93" s="149" t="s">
        <v>37</v>
      </c>
      <c r="J93" s="148" t="str">
        <f>E23</f>
        <v>IDEAPROJEKT spol. s.r.o., Bruntál</v>
      </c>
      <c r="L93" s="36"/>
    </row>
    <row r="94" spans="2:12" s="1" customFormat="1" ht="14.25" customHeight="1">
      <c r="B94" s="36"/>
      <c r="C94" s="58" t="s">
        <v>35</v>
      </c>
      <c r="F94" s="148">
        <f>IF(E20="","",E20)</f>
      </c>
      <c r="I94" s="147"/>
      <c r="L94" s="36"/>
    </row>
    <row r="95" spans="2:12" s="1" customFormat="1" ht="9.75" customHeight="1">
      <c r="B95" s="36"/>
      <c r="I95" s="147"/>
      <c r="L95" s="36"/>
    </row>
    <row r="96" spans="2:20" s="10" customFormat="1" ht="29.25" customHeight="1">
      <c r="B96" s="150"/>
      <c r="C96" s="151" t="s">
        <v>122</v>
      </c>
      <c r="D96" s="152" t="s">
        <v>63</v>
      </c>
      <c r="E96" s="152" t="s">
        <v>59</v>
      </c>
      <c r="F96" s="152" t="s">
        <v>123</v>
      </c>
      <c r="G96" s="152" t="s">
        <v>124</v>
      </c>
      <c r="H96" s="152" t="s">
        <v>125</v>
      </c>
      <c r="I96" s="153" t="s">
        <v>126</v>
      </c>
      <c r="J96" s="152" t="s">
        <v>103</v>
      </c>
      <c r="K96" s="154" t="s">
        <v>127</v>
      </c>
      <c r="L96" s="150"/>
      <c r="M96" s="69" t="s">
        <v>128</v>
      </c>
      <c r="N96" s="70" t="s">
        <v>48</v>
      </c>
      <c r="O96" s="70" t="s">
        <v>129</v>
      </c>
      <c r="P96" s="70" t="s">
        <v>130</v>
      </c>
      <c r="Q96" s="70" t="s">
        <v>131</v>
      </c>
      <c r="R96" s="70" t="s">
        <v>132</v>
      </c>
      <c r="S96" s="70" t="s">
        <v>133</v>
      </c>
      <c r="T96" s="71" t="s">
        <v>134</v>
      </c>
    </row>
    <row r="97" spans="2:63" s="1" customFormat="1" ht="29.25" customHeight="1">
      <c r="B97" s="36"/>
      <c r="C97" s="73" t="s">
        <v>104</v>
      </c>
      <c r="I97" s="147"/>
      <c r="J97" s="155">
        <f>BK97</f>
        <v>0</v>
      </c>
      <c r="L97" s="36"/>
      <c r="M97" s="72"/>
      <c r="N97" s="63"/>
      <c r="O97" s="63"/>
      <c r="P97" s="156">
        <f>P98+P328+P361</f>
        <v>0</v>
      </c>
      <c r="Q97" s="63"/>
      <c r="R97" s="156">
        <f>R98+R328+R361</f>
        <v>33.396963389999996</v>
      </c>
      <c r="S97" s="63"/>
      <c r="T97" s="157">
        <f>T98+T328+T361</f>
        <v>54.105962649999995</v>
      </c>
      <c r="AT97" s="19" t="s">
        <v>77</v>
      </c>
      <c r="AU97" s="19" t="s">
        <v>105</v>
      </c>
      <c r="BK97" s="158">
        <f>BK98+BK328+BK361</f>
        <v>0</v>
      </c>
    </row>
    <row r="98" spans="2:63" s="11" customFormat="1" ht="36.75" customHeight="1">
      <c r="B98" s="159"/>
      <c r="D98" s="160" t="s">
        <v>77</v>
      </c>
      <c r="E98" s="161" t="s">
        <v>135</v>
      </c>
      <c r="F98" s="161" t="s">
        <v>136</v>
      </c>
      <c r="I98" s="162"/>
      <c r="J98" s="163">
        <f>BK98</f>
        <v>0</v>
      </c>
      <c r="L98" s="159"/>
      <c r="M98" s="164"/>
      <c r="N98" s="165"/>
      <c r="O98" s="165"/>
      <c r="P98" s="166">
        <f>P99+P243+P314+P325</f>
        <v>0</v>
      </c>
      <c r="Q98" s="165"/>
      <c r="R98" s="166">
        <f>R99+R243+R314+R325</f>
        <v>18.45983557</v>
      </c>
      <c r="S98" s="165"/>
      <c r="T98" s="167">
        <f>T99+T243+T314+T325</f>
        <v>52.725089999999994</v>
      </c>
      <c r="AR98" s="160" t="s">
        <v>14</v>
      </c>
      <c r="AT98" s="168" t="s">
        <v>77</v>
      </c>
      <c r="AU98" s="168" t="s">
        <v>78</v>
      </c>
      <c r="AY98" s="160" t="s">
        <v>137</v>
      </c>
      <c r="BK98" s="169">
        <f>BK99+BK243+BK314+BK325</f>
        <v>0</v>
      </c>
    </row>
    <row r="99" spans="2:63" s="11" customFormat="1" ht="19.5" customHeight="1">
      <c r="B99" s="159"/>
      <c r="D99" s="170" t="s">
        <v>77</v>
      </c>
      <c r="E99" s="171" t="s">
        <v>138</v>
      </c>
      <c r="F99" s="171" t="s">
        <v>139</v>
      </c>
      <c r="I99" s="162"/>
      <c r="J99" s="172">
        <f>BK99</f>
        <v>0</v>
      </c>
      <c r="L99" s="159"/>
      <c r="M99" s="164"/>
      <c r="N99" s="165"/>
      <c r="O99" s="165"/>
      <c r="P99" s="166">
        <f>SUM(P100:P242)</f>
        <v>0</v>
      </c>
      <c r="Q99" s="165"/>
      <c r="R99" s="166">
        <f>SUM(R100:R242)</f>
        <v>18.36133657</v>
      </c>
      <c r="S99" s="165"/>
      <c r="T99" s="167">
        <f>SUM(T100:T242)</f>
        <v>0</v>
      </c>
      <c r="AR99" s="160" t="s">
        <v>14</v>
      </c>
      <c r="AT99" s="168" t="s">
        <v>77</v>
      </c>
      <c r="AU99" s="168" t="s">
        <v>14</v>
      </c>
      <c r="AY99" s="160" t="s">
        <v>137</v>
      </c>
      <c r="BK99" s="169">
        <f>SUM(BK100:BK242)</f>
        <v>0</v>
      </c>
    </row>
    <row r="100" spans="2:65" s="1" customFormat="1" ht="22.5" customHeight="1">
      <c r="B100" s="173"/>
      <c r="C100" s="174" t="s">
        <v>14</v>
      </c>
      <c r="D100" s="174" t="s">
        <v>140</v>
      </c>
      <c r="E100" s="175" t="s">
        <v>141</v>
      </c>
      <c r="F100" s="176" t="s">
        <v>142</v>
      </c>
      <c r="G100" s="177" t="s">
        <v>143</v>
      </c>
      <c r="H100" s="178">
        <v>13.15</v>
      </c>
      <c r="I100" s="179"/>
      <c r="J100" s="180">
        <f>ROUND(I100*H100,2)</f>
        <v>0</v>
      </c>
      <c r="K100" s="176" t="s">
        <v>144</v>
      </c>
      <c r="L100" s="36"/>
      <c r="M100" s="181" t="s">
        <v>43</v>
      </c>
      <c r="N100" s="182" t="s">
        <v>50</v>
      </c>
      <c r="O100" s="37"/>
      <c r="P100" s="183">
        <f>O100*H100</f>
        <v>0</v>
      </c>
      <c r="Q100" s="183">
        <v>0.03358</v>
      </c>
      <c r="R100" s="183">
        <f>Q100*H100</f>
        <v>0.441577</v>
      </c>
      <c r="S100" s="183">
        <v>0</v>
      </c>
      <c r="T100" s="184">
        <f>S100*H100</f>
        <v>0</v>
      </c>
      <c r="AR100" s="19" t="s">
        <v>145</v>
      </c>
      <c r="AT100" s="19" t="s">
        <v>140</v>
      </c>
      <c r="AU100" s="19" t="s">
        <v>89</v>
      </c>
      <c r="AY100" s="19" t="s">
        <v>137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19" t="s">
        <v>89</v>
      </c>
      <c r="BK100" s="185">
        <f>ROUND(I100*H100,2)</f>
        <v>0</v>
      </c>
      <c r="BL100" s="19" t="s">
        <v>145</v>
      </c>
      <c r="BM100" s="19" t="s">
        <v>146</v>
      </c>
    </row>
    <row r="101" spans="2:47" s="1" customFormat="1" ht="13.5">
      <c r="B101" s="36"/>
      <c r="D101" s="186" t="s">
        <v>147</v>
      </c>
      <c r="F101" s="187" t="s">
        <v>148</v>
      </c>
      <c r="I101" s="147"/>
      <c r="L101" s="36"/>
      <c r="M101" s="65"/>
      <c r="N101" s="37"/>
      <c r="O101" s="37"/>
      <c r="P101" s="37"/>
      <c r="Q101" s="37"/>
      <c r="R101" s="37"/>
      <c r="S101" s="37"/>
      <c r="T101" s="66"/>
      <c r="AT101" s="19" t="s">
        <v>147</v>
      </c>
      <c r="AU101" s="19" t="s">
        <v>89</v>
      </c>
    </row>
    <row r="102" spans="2:51" s="12" customFormat="1" ht="13.5">
      <c r="B102" s="188"/>
      <c r="D102" s="186" t="s">
        <v>149</v>
      </c>
      <c r="E102" s="189" t="s">
        <v>43</v>
      </c>
      <c r="F102" s="190" t="s">
        <v>150</v>
      </c>
      <c r="H102" s="191" t="s">
        <v>43</v>
      </c>
      <c r="I102" s="192"/>
      <c r="L102" s="188"/>
      <c r="M102" s="193"/>
      <c r="N102" s="194"/>
      <c r="O102" s="194"/>
      <c r="P102" s="194"/>
      <c r="Q102" s="194"/>
      <c r="R102" s="194"/>
      <c r="S102" s="194"/>
      <c r="T102" s="195"/>
      <c r="AT102" s="191" t="s">
        <v>149</v>
      </c>
      <c r="AU102" s="191" t="s">
        <v>89</v>
      </c>
      <c r="AV102" s="12" t="s">
        <v>14</v>
      </c>
      <c r="AW102" s="12" t="s">
        <v>41</v>
      </c>
      <c r="AX102" s="12" t="s">
        <v>78</v>
      </c>
      <c r="AY102" s="191" t="s">
        <v>137</v>
      </c>
    </row>
    <row r="103" spans="2:51" s="13" customFormat="1" ht="13.5">
      <c r="B103" s="196"/>
      <c r="D103" s="186" t="s">
        <v>149</v>
      </c>
      <c r="E103" s="197" t="s">
        <v>43</v>
      </c>
      <c r="F103" s="198" t="s">
        <v>151</v>
      </c>
      <c r="H103" s="199">
        <v>3.45</v>
      </c>
      <c r="I103" s="200"/>
      <c r="L103" s="196"/>
      <c r="M103" s="201"/>
      <c r="N103" s="202"/>
      <c r="O103" s="202"/>
      <c r="P103" s="202"/>
      <c r="Q103" s="202"/>
      <c r="R103" s="202"/>
      <c r="S103" s="202"/>
      <c r="T103" s="203"/>
      <c r="AT103" s="197" t="s">
        <v>149</v>
      </c>
      <c r="AU103" s="197" t="s">
        <v>89</v>
      </c>
      <c r="AV103" s="13" t="s">
        <v>89</v>
      </c>
      <c r="AW103" s="13" t="s">
        <v>41</v>
      </c>
      <c r="AX103" s="13" t="s">
        <v>78</v>
      </c>
      <c r="AY103" s="197" t="s">
        <v>137</v>
      </c>
    </row>
    <row r="104" spans="2:51" s="13" customFormat="1" ht="13.5">
      <c r="B104" s="196"/>
      <c r="D104" s="186" t="s">
        <v>149</v>
      </c>
      <c r="E104" s="197" t="s">
        <v>43</v>
      </c>
      <c r="F104" s="198" t="s">
        <v>152</v>
      </c>
      <c r="H104" s="199">
        <v>3.45</v>
      </c>
      <c r="I104" s="200"/>
      <c r="L104" s="196"/>
      <c r="M104" s="201"/>
      <c r="N104" s="202"/>
      <c r="O104" s="202"/>
      <c r="P104" s="202"/>
      <c r="Q104" s="202"/>
      <c r="R104" s="202"/>
      <c r="S104" s="202"/>
      <c r="T104" s="203"/>
      <c r="AT104" s="197" t="s">
        <v>149</v>
      </c>
      <c r="AU104" s="197" t="s">
        <v>89</v>
      </c>
      <c r="AV104" s="13" t="s">
        <v>89</v>
      </c>
      <c r="AW104" s="13" t="s">
        <v>41</v>
      </c>
      <c r="AX104" s="13" t="s">
        <v>78</v>
      </c>
      <c r="AY104" s="197" t="s">
        <v>137</v>
      </c>
    </row>
    <row r="105" spans="2:51" s="13" customFormat="1" ht="13.5">
      <c r="B105" s="196"/>
      <c r="D105" s="186" t="s">
        <v>149</v>
      </c>
      <c r="E105" s="197" t="s">
        <v>43</v>
      </c>
      <c r="F105" s="198" t="s">
        <v>153</v>
      </c>
      <c r="H105" s="199">
        <v>3.125</v>
      </c>
      <c r="I105" s="200"/>
      <c r="L105" s="196"/>
      <c r="M105" s="201"/>
      <c r="N105" s="202"/>
      <c r="O105" s="202"/>
      <c r="P105" s="202"/>
      <c r="Q105" s="202"/>
      <c r="R105" s="202"/>
      <c r="S105" s="202"/>
      <c r="T105" s="203"/>
      <c r="AT105" s="197" t="s">
        <v>149</v>
      </c>
      <c r="AU105" s="197" t="s">
        <v>89</v>
      </c>
      <c r="AV105" s="13" t="s">
        <v>89</v>
      </c>
      <c r="AW105" s="13" t="s">
        <v>41</v>
      </c>
      <c r="AX105" s="13" t="s">
        <v>78</v>
      </c>
      <c r="AY105" s="197" t="s">
        <v>137</v>
      </c>
    </row>
    <row r="106" spans="2:51" s="13" customFormat="1" ht="13.5">
      <c r="B106" s="196"/>
      <c r="D106" s="186" t="s">
        <v>149</v>
      </c>
      <c r="E106" s="197" t="s">
        <v>43</v>
      </c>
      <c r="F106" s="198" t="s">
        <v>154</v>
      </c>
      <c r="H106" s="199">
        <v>3.125</v>
      </c>
      <c r="I106" s="200"/>
      <c r="L106" s="196"/>
      <c r="M106" s="201"/>
      <c r="N106" s="202"/>
      <c r="O106" s="202"/>
      <c r="P106" s="202"/>
      <c r="Q106" s="202"/>
      <c r="R106" s="202"/>
      <c r="S106" s="202"/>
      <c r="T106" s="203"/>
      <c r="AT106" s="197" t="s">
        <v>149</v>
      </c>
      <c r="AU106" s="197" t="s">
        <v>89</v>
      </c>
      <c r="AV106" s="13" t="s">
        <v>89</v>
      </c>
      <c r="AW106" s="13" t="s">
        <v>41</v>
      </c>
      <c r="AX106" s="13" t="s">
        <v>78</v>
      </c>
      <c r="AY106" s="197" t="s">
        <v>137</v>
      </c>
    </row>
    <row r="107" spans="2:51" s="14" customFormat="1" ht="13.5">
      <c r="B107" s="204"/>
      <c r="D107" s="205" t="s">
        <v>149</v>
      </c>
      <c r="E107" s="206" t="s">
        <v>43</v>
      </c>
      <c r="F107" s="207" t="s">
        <v>155</v>
      </c>
      <c r="H107" s="208">
        <v>13.15</v>
      </c>
      <c r="I107" s="209"/>
      <c r="L107" s="204"/>
      <c r="M107" s="210"/>
      <c r="N107" s="211"/>
      <c r="O107" s="211"/>
      <c r="P107" s="211"/>
      <c r="Q107" s="211"/>
      <c r="R107" s="211"/>
      <c r="S107" s="211"/>
      <c r="T107" s="212"/>
      <c r="AT107" s="213" t="s">
        <v>149</v>
      </c>
      <c r="AU107" s="213" t="s">
        <v>89</v>
      </c>
      <c r="AV107" s="14" t="s">
        <v>145</v>
      </c>
      <c r="AW107" s="14" t="s">
        <v>41</v>
      </c>
      <c r="AX107" s="14" t="s">
        <v>14</v>
      </c>
      <c r="AY107" s="213" t="s">
        <v>137</v>
      </c>
    </row>
    <row r="108" spans="2:65" s="1" customFormat="1" ht="22.5" customHeight="1">
      <c r="B108" s="173"/>
      <c r="C108" s="174" t="s">
        <v>89</v>
      </c>
      <c r="D108" s="174" t="s">
        <v>140</v>
      </c>
      <c r="E108" s="175" t="s">
        <v>156</v>
      </c>
      <c r="F108" s="176" t="s">
        <v>157</v>
      </c>
      <c r="G108" s="177" t="s">
        <v>143</v>
      </c>
      <c r="H108" s="178">
        <v>946.51</v>
      </c>
      <c r="I108" s="179"/>
      <c r="J108" s="180">
        <f>ROUND(I108*H108,2)</f>
        <v>0</v>
      </c>
      <c r="K108" s="176" t="s">
        <v>144</v>
      </c>
      <c r="L108" s="36"/>
      <c r="M108" s="181" t="s">
        <v>43</v>
      </c>
      <c r="N108" s="182" t="s">
        <v>50</v>
      </c>
      <c r="O108" s="37"/>
      <c r="P108" s="183">
        <f>O108*H108</f>
        <v>0</v>
      </c>
      <c r="Q108" s="183">
        <v>0.0085</v>
      </c>
      <c r="R108" s="183">
        <f>Q108*H108</f>
        <v>8.045335</v>
      </c>
      <c r="S108" s="183">
        <v>0</v>
      </c>
      <c r="T108" s="184">
        <f>S108*H108</f>
        <v>0</v>
      </c>
      <c r="AR108" s="19" t="s">
        <v>145</v>
      </c>
      <c r="AT108" s="19" t="s">
        <v>140</v>
      </c>
      <c r="AU108" s="19" t="s">
        <v>89</v>
      </c>
      <c r="AY108" s="19" t="s">
        <v>137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19" t="s">
        <v>89</v>
      </c>
      <c r="BK108" s="185">
        <f>ROUND(I108*H108,2)</f>
        <v>0</v>
      </c>
      <c r="BL108" s="19" t="s">
        <v>145</v>
      </c>
      <c r="BM108" s="19" t="s">
        <v>158</v>
      </c>
    </row>
    <row r="109" spans="2:47" s="1" customFormat="1" ht="27">
      <c r="B109" s="36"/>
      <c r="D109" s="186" t="s">
        <v>147</v>
      </c>
      <c r="F109" s="187" t="s">
        <v>159</v>
      </c>
      <c r="I109" s="147"/>
      <c r="L109" s="36"/>
      <c r="M109" s="65"/>
      <c r="N109" s="37"/>
      <c r="O109" s="37"/>
      <c r="P109" s="37"/>
      <c r="Q109" s="37"/>
      <c r="R109" s="37"/>
      <c r="S109" s="37"/>
      <c r="T109" s="66"/>
      <c r="AT109" s="19" t="s">
        <v>147</v>
      </c>
      <c r="AU109" s="19" t="s">
        <v>89</v>
      </c>
    </row>
    <row r="110" spans="2:51" s="12" customFormat="1" ht="13.5">
      <c r="B110" s="188"/>
      <c r="D110" s="186" t="s">
        <v>149</v>
      </c>
      <c r="E110" s="189" t="s">
        <v>43</v>
      </c>
      <c r="F110" s="190" t="s">
        <v>160</v>
      </c>
      <c r="H110" s="191" t="s">
        <v>43</v>
      </c>
      <c r="I110" s="192"/>
      <c r="L110" s="188"/>
      <c r="M110" s="193"/>
      <c r="N110" s="194"/>
      <c r="O110" s="194"/>
      <c r="P110" s="194"/>
      <c r="Q110" s="194"/>
      <c r="R110" s="194"/>
      <c r="S110" s="194"/>
      <c r="T110" s="195"/>
      <c r="AT110" s="191" t="s">
        <v>149</v>
      </c>
      <c r="AU110" s="191" t="s">
        <v>89</v>
      </c>
      <c r="AV110" s="12" t="s">
        <v>14</v>
      </c>
      <c r="AW110" s="12" t="s">
        <v>41</v>
      </c>
      <c r="AX110" s="12" t="s">
        <v>78</v>
      </c>
      <c r="AY110" s="191" t="s">
        <v>137</v>
      </c>
    </row>
    <row r="111" spans="2:51" s="12" customFormat="1" ht="13.5">
      <c r="B111" s="188"/>
      <c r="D111" s="186" t="s">
        <v>149</v>
      </c>
      <c r="E111" s="189" t="s">
        <v>43</v>
      </c>
      <c r="F111" s="190" t="s">
        <v>161</v>
      </c>
      <c r="H111" s="191" t="s">
        <v>43</v>
      </c>
      <c r="I111" s="192"/>
      <c r="L111" s="188"/>
      <c r="M111" s="193"/>
      <c r="N111" s="194"/>
      <c r="O111" s="194"/>
      <c r="P111" s="194"/>
      <c r="Q111" s="194"/>
      <c r="R111" s="194"/>
      <c r="S111" s="194"/>
      <c r="T111" s="195"/>
      <c r="AT111" s="191" t="s">
        <v>149</v>
      </c>
      <c r="AU111" s="191" t="s">
        <v>89</v>
      </c>
      <c r="AV111" s="12" t="s">
        <v>14</v>
      </c>
      <c r="AW111" s="12" t="s">
        <v>41</v>
      </c>
      <c r="AX111" s="12" t="s">
        <v>78</v>
      </c>
      <c r="AY111" s="191" t="s">
        <v>137</v>
      </c>
    </row>
    <row r="112" spans="2:51" s="13" customFormat="1" ht="13.5">
      <c r="B112" s="196"/>
      <c r="D112" s="186" t="s">
        <v>149</v>
      </c>
      <c r="E112" s="197" t="s">
        <v>43</v>
      </c>
      <c r="F112" s="198" t="s">
        <v>162</v>
      </c>
      <c r="H112" s="199">
        <v>75</v>
      </c>
      <c r="I112" s="200"/>
      <c r="L112" s="196"/>
      <c r="M112" s="201"/>
      <c r="N112" s="202"/>
      <c r="O112" s="202"/>
      <c r="P112" s="202"/>
      <c r="Q112" s="202"/>
      <c r="R112" s="202"/>
      <c r="S112" s="202"/>
      <c r="T112" s="203"/>
      <c r="AT112" s="197" t="s">
        <v>149</v>
      </c>
      <c r="AU112" s="197" t="s">
        <v>89</v>
      </c>
      <c r="AV112" s="13" t="s">
        <v>89</v>
      </c>
      <c r="AW112" s="13" t="s">
        <v>41</v>
      </c>
      <c r="AX112" s="13" t="s">
        <v>78</v>
      </c>
      <c r="AY112" s="197" t="s">
        <v>137</v>
      </c>
    </row>
    <row r="113" spans="2:51" s="12" customFormat="1" ht="13.5">
      <c r="B113" s="188"/>
      <c r="D113" s="186" t="s">
        <v>149</v>
      </c>
      <c r="E113" s="189" t="s">
        <v>43</v>
      </c>
      <c r="F113" s="190" t="s">
        <v>163</v>
      </c>
      <c r="H113" s="191" t="s">
        <v>43</v>
      </c>
      <c r="I113" s="192"/>
      <c r="L113" s="188"/>
      <c r="M113" s="193"/>
      <c r="N113" s="194"/>
      <c r="O113" s="194"/>
      <c r="P113" s="194"/>
      <c r="Q113" s="194"/>
      <c r="R113" s="194"/>
      <c r="S113" s="194"/>
      <c r="T113" s="195"/>
      <c r="AT113" s="191" t="s">
        <v>149</v>
      </c>
      <c r="AU113" s="191" t="s">
        <v>89</v>
      </c>
      <c r="AV113" s="12" t="s">
        <v>14</v>
      </c>
      <c r="AW113" s="12" t="s">
        <v>41</v>
      </c>
      <c r="AX113" s="12" t="s">
        <v>78</v>
      </c>
      <c r="AY113" s="191" t="s">
        <v>137</v>
      </c>
    </row>
    <row r="114" spans="2:51" s="13" customFormat="1" ht="13.5">
      <c r="B114" s="196"/>
      <c r="D114" s="186" t="s">
        <v>149</v>
      </c>
      <c r="E114" s="197" t="s">
        <v>43</v>
      </c>
      <c r="F114" s="198" t="s">
        <v>164</v>
      </c>
      <c r="H114" s="199">
        <v>871.51</v>
      </c>
      <c r="I114" s="200"/>
      <c r="L114" s="196"/>
      <c r="M114" s="201"/>
      <c r="N114" s="202"/>
      <c r="O114" s="202"/>
      <c r="P114" s="202"/>
      <c r="Q114" s="202"/>
      <c r="R114" s="202"/>
      <c r="S114" s="202"/>
      <c r="T114" s="203"/>
      <c r="AT114" s="197" t="s">
        <v>149</v>
      </c>
      <c r="AU114" s="197" t="s">
        <v>89</v>
      </c>
      <c r="AV114" s="13" t="s">
        <v>89</v>
      </c>
      <c r="AW114" s="13" t="s">
        <v>41</v>
      </c>
      <c r="AX114" s="13" t="s">
        <v>78</v>
      </c>
      <c r="AY114" s="197" t="s">
        <v>137</v>
      </c>
    </row>
    <row r="115" spans="2:51" s="14" customFormat="1" ht="13.5">
      <c r="B115" s="204"/>
      <c r="D115" s="205" t="s">
        <v>149</v>
      </c>
      <c r="E115" s="206" t="s">
        <v>43</v>
      </c>
      <c r="F115" s="207" t="s">
        <v>155</v>
      </c>
      <c r="H115" s="208">
        <v>946.51</v>
      </c>
      <c r="I115" s="209"/>
      <c r="L115" s="204"/>
      <c r="M115" s="210"/>
      <c r="N115" s="211"/>
      <c r="O115" s="211"/>
      <c r="P115" s="211"/>
      <c r="Q115" s="211"/>
      <c r="R115" s="211"/>
      <c r="S115" s="211"/>
      <c r="T115" s="212"/>
      <c r="AT115" s="213" t="s">
        <v>149</v>
      </c>
      <c r="AU115" s="213" t="s">
        <v>89</v>
      </c>
      <c r="AV115" s="14" t="s">
        <v>145</v>
      </c>
      <c r="AW115" s="14" t="s">
        <v>41</v>
      </c>
      <c r="AX115" s="14" t="s">
        <v>14</v>
      </c>
      <c r="AY115" s="213" t="s">
        <v>137</v>
      </c>
    </row>
    <row r="116" spans="2:65" s="1" customFormat="1" ht="22.5" customHeight="1">
      <c r="B116" s="173"/>
      <c r="C116" s="214" t="s">
        <v>165</v>
      </c>
      <c r="D116" s="214" t="s">
        <v>166</v>
      </c>
      <c r="E116" s="215" t="s">
        <v>167</v>
      </c>
      <c r="F116" s="216" t="s">
        <v>168</v>
      </c>
      <c r="G116" s="217" t="s">
        <v>143</v>
      </c>
      <c r="H116" s="218">
        <v>76.5</v>
      </c>
      <c r="I116" s="219"/>
      <c r="J116" s="220">
        <f>ROUND(I116*H116,2)</f>
        <v>0</v>
      </c>
      <c r="K116" s="216" t="s">
        <v>144</v>
      </c>
      <c r="L116" s="221"/>
      <c r="M116" s="222" t="s">
        <v>43</v>
      </c>
      <c r="N116" s="223" t="s">
        <v>50</v>
      </c>
      <c r="O116" s="37"/>
      <c r="P116" s="183">
        <f>O116*H116</f>
        <v>0</v>
      </c>
      <c r="Q116" s="183">
        <v>0.00238</v>
      </c>
      <c r="R116" s="183">
        <f>Q116*H116</f>
        <v>0.18207</v>
      </c>
      <c r="S116" s="183">
        <v>0</v>
      </c>
      <c r="T116" s="184">
        <f>S116*H116</f>
        <v>0</v>
      </c>
      <c r="AR116" s="19" t="s">
        <v>169</v>
      </c>
      <c r="AT116" s="19" t="s">
        <v>166</v>
      </c>
      <c r="AU116" s="19" t="s">
        <v>89</v>
      </c>
      <c r="AY116" s="19" t="s">
        <v>137</v>
      </c>
      <c r="BE116" s="185">
        <f>IF(N116="základní",J116,0)</f>
        <v>0</v>
      </c>
      <c r="BF116" s="185">
        <f>IF(N116="snížená",J116,0)</f>
        <v>0</v>
      </c>
      <c r="BG116" s="185">
        <f>IF(N116="zákl. přenesená",J116,0)</f>
        <v>0</v>
      </c>
      <c r="BH116" s="185">
        <f>IF(N116="sníž. přenesená",J116,0)</f>
        <v>0</v>
      </c>
      <c r="BI116" s="185">
        <f>IF(N116="nulová",J116,0)</f>
        <v>0</v>
      </c>
      <c r="BJ116" s="19" t="s">
        <v>89</v>
      </c>
      <c r="BK116" s="185">
        <f>ROUND(I116*H116,2)</f>
        <v>0</v>
      </c>
      <c r="BL116" s="19" t="s">
        <v>145</v>
      </c>
      <c r="BM116" s="19" t="s">
        <v>170</v>
      </c>
    </row>
    <row r="117" spans="2:47" s="1" customFormat="1" ht="27">
      <c r="B117" s="36"/>
      <c r="D117" s="186" t="s">
        <v>147</v>
      </c>
      <c r="F117" s="187" t="s">
        <v>171</v>
      </c>
      <c r="I117" s="147"/>
      <c r="L117" s="36"/>
      <c r="M117" s="65"/>
      <c r="N117" s="37"/>
      <c r="O117" s="37"/>
      <c r="P117" s="37"/>
      <c r="Q117" s="37"/>
      <c r="R117" s="37"/>
      <c r="S117" s="37"/>
      <c r="T117" s="66"/>
      <c r="AT117" s="19" t="s">
        <v>147</v>
      </c>
      <c r="AU117" s="19" t="s">
        <v>89</v>
      </c>
    </row>
    <row r="118" spans="2:51" s="12" customFormat="1" ht="13.5">
      <c r="B118" s="188"/>
      <c r="D118" s="186" t="s">
        <v>149</v>
      </c>
      <c r="E118" s="189" t="s">
        <v>43</v>
      </c>
      <c r="F118" s="190" t="s">
        <v>161</v>
      </c>
      <c r="H118" s="191" t="s">
        <v>43</v>
      </c>
      <c r="I118" s="192"/>
      <c r="L118" s="188"/>
      <c r="M118" s="193"/>
      <c r="N118" s="194"/>
      <c r="O118" s="194"/>
      <c r="P118" s="194"/>
      <c r="Q118" s="194"/>
      <c r="R118" s="194"/>
      <c r="S118" s="194"/>
      <c r="T118" s="195"/>
      <c r="AT118" s="191" t="s">
        <v>149</v>
      </c>
      <c r="AU118" s="191" t="s">
        <v>89</v>
      </c>
      <c r="AV118" s="12" t="s">
        <v>14</v>
      </c>
      <c r="AW118" s="12" t="s">
        <v>41</v>
      </c>
      <c r="AX118" s="12" t="s">
        <v>78</v>
      </c>
      <c r="AY118" s="191" t="s">
        <v>137</v>
      </c>
    </row>
    <row r="119" spans="2:51" s="13" customFormat="1" ht="13.5">
      <c r="B119" s="196"/>
      <c r="D119" s="186" t="s">
        <v>149</v>
      </c>
      <c r="E119" s="197" t="s">
        <v>43</v>
      </c>
      <c r="F119" s="198" t="s">
        <v>162</v>
      </c>
      <c r="H119" s="199">
        <v>75</v>
      </c>
      <c r="I119" s="200"/>
      <c r="L119" s="196"/>
      <c r="M119" s="201"/>
      <c r="N119" s="202"/>
      <c r="O119" s="202"/>
      <c r="P119" s="202"/>
      <c r="Q119" s="202"/>
      <c r="R119" s="202"/>
      <c r="S119" s="202"/>
      <c r="T119" s="203"/>
      <c r="AT119" s="197" t="s">
        <v>149</v>
      </c>
      <c r="AU119" s="197" t="s">
        <v>89</v>
      </c>
      <c r="AV119" s="13" t="s">
        <v>89</v>
      </c>
      <c r="AW119" s="13" t="s">
        <v>41</v>
      </c>
      <c r="AX119" s="13" t="s">
        <v>14</v>
      </c>
      <c r="AY119" s="197" t="s">
        <v>137</v>
      </c>
    </row>
    <row r="120" spans="2:51" s="13" customFormat="1" ht="13.5">
      <c r="B120" s="196"/>
      <c r="D120" s="205" t="s">
        <v>149</v>
      </c>
      <c r="F120" s="224" t="s">
        <v>172</v>
      </c>
      <c r="H120" s="225">
        <v>76.5</v>
      </c>
      <c r="I120" s="200"/>
      <c r="L120" s="196"/>
      <c r="M120" s="201"/>
      <c r="N120" s="202"/>
      <c r="O120" s="202"/>
      <c r="P120" s="202"/>
      <c r="Q120" s="202"/>
      <c r="R120" s="202"/>
      <c r="S120" s="202"/>
      <c r="T120" s="203"/>
      <c r="AT120" s="197" t="s">
        <v>149</v>
      </c>
      <c r="AU120" s="197" t="s">
        <v>89</v>
      </c>
      <c r="AV120" s="13" t="s">
        <v>89</v>
      </c>
      <c r="AW120" s="13" t="s">
        <v>4</v>
      </c>
      <c r="AX120" s="13" t="s">
        <v>14</v>
      </c>
      <c r="AY120" s="197" t="s">
        <v>137</v>
      </c>
    </row>
    <row r="121" spans="2:65" s="1" customFormat="1" ht="22.5" customHeight="1">
      <c r="B121" s="173"/>
      <c r="C121" s="214" t="s">
        <v>145</v>
      </c>
      <c r="D121" s="214" t="s">
        <v>166</v>
      </c>
      <c r="E121" s="215" t="s">
        <v>173</v>
      </c>
      <c r="F121" s="216" t="s">
        <v>174</v>
      </c>
      <c r="G121" s="217" t="s">
        <v>143</v>
      </c>
      <c r="H121" s="218">
        <v>888.94</v>
      </c>
      <c r="I121" s="219"/>
      <c r="J121" s="220">
        <f>ROUND(I121*H121,2)</f>
        <v>0</v>
      </c>
      <c r="K121" s="216" t="s">
        <v>144</v>
      </c>
      <c r="L121" s="221"/>
      <c r="M121" s="222" t="s">
        <v>43</v>
      </c>
      <c r="N121" s="223" t="s">
        <v>50</v>
      </c>
      <c r="O121" s="37"/>
      <c r="P121" s="183">
        <f>O121*H121</f>
        <v>0</v>
      </c>
      <c r="Q121" s="183">
        <v>0.00272</v>
      </c>
      <c r="R121" s="183">
        <f>Q121*H121</f>
        <v>2.4179168000000004</v>
      </c>
      <c r="S121" s="183">
        <v>0</v>
      </c>
      <c r="T121" s="184">
        <f>S121*H121</f>
        <v>0</v>
      </c>
      <c r="AR121" s="19" t="s">
        <v>169</v>
      </c>
      <c r="AT121" s="19" t="s">
        <v>166</v>
      </c>
      <c r="AU121" s="19" t="s">
        <v>89</v>
      </c>
      <c r="AY121" s="19" t="s">
        <v>137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19" t="s">
        <v>89</v>
      </c>
      <c r="BK121" s="185">
        <f>ROUND(I121*H121,2)</f>
        <v>0</v>
      </c>
      <c r="BL121" s="19" t="s">
        <v>145</v>
      </c>
      <c r="BM121" s="19" t="s">
        <v>175</v>
      </c>
    </row>
    <row r="122" spans="2:47" s="1" customFormat="1" ht="27">
      <c r="B122" s="36"/>
      <c r="D122" s="186" t="s">
        <v>147</v>
      </c>
      <c r="F122" s="187" t="s">
        <v>176</v>
      </c>
      <c r="I122" s="147"/>
      <c r="L122" s="36"/>
      <c r="M122" s="65"/>
      <c r="N122" s="37"/>
      <c r="O122" s="37"/>
      <c r="P122" s="37"/>
      <c r="Q122" s="37"/>
      <c r="R122" s="37"/>
      <c r="S122" s="37"/>
      <c r="T122" s="66"/>
      <c r="AT122" s="19" t="s">
        <v>147</v>
      </c>
      <c r="AU122" s="19" t="s">
        <v>89</v>
      </c>
    </row>
    <row r="123" spans="2:51" s="12" customFormat="1" ht="13.5">
      <c r="B123" s="188"/>
      <c r="D123" s="186" t="s">
        <v>149</v>
      </c>
      <c r="E123" s="189" t="s">
        <v>43</v>
      </c>
      <c r="F123" s="190" t="s">
        <v>163</v>
      </c>
      <c r="H123" s="191" t="s">
        <v>43</v>
      </c>
      <c r="I123" s="192"/>
      <c r="L123" s="188"/>
      <c r="M123" s="193"/>
      <c r="N123" s="194"/>
      <c r="O123" s="194"/>
      <c r="P123" s="194"/>
      <c r="Q123" s="194"/>
      <c r="R123" s="194"/>
      <c r="S123" s="194"/>
      <c r="T123" s="195"/>
      <c r="AT123" s="191" t="s">
        <v>149</v>
      </c>
      <c r="AU123" s="191" t="s">
        <v>89</v>
      </c>
      <c r="AV123" s="12" t="s">
        <v>14</v>
      </c>
      <c r="AW123" s="12" t="s">
        <v>41</v>
      </c>
      <c r="AX123" s="12" t="s">
        <v>78</v>
      </c>
      <c r="AY123" s="191" t="s">
        <v>137</v>
      </c>
    </row>
    <row r="124" spans="2:51" s="13" customFormat="1" ht="13.5">
      <c r="B124" s="196"/>
      <c r="D124" s="186" t="s">
        <v>149</v>
      </c>
      <c r="E124" s="197" t="s">
        <v>43</v>
      </c>
      <c r="F124" s="198" t="s">
        <v>177</v>
      </c>
      <c r="H124" s="199">
        <v>871.51</v>
      </c>
      <c r="I124" s="200"/>
      <c r="L124" s="196"/>
      <c r="M124" s="201"/>
      <c r="N124" s="202"/>
      <c r="O124" s="202"/>
      <c r="P124" s="202"/>
      <c r="Q124" s="202"/>
      <c r="R124" s="202"/>
      <c r="S124" s="202"/>
      <c r="T124" s="203"/>
      <c r="AT124" s="197" t="s">
        <v>149</v>
      </c>
      <c r="AU124" s="197" t="s">
        <v>89</v>
      </c>
      <c r="AV124" s="13" t="s">
        <v>89</v>
      </c>
      <c r="AW124" s="13" t="s">
        <v>41</v>
      </c>
      <c r="AX124" s="13" t="s">
        <v>14</v>
      </c>
      <c r="AY124" s="197" t="s">
        <v>137</v>
      </c>
    </row>
    <row r="125" spans="2:51" s="13" customFormat="1" ht="13.5">
      <c r="B125" s="196"/>
      <c r="D125" s="205" t="s">
        <v>149</v>
      </c>
      <c r="F125" s="224" t="s">
        <v>178</v>
      </c>
      <c r="H125" s="225">
        <v>888.94</v>
      </c>
      <c r="I125" s="200"/>
      <c r="L125" s="196"/>
      <c r="M125" s="201"/>
      <c r="N125" s="202"/>
      <c r="O125" s="202"/>
      <c r="P125" s="202"/>
      <c r="Q125" s="202"/>
      <c r="R125" s="202"/>
      <c r="S125" s="202"/>
      <c r="T125" s="203"/>
      <c r="AT125" s="197" t="s">
        <v>149</v>
      </c>
      <c r="AU125" s="197" t="s">
        <v>89</v>
      </c>
      <c r="AV125" s="13" t="s">
        <v>89</v>
      </c>
      <c r="AW125" s="13" t="s">
        <v>4</v>
      </c>
      <c r="AX125" s="13" t="s">
        <v>14</v>
      </c>
      <c r="AY125" s="197" t="s">
        <v>137</v>
      </c>
    </row>
    <row r="126" spans="2:65" s="1" customFormat="1" ht="31.5" customHeight="1">
      <c r="B126" s="173"/>
      <c r="C126" s="174" t="s">
        <v>179</v>
      </c>
      <c r="D126" s="174" t="s">
        <v>140</v>
      </c>
      <c r="E126" s="175" t="s">
        <v>180</v>
      </c>
      <c r="F126" s="176" t="s">
        <v>181</v>
      </c>
      <c r="G126" s="177" t="s">
        <v>182</v>
      </c>
      <c r="H126" s="178">
        <v>116.727</v>
      </c>
      <c r="I126" s="179"/>
      <c r="J126" s="180">
        <f>ROUND(I126*H126,2)</f>
        <v>0</v>
      </c>
      <c r="K126" s="176" t="s">
        <v>144</v>
      </c>
      <c r="L126" s="36"/>
      <c r="M126" s="181" t="s">
        <v>43</v>
      </c>
      <c r="N126" s="182" t="s">
        <v>50</v>
      </c>
      <c r="O126" s="37"/>
      <c r="P126" s="183">
        <f>O126*H126</f>
        <v>0</v>
      </c>
      <c r="Q126" s="183">
        <v>0.00331</v>
      </c>
      <c r="R126" s="183">
        <f>Q126*H126</f>
        <v>0.38636637</v>
      </c>
      <c r="S126" s="183">
        <v>0</v>
      </c>
      <c r="T126" s="184">
        <f>S126*H126</f>
        <v>0</v>
      </c>
      <c r="AR126" s="19" t="s">
        <v>145</v>
      </c>
      <c r="AT126" s="19" t="s">
        <v>140</v>
      </c>
      <c r="AU126" s="19" t="s">
        <v>89</v>
      </c>
      <c r="AY126" s="19" t="s">
        <v>137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19" t="s">
        <v>89</v>
      </c>
      <c r="BK126" s="185">
        <f>ROUND(I126*H126,2)</f>
        <v>0</v>
      </c>
      <c r="BL126" s="19" t="s">
        <v>145</v>
      </c>
      <c r="BM126" s="19" t="s">
        <v>183</v>
      </c>
    </row>
    <row r="127" spans="2:47" s="1" customFormat="1" ht="27">
      <c r="B127" s="36"/>
      <c r="D127" s="186" t="s">
        <v>147</v>
      </c>
      <c r="F127" s="187" t="s">
        <v>184</v>
      </c>
      <c r="I127" s="147"/>
      <c r="L127" s="36"/>
      <c r="M127" s="65"/>
      <c r="N127" s="37"/>
      <c r="O127" s="37"/>
      <c r="P127" s="37"/>
      <c r="Q127" s="37"/>
      <c r="R127" s="37"/>
      <c r="S127" s="37"/>
      <c r="T127" s="66"/>
      <c r="AT127" s="19" t="s">
        <v>147</v>
      </c>
      <c r="AU127" s="19" t="s">
        <v>89</v>
      </c>
    </row>
    <row r="128" spans="2:51" s="12" customFormat="1" ht="13.5">
      <c r="B128" s="188"/>
      <c r="D128" s="186" t="s">
        <v>149</v>
      </c>
      <c r="E128" s="189" t="s">
        <v>43</v>
      </c>
      <c r="F128" s="190" t="s">
        <v>185</v>
      </c>
      <c r="H128" s="191" t="s">
        <v>43</v>
      </c>
      <c r="I128" s="192"/>
      <c r="L128" s="188"/>
      <c r="M128" s="193"/>
      <c r="N128" s="194"/>
      <c r="O128" s="194"/>
      <c r="P128" s="194"/>
      <c r="Q128" s="194"/>
      <c r="R128" s="194"/>
      <c r="S128" s="194"/>
      <c r="T128" s="195"/>
      <c r="AT128" s="191" t="s">
        <v>149</v>
      </c>
      <c r="AU128" s="191" t="s">
        <v>89</v>
      </c>
      <c r="AV128" s="12" t="s">
        <v>14</v>
      </c>
      <c r="AW128" s="12" t="s">
        <v>41</v>
      </c>
      <c r="AX128" s="12" t="s">
        <v>78</v>
      </c>
      <c r="AY128" s="191" t="s">
        <v>137</v>
      </c>
    </row>
    <row r="129" spans="2:51" s="12" customFormat="1" ht="13.5">
      <c r="B129" s="188"/>
      <c r="D129" s="186" t="s">
        <v>149</v>
      </c>
      <c r="E129" s="189" t="s">
        <v>43</v>
      </c>
      <c r="F129" s="190" t="s">
        <v>186</v>
      </c>
      <c r="H129" s="191" t="s">
        <v>43</v>
      </c>
      <c r="I129" s="192"/>
      <c r="L129" s="188"/>
      <c r="M129" s="193"/>
      <c r="N129" s="194"/>
      <c r="O129" s="194"/>
      <c r="P129" s="194"/>
      <c r="Q129" s="194"/>
      <c r="R129" s="194"/>
      <c r="S129" s="194"/>
      <c r="T129" s="195"/>
      <c r="AT129" s="191" t="s">
        <v>149</v>
      </c>
      <c r="AU129" s="191" t="s">
        <v>89</v>
      </c>
      <c r="AV129" s="12" t="s">
        <v>14</v>
      </c>
      <c r="AW129" s="12" t="s">
        <v>41</v>
      </c>
      <c r="AX129" s="12" t="s">
        <v>78</v>
      </c>
      <c r="AY129" s="191" t="s">
        <v>137</v>
      </c>
    </row>
    <row r="130" spans="2:51" s="12" customFormat="1" ht="13.5">
      <c r="B130" s="188"/>
      <c r="D130" s="186" t="s">
        <v>149</v>
      </c>
      <c r="E130" s="189" t="s">
        <v>43</v>
      </c>
      <c r="F130" s="190" t="s">
        <v>187</v>
      </c>
      <c r="H130" s="191" t="s">
        <v>43</v>
      </c>
      <c r="I130" s="192"/>
      <c r="L130" s="188"/>
      <c r="M130" s="193"/>
      <c r="N130" s="194"/>
      <c r="O130" s="194"/>
      <c r="P130" s="194"/>
      <c r="Q130" s="194"/>
      <c r="R130" s="194"/>
      <c r="S130" s="194"/>
      <c r="T130" s="195"/>
      <c r="AT130" s="191" t="s">
        <v>149</v>
      </c>
      <c r="AU130" s="191" t="s">
        <v>89</v>
      </c>
      <c r="AV130" s="12" t="s">
        <v>14</v>
      </c>
      <c r="AW130" s="12" t="s">
        <v>41</v>
      </c>
      <c r="AX130" s="12" t="s">
        <v>78</v>
      </c>
      <c r="AY130" s="191" t="s">
        <v>137</v>
      </c>
    </row>
    <row r="131" spans="2:51" s="13" customFormat="1" ht="13.5">
      <c r="B131" s="196"/>
      <c r="D131" s="186" t="s">
        <v>149</v>
      </c>
      <c r="E131" s="197" t="s">
        <v>43</v>
      </c>
      <c r="F131" s="198" t="s">
        <v>188</v>
      </c>
      <c r="H131" s="199">
        <v>57.564</v>
      </c>
      <c r="I131" s="200"/>
      <c r="L131" s="196"/>
      <c r="M131" s="201"/>
      <c r="N131" s="202"/>
      <c r="O131" s="202"/>
      <c r="P131" s="202"/>
      <c r="Q131" s="202"/>
      <c r="R131" s="202"/>
      <c r="S131" s="202"/>
      <c r="T131" s="203"/>
      <c r="AT131" s="197" t="s">
        <v>149</v>
      </c>
      <c r="AU131" s="197" t="s">
        <v>89</v>
      </c>
      <c r="AV131" s="13" t="s">
        <v>89</v>
      </c>
      <c r="AW131" s="13" t="s">
        <v>41</v>
      </c>
      <c r="AX131" s="13" t="s">
        <v>78</v>
      </c>
      <c r="AY131" s="197" t="s">
        <v>137</v>
      </c>
    </row>
    <row r="132" spans="2:51" s="12" customFormat="1" ht="13.5">
      <c r="B132" s="188"/>
      <c r="D132" s="186" t="s">
        <v>149</v>
      </c>
      <c r="E132" s="189" t="s">
        <v>43</v>
      </c>
      <c r="F132" s="190" t="s">
        <v>189</v>
      </c>
      <c r="H132" s="191" t="s">
        <v>43</v>
      </c>
      <c r="I132" s="192"/>
      <c r="L132" s="188"/>
      <c r="M132" s="193"/>
      <c r="N132" s="194"/>
      <c r="O132" s="194"/>
      <c r="P132" s="194"/>
      <c r="Q132" s="194"/>
      <c r="R132" s="194"/>
      <c r="S132" s="194"/>
      <c r="T132" s="195"/>
      <c r="AT132" s="191" t="s">
        <v>149</v>
      </c>
      <c r="AU132" s="191" t="s">
        <v>89</v>
      </c>
      <c r="AV132" s="12" t="s">
        <v>14</v>
      </c>
      <c r="AW132" s="12" t="s">
        <v>41</v>
      </c>
      <c r="AX132" s="12" t="s">
        <v>78</v>
      </c>
      <c r="AY132" s="191" t="s">
        <v>137</v>
      </c>
    </row>
    <row r="133" spans="2:51" s="13" customFormat="1" ht="13.5">
      <c r="B133" s="196"/>
      <c r="D133" s="186" t="s">
        <v>149</v>
      </c>
      <c r="E133" s="197" t="s">
        <v>43</v>
      </c>
      <c r="F133" s="198" t="s">
        <v>190</v>
      </c>
      <c r="H133" s="199">
        <v>59.163</v>
      </c>
      <c r="I133" s="200"/>
      <c r="L133" s="196"/>
      <c r="M133" s="201"/>
      <c r="N133" s="202"/>
      <c r="O133" s="202"/>
      <c r="P133" s="202"/>
      <c r="Q133" s="202"/>
      <c r="R133" s="202"/>
      <c r="S133" s="202"/>
      <c r="T133" s="203"/>
      <c r="AT133" s="197" t="s">
        <v>149</v>
      </c>
      <c r="AU133" s="197" t="s">
        <v>89</v>
      </c>
      <c r="AV133" s="13" t="s">
        <v>89</v>
      </c>
      <c r="AW133" s="13" t="s">
        <v>41</v>
      </c>
      <c r="AX133" s="13" t="s">
        <v>78</v>
      </c>
      <c r="AY133" s="197" t="s">
        <v>137</v>
      </c>
    </row>
    <row r="134" spans="2:51" s="14" customFormat="1" ht="13.5">
      <c r="B134" s="204"/>
      <c r="D134" s="205" t="s">
        <v>149</v>
      </c>
      <c r="E134" s="206" t="s">
        <v>43</v>
      </c>
      <c r="F134" s="207" t="s">
        <v>155</v>
      </c>
      <c r="H134" s="208">
        <v>116.727</v>
      </c>
      <c r="I134" s="209"/>
      <c r="L134" s="204"/>
      <c r="M134" s="210"/>
      <c r="N134" s="211"/>
      <c r="O134" s="211"/>
      <c r="P134" s="211"/>
      <c r="Q134" s="211"/>
      <c r="R134" s="211"/>
      <c r="S134" s="211"/>
      <c r="T134" s="212"/>
      <c r="AT134" s="213" t="s">
        <v>149</v>
      </c>
      <c r="AU134" s="213" t="s">
        <v>89</v>
      </c>
      <c r="AV134" s="14" t="s">
        <v>145</v>
      </c>
      <c r="AW134" s="14" t="s">
        <v>41</v>
      </c>
      <c r="AX134" s="14" t="s">
        <v>14</v>
      </c>
      <c r="AY134" s="213" t="s">
        <v>137</v>
      </c>
    </row>
    <row r="135" spans="2:65" s="1" customFormat="1" ht="22.5" customHeight="1">
      <c r="B135" s="173"/>
      <c r="C135" s="214" t="s">
        <v>138</v>
      </c>
      <c r="D135" s="214" t="s">
        <v>166</v>
      </c>
      <c r="E135" s="215" t="s">
        <v>191</v>
      </c>
      <c r="F135" s="216" t="s">
        <v>192</v>
      </c>
      <c r="G135" s="217" t="s">
        <v>143</v>
      </c>
      <c r="H135" s="218">
        <v>119.062</v>
      </c>
      <c r="I135" s="219"/>
      <c r="J135" s="220">
        <f>ROUND(I135*H135,2)</f>
        <v>0</v>
      </c>
      <c r="K135" s="216" t="s">
        <v>144</v>
      </c>
      <c r="L135" s="221"/>
      <c r="M135" s="222" t="s">
        <v>43</v>
      </c>
      <c r="N135" s="223" t="s">
        <v>50</v>
      </c>
      <c r="O135" s="37"/>
      <c r="P135" s="183">
        <f>O135*H135</f>
        <v>0</v>
      </c>
      <c r="Q135" s="183">
        <v>0.00068</v>
      </c>
      <c r="R135" s="183">
        <f>Q135*H135</f>
        <v>0.08096216</v>
      </c>
      <c r="S135" s="183">
        <v>0</v>
      </c>
      <c r="T135" s="184">
        <f>S135*H135</f>
        <v>0</v>
      </c>
      <c r="AR135" s="19" t="s">
        <v>169</v>
      </c>
      <c r="AT135" s="19" t="s">
        <v>166</v>
      </c>
      <c r="AU135" s="19" t="s">
        <v>89</v>
      </c>
      <c r="AY135" s="19" t="s">
        <v>137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19" t="s">
        <v>89</v>
      </c>
      <c r="BK135" s="185">
        <f>ROUND(I135*H135,2)</f>
        <v>0</v>
      </c>
      <c r="BL135" s="19" t="s">
        <v>145</v>
      </c>
      <c r="BM135" s="19" t="s">
        <v>193</v>
      </c>
    </row>
    <row r="136" spans="2:47" s="1" customFormat="1" ht="27">
      <c r="B136" s="36"/>
      <c r="D136" s="186" t="s">
        <v>147</v>
      </c>
      <c r="F136" s="187" t="s">
        <v>194</v>
      </c>
      <c r="I136" s="147"/>
      <c r="L136" s="36"/>
      <c r="M136" s="65"/>
      <c r="N136" s="37"/>
      <c r="O136" s="37"/>
      <c r="P136" s="37"/>
      <c r="Q136" s="37"/>
      <c r="R136" s="37"/>
      <c r="S136" s="37"/>
      <c r="T136" s="66"/>
      <c r="AT136" s="19" t="s">
        <v>147</v>
      </c>
      <c r="AU136" s="19" t="s">
        <v>89</v>
      </c>
    </row>
    <row r="137" spans="2:51" s="13" customFormat="1" ht="13.5">
      <c r="B137" s="196"/>
      <c r="D137" s="186" t="s">
        <v>149</v>
      </c>
      <c r="E137" s="197" t="s">
        <v>43</v>
      </c>
      <c r="F137" s="198" t="s">
        <v>195</v>
      </c>
      <c r="H137" s="199">
        <v>116.727</v>
      </c>
      <c r="I137" s="200"/>
      <c r="L137" s="196"/>
      <c r="M137" s="201"/>
      <c r="N137" s="202"/>
      <c r="O137" s="202"/>
      <c r="P137" s="202"/>
      <c r="Q137" s="202"/>
      <c r="R137" s="202"/>
      <c r="S137" s="202"/>
      <c r="T137" s="203"/>
      <c r="AT137" s="197" t="s">
        <v>149</v>
      </c>
      <c r="AU137" s="197" t="s">
        <v>89</v>
      </c>
      <c r="AV137" s="13" t="s">
        <v>89</v>
      </c>
      <c r="AW137" s="13" t="s">
        <v>41</v>
      </c>
      <c r="AX137" s="13" t="s">
        <v>14</v>
      </c>
      <c r="AY137" s="197" t="s">
        <v>137</v>
      </c>
    </row>
    <row r="138" spans="2:51" s="13" customFormat="1" ht="13.5">
      <c r="B138" s="196"/>
      <c r="D138" s="205" t="s">
        <v>149</v>
      </c>
      <c r="F138" s="224" t="s">
        <v>196</v>
      </c>
      <c r="H138" s="225">
        <v>119.062</v>
      </c>
      <c r="I138" s="200"/>
      <c r="L138" s="196"/>
      <c r="M138" s="201"/>
      <c r="N138" s="202"/>
      <c r="O138" s="202"/>
      <c r="P138" s="202"/>
      <c r="Q138" s="202"/>
      <c r="R138" s="202"/>
      <c r="S138" s="202"/>
      <c r="T138" s="203"/>
      <c r="AT138" s="197" t="s">
        <v>149</v>
      </c>
      <c r="AU138" s="197" t="s">
        <v>89</v>
      </c>
      <c r="AV138" s="13" t="s">
        <v>89</v>
      </c>
      <c r="AW138" s="13" t="s">
        <v>4</v>
      </c>
      <c r="AX138" s="13" t="s">
        <v>14</v>
      </c>
      <c r="AY138" s="197" t="s">
        <v>137</v>
      </c>
    </row>
    <row r="139" spans="2:65" s="1" customFormat="1" ht="22.5" customHeight="1">
      <c r="B139" s="173"/>
      <c r="C139" s="174" t="s">
        <v>197</v>
      </c>
      <c r="D139" s="174" t="s">
        <v>140</v>
      </c>
      <c r="E139" s="175" t="s">
        <v>198</v>
      </c>
      <c r="F139" s="176" t="s">
        <v>199</v>
      </c>
      <c r="G139" s="177" t="s">
        <v>182</v>
      </c>
      <c r="H139" s="178">
        <v>86.2</v>
      </c>
      <c r="I139" s="179"/>
      <c r="J139" s="180">
        <f>ROUND(I139*H139,2)</f>
        <v>0</v>
      </c>
      <c r="K139" s="176" t="s">
        <v>144</v>
      </c>
      <c r="L139" s="36"/>
      <c r="M139" s="181" t="s">
        <v>43</v>
      </c>
      <c r="N139" s="182" t="s">
        <v>50</v>
      </c>
      <c r="O139" s="37"/>
      <c r="P139" s="183">
        <f>O139*H139</f>
        <v>0</v>
      </c>
      <c r="Q139" s="183">
        <v>6E-05</v>
      </c>
      <c r="R139" s="183">
        <f>Q139*H139</f>
        <v>0.005172</v>
      </c>
      <c r="S139" s="183">
        <v>0</v>
      </c>
      <c r="T139" s="184">
        <f>S139*H139</f>
        <v>0</v>
      </c>
      <c r="AR139" s="19" t="s">
        <v>145</v>
      </c>
      <c r="AT139" s="19" t="s">
        <v>140</v>
      </c>
      <c r="AU139" s="19" t="s">
        <v>89</v>
      </c>
      <c r="AY139" s="19" t="s">
        <v>137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19" t="s">
        <v>89</v>
      </c>
      <c r="BK139" s="185">
        <f>ROUND(I139*H139,2)</f>
        <v>0</v>
      </c>
      <c r="BL139" s="19" t="s">
        <v>145</v>
      </c>
      <c r="BM139" s="19" t="s">
        <v>200</v>
      </c>
    </row>
    <row r="140" spans="2:47" s="1" customFormat="1" ht="13.5">
      <c r="B140" s="36"/>
      <c r="D140" s="186" t="s">
        <v>147</v>
      </c>
      <c r="F140" s="187" t="s">
        <v>201</v>
      </c>
      <c r="I140" s="147"/>
      <c r="L140" s="36"/>
      <c r="M140" s="65"/>
      <c r="N140" s="37"/>
      <c r="O140" s="37"/>
      <c r="P140" s="37"/>
      <c r="Q140" s="37"/>
      <c r="R140" s="37"/>
      <c r="S140" s="37"/>
      <c r="T140" s="66"/>
      <c r="AT140" s="19" t="s">
        <v>147</v>
      </c>
      <c r="AU140" s="19" t="s">
        <v>89</v>
      </c>
    </row>
    <row r="141" spans="2:51" s="12" customFormat="1" ht="13.5">
      <c r="B141" s="188"/>
      <c r="D141" s="186" t="s">
        <v>149</v>
      </c>
      <c r="E141" s="189" t="s">
        <v>43</v>
      </c>
      <c r="F141" s="190" t="s">
        <v>202</v>
      </c>
      <c r="H141" s="191" t="s">
        <v>43</v>
      </c>
      <c r="I141" s="192"/>
      <c r="L141" s="188"/>
      <c r="M141" s="193"/>
      <c r="N141" s="194"/>
      <c r="O141" s="194"/>
      <c r="P141" s="194"/>
      <c r="Q141" s="194"/>
      <c r="R141" s="194"/>
      <c r="S141" s="194"/>
      <c r="T141" s="195"/>
      <c r="AT141" s="191" t="s">
        <v>149</v>
      </c>
      <c r="AU141" s="191" t="s">
        <v>89</v>
      </c>
      <c r="AV141" s="12" t="s">
        <v>14</v>
      </c>
      <c r="AW141" s="12" t="s">
        <v>41</v>
      </c>
      <c r="AX141" s="12" t="s">
        <v>78</v>
      </c>
      <c r="AY141" s="191" t="s">
        <v>137</v>
      </c>
    </row>
    <row r="142" spans="2:51" s="13" customFormat="1" ht="13.5">
      <c r="B142" s="196"/>
      <c r="D142" s="205" t="s">
        <v>149</v>
      </c>
      <c r="E142" s="226" t="s">
        <v>43</v>
      </c>
      <c r="F142" s="224" t="s">
        <v>203</v>
      </c>
      <c r="H142" s="225">
        <v>86.2</v>
      </c>
      <c r="I142" s="200"/>
      <c r="L142" s="196"/>
      <c r="M142" s="201"/>
      <c r="N142" s="202"/>
      <c r="O142" s="202"/>
      <c r="P142" s="202"/>
      <c r="Q142" s="202"/>
      <c r="R142" s="202"/>
      <c r="S142" s="202"/>
      <c r="T142" s="203"/>
      <c r="AT142" s="197" t="s">
        <v>149</v>
      </c>
      <c r="AU142" s="197" t="s">
        <v>89</v>
      </c>
      <c r="AV142" s="13" t="s">
        <v>89</v>
      </c>
      <c r="AW142" s="13" t="s">
        <v>41</v>
      </c>
      <c r="AX142" s="13" t="s">
        <v>14</v>
      </c>
      <c r="AY142" s="197" t="s">
        <v>137</v>
      </c>
    </row>
    <row r="143" spans="2:65" s="1" customFormat="1" ht="22.5" customHeight="1">
      <c r="B143" s="173"/>
      <c r="C143" s="214" t="s">
        <v>169</v>
      </c>
      <c r="D143" s="214" t="s">
        <v>166</v>
      </c>
      <c r="E143" s="215" t="s">
        <v>204</v>
      </c>
      <c r="F143" s="216" t="s">
        <v>205</v>
      </c>
      <c r="G143" s="217" t="s">
        <v>182</v>
      </c>
      <c r="H143" s="218">
        <v>90.51</v>
      </c>
      <c r="I143" s="219"/>
      <c r="J143" s="220">
        <f>ROUND(I143*H143,2)</f>
        <v>0</v>
      </c>
      <c r="K143" s="216" t="s">
        <v>144</v>
      </c>
      <c r="L143" s="221"/>
      <c r="M143" s="222" t="s">
        <v>43</v>
      </c>
      <c r="N143" s="223" t="s">
        <v>50</v>
      </c>
      <c r="O143" s="37"/>
      <c r="P143" s="183">
        <f>O143*H143</f>
        <v>0</v>
      </c>
      <c r="Q143" s="183">
        <v>0.0005</v>
      </c>
      <c r="R143" s="183">
        <f>Q143*H143</f>
        <v>0.045255000000000004</v>
      </c>
      <c r="S143" s="183">
        <v>0</v>
      </c>
      <c r="T143" s="184">
        <f>S143*H143</f>
        <v>0</v>
      </c>
      <c r="AR143" s="19" t="s">
        <v>169</v>
      </c>
      <c r="AT143" s="19" t="s">
        <v>166</v>
      </c>
      <c r="AU143" s="19" t="s">
        <v>89</v>
      </c>
      <c r="AY143" s="19" t="s">
        <v>137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19" t="s">
        <v>89</v>
      </c>
      <c r="BK143" s="185">
        <f>ROUND(I143*H143,2)</f>
        <v>0</v>
      </c>
      <c r="BL143" s="19" t="s">
        <v>145</v>
      </c>
      <c r="BM143" s="19" t="s">
        <v>206</v>
      </c>
    </row>
    <row r="144" spans="2:47" s="1" customFormat="1" ht="27">
      <c r="B144" s="36"/>
      <c r="D144" s="186" t="s">
        <v>147</v>
      </c>
      <c r="F144" s="187" t="s">
        <v>207</v>
      </c>
      <c r="I144" s="147"/>
      <c r="L144" s="36"/>
      <c r="M144" s="65"/>
      <c r="N144" s="37"/>
      <c r="O144" s="37"/>
      <c r="P144" s="37"/>
      <c r="Q144" s="37"/>
      <c r="R144" s="37"/>
      <c r="S144" s="37"/>
      <c r="T144" s="66"/>
      <c r="AT144" s="19" t="s">
        <v>147</v>
      </c>
      <c r="AU144" s="19" t="s">
        <v>89</v>
      </c>
    </row>
    <row r="145" spans="2:51" s="13" customFormat="1" ht="13.5">
      <c r="B145" s="196"/>
      <c r="D145" s="205" t="s">
        <v>149</v>
      </c>
      <c r="F145" s="224" t="s">
        <v>208</v>
      </c>
      <c r="H145" s="225">
        <v>90.51</v>
      </c>
      <c r="I145" s="200"/>
      <c r="L145" s="196"/>
      <c r="M145" s="201"/>
      <c r="N145" s="202"/>
      <c r="O145" s="202"/>
      <c r="P145" s="202"/>
      <c r="Q145" s="202"/>
      <c r="R145" s="202"/>
      <c r="S145" s="202"/>
      <c r="T145" s="203"/>
      <c r="AT145" s="197" t="s">
        <v>149</v>
      </c>
      <c r="AU145" s="197" t="s">
        <v>89</v>
      </c>
      <c r="AV145" s="13" t="s">
        <v>89</v>
      </c>
      <c r="AW145" s="13" t="s">
        <v>4</v>
      </c>
      <c r="AX145" s="13" t="s">
        <v>14</v>
      </c>
      <c r="AY145" s="197" t="s">
        <v>137</v>
      </c>
    </row>
    <row r="146" spans="2:65" s="1" customFormat="1" ht="22.5" customHeight="1">
      <c r="B146" s="173"/>
      <c r="C146" s="174" t="s">
        <v>209</v>
      </c>
      <c r="D146" s="174" t="s">
        <v>140</v>
      </c>
      <c r="E146" s="175" t="s">
        <v>210</v>
      </c>
      <c r="F146" s="176" t="s">
        <v>211</v>
      </c>
      <c r="G146" s="177" t="s">
        <v>182</v>
      </c>
      <c r="H146" s="178">
        <v>1308.4</v>
      </c>
      <c r="I146" s="179"/>
      <c r="J146" s="180">
        <f>ROUND(I146*H146,2)</f>
        <v>0</v>
      </c>
      <c r="K146" s="176" t="s">
        <v>144</v>
      </c>
      <c r="L146" s="36"/>
      <c r="M146" s="181" t="s">
        <v>43</v>
      </c>
      <c r="N146" s="182" t="s">
        <v>50</v>
      </c>
      <c r="O146" s="37"/>
      <c r="P146" s="183">
        <f>O146*H146</f>
        <v>0</v>
      </c>
      <c r="Q146" s="183">
        <v>0.00025</v>
      </c>
      <c r="R146" s="183">
        <f>Q146*H146</f>
        <v>0.3271</v>
      </c>
      <c r="S146" s="183">
        <v>0</v>
      </c>
      <c r="T146" s="184">
        <f>S146*H146</f>
        <v>0</v>
      </c>
      <c r="AR146" s="19" t="s">
        <v>145</v>
      </c>
      <c r="AT146" s="19" t="s">
        <v>140</v>
      </c>
      <c r="AU146" s="19" t="s">
        <v>89</v>
      </c>
      <c r="AY146" s="19" t="s">
        <v>137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19" t="s">
        <v>89</v>
      </c>
      <c r="BK146" s="185">
        <f>ROUND(I146*H146,2)</f>
        <v>0</v>
      </c>
      <c r="BL146" s="19" t="s">
        <v>145</v>
      </c>
      <c r="BM146" s="19" t="s">
        <v>212</v>
      </c>
    </row>
    <row r="147" spans="2:47" s="1" customFormat="1" ht="13.5">
      <c r="B147" s="36"/>
      <c r="D147" s="186" t="s">
        <v>147</v>
      </c>
      <c r="F147" s="187" t="s">
        <v>213</v>
      </c>
      <c r="I147" s="147"/>
      <c r="L147" s="36"/>
      <c r="M147" s="65"/>
      <c r="N147" s="37"/>
      <c r="O147" s="37"/>
      <c r="P147" s="37"/>
      <c r="Q147" s="37"/>
      <c r="R147" s="37"/>
      <c r="S147" s="37"/>
      <c r="T147" s="66"/>
      <c r="AT147" s="19" t="s">
        <v>147</v>
      </c>
      <c r="AU147" s="19" t="s">
        <v>89</v>
      </c>
    </row>
    <row r="148" spans="2:51" s="12" customFormat="1" ht="13.5">
      <c r="B148" s="188"/>
      <c r="D148" s="186" t="s">
        <v>149</v>
      </c>
      <c r="E148" s="189" t="s">
        <v>43</v>
      </c>
      <c r="F148" s="190" t="s">
        <v>214</v>
      </c>
      <c r="H148" s="191" t="s">
        <v>43</v>
      </c>
      <c r="I148" s="192"/>
      <c r="L148" s="188"/>
      <c r="M148" s="193"/>
      <c r="N148" s="194"/>
      <c r="O148" s="194"/>
      <c r="P148" s="194"/>
      <c r="Q148" s="194"/>
      <c r="R148" s="194"/>
      <c r="S148" s="194"/>
      <c r="T148" s="195"/>
      <c r="AT148" s="191" t="s">
        <v>149</v>
      </c>
      <c r="AU148" s="191" t="s">
        <v>89</v>
      </c>
      <c r="AV148" s="12" t="s">
        <v>14</v>
      </c>
      <c r="AW148" s="12" t="s">
        <v>41</v>
      </c>
      <c r="AX148" s="12" t="s">
        <v>78</v>
      </c>
      <c r="AY148" s="191" t="s">
        <v>137</v>
      </c>
    </row>
    <row r="149" spans="2:51" s="13" customFormat="1" ht="13.5">
      <c r="B149" s="196"/>
      <c r="D149" s="205" t="s">
        <v>149</v>
      </c>
      <c r="E149" s="226" t="s">
        <v>43</v>
      </c>
      <c r="F149" s="224" t="s">
        <v>215</v>
      </c>
      <c r="H149" s="225">
        <v>1308.4</v>
      </c>
      <c r="I149" s="200"/>
      <c r="L149" s="196"/>
      <c r="M149" s="201"/>
      <c r="N149" s="202"/>
      <c r="O149" s="202"/>
      <c r="P149" s="202"/>
      <c r="Q149" s="202"/>
      <c r="R149" s="202"/>
      <c r="S149" s="202"/>
      <c r="T149" s="203"/>
      <c r="AT149" s="197" t="s">
        <v>149</v>
      </c>
      <c r="AU149" s="197" t="s">
        <v>89</v>
      </c>
      <c r="AV149" s="13" t="s">
        <v>89</v>
      </c>
      <c r="AW149" s="13" t="s">
        <v>41</v>
      </c>
      <c r="AX149" s="13" t="s">
        <v>14</v>
      </c>
      <c r="AY149" s="197" t="s">
        <v>137</v>
      </c>
    </row>
    <row r="150" spans="2:65" s="1" customFormat="1" ht="22.5" customHeight="1">
      <c r="B150" s="173"/>
      <c r="C150" s="214" t="s">
        <v>27</v>
      </c>
      <c r="D150" s="214" t="s">
        <v>166</v>
      </c>
      <c r="E150" s="215" t="s">
        <v>216</v>
      </c>
      <c r="F150" s="216" t="s">
        <v>217</v>
      </c>
      <c r="G150" s="217" t="s">
        <v>182</v>
      </c>
      <c r="H150" s="218">
        <v>836.64</v>
      </c>
      <c r="I150" s="219"/>
      <c r="J150" s="220">
        <f>ROUND(I150*H150,2)</f>
        <v>0</v>
      </c>
      <c r="K150" s="216" t="s">
        <v>144</v>
      </c>
      <c r="L150" s="221"/>
      <c r="M150" s="222" t="s">
        <v>43</v>
      </c>
      <c r="N150" s="223" t="s">
        <v>50</v>
      </c>
      <c r="O150" s="37"/>
      <c r="P150" s="183">
        <f>O150*H150</f>
        <v>0</v>
      </c>
      <c r="Q150" s="183">
        <v>3E-05</v>
      </c>
      <c r="R150" s="183">
        <f>Q150*H150</f>
        <v>0.0250992</v>
      </c>
      <c r="S150" s="183">
        <v>0</v>
      </c>
      <c r="T150" s="184">
        <f>S150*H150</f>
        <v>0</v>
      </c>
      <c r="AR150" s="19" t="s">
        <v>169</v>
      </c>
      <c r="AT150" s="19" t="s">
        <v>166</v>
      </c>
      <c r="AU150" s="19" t="s">
        <v>89</v>
      </c>
      <c r="AY150" s="19" t="s">
        <v>137</v>
      </c>
      <c r="BE150" s="185">
        <f>IF(N150="základní",J150,0)</f>
        <v>0</v>
      </c>
      <c r="BF150" s="185">
        <f>IF(N150="snížená",J150,0)</f>
        <v>0</v>
      </c>
      <c r="BG150" s="185">
        <f>IF(N150="zákl. přenesená",J150,0)</f>
        <v>0</v>
      </c>
      <c r="BH150" s="185">
        <f>IF(N150="sníž. přenesená",J150,0)</f>
        <v>0</v>
      </c>
      <c r="BI150" s="185">
        <f>IF(N150="nulová",J150,0)</f>
        <v>0</v>
      </c>
      <c r="BJ150" s="19" t="s">
        <v>89</v>
      </c>
      <c r="BK150" s="185">
        <f>ROUND(I150*H150,2)</f>
        <v>0</v>
      </c>
      <c r="BL150" s="19" t="s">
        <v>145</v>
      </c>
      <c r="BM150" s="19" t="s">
        <v>218</v>
      </c>
    </row>
    <row r="151" spans="2:47" s="1" customFormat="1" ht="27">
      <c r="B151" s="36"/>
      <c r="D151" s="186" t="s">
        <v>147</v>
      </c>
      <c r="F151" s="187" t="s">
        <v>219</v>
      </c>
      <c r="I151" s="147"/>
      <c r="L151" s="36"/>
      <c r="M151" s="65"/>
      <c r="N151" s="37"/>
      <c r="O151" s="37"/>
      <c r="P151" s="37"/>
      <c r="Q151" s="37"/>
      <c r="R151" s="37"/>
      <c r="S151" s="37"/>
      <c r="T151" s="66"/>
      <c r="AT151" s="19" t="s">
        <v>147</v>
      </c>
      <c r="AU151" s="19" t="s">
        <v>89</v>
      </c>
    </row>
    <row r="152" spans="2:51" s="12" customFormat="1" ht="13.5">
      <c r="B152" s="188"/>
      <c r="D152" s="186" t="s">
        <v>149</v>
      </c>
      <c r="E152" s="189" t="s">
        <v>43</v>
      </c>
      <c r="F152" s="190" t="s">
        <v>220</v>
      </c>
      <c r="H152" s="191" t="s">
        <v>43</v>
      </c>
      <c r="I152" s="192"/>
      <c r="L152" s="188"/>
      <c r="M152" s="193"/>
      <c r="N152" s="194"/>
      <c r="O152" s="194"/>
      <c r="P152" s="194"/>
      <c r="Q152" s="194"/>
      <c r="R152" s="194"/>
      <c r="S152" s="194"/>
      <c r="T152" s="195"/>
      <c r="AT152" s="191" t="s">
        <v>149</v>
      </c>
      <c r="AU152" s="191" t="s">
        <v>89</v>
      </c>
      <c r="AV152" s="12" t="s">
        <v>14</v>
      </c>
      <c r="AW152" s="12" t="s">
        <v>41</v>
      </c>
      <c r="AX152" s="12" t="s">
        <v>78</v>
      </c>
      <c r="AY152" s="191" t="s">
        <v>137</v>
      </c>
    </row>
    <row r="153" spans="2:51" s="13" customFormat="1" ht="13.5">
      <c r="B153" s="196"/>
      <c r="D153" s="186" t="s">
        <v>149</v>
      </c>
      <c r="E153" s="197" t="s">
        <v>43</v>
      </c>
      <c r="F153" s="198" t="s">
        <v>221</v>
      </c>
      <c r="H153" s="199">
        <v>164</v>
      </c>
      <c r="I153" s="200"/>
      <c r="L153" s="196"/>
      <c r="M153" s="201"/>
      <c r="N153" s="202"/>
      <c r="O153" s="202"/>
      <c r="P153" s="202"/>
      <c r="Q153" s="202"/>
      <c r="R153" s="202"/>
      <c r="S153" s="202"/>
      <c r="T153" s="203"/>
      <c r="AT153" s="197" t="s">
        <v>149</v>
      </c>
      <c r="AU153" s="197" t="s">
        <v>89</v>
      </c>
      <c r="AV153" s="13" t="s">
        <v>89</v>
      </c>
      <c r="AW153" s="13" t="s">
        <v>41</v>
      </c>
      <c r="AX153" s="13" t="s">
        <v>78</v>
      </c>
      <c r="AY153" s="197" t="s">
        <v>137</v>
      </c>
    </row>
    <row r="154" spans="2:51" s="13" customFormat="1" ht="13.5">
      <c r="B154" s="196"/>
      <c r="D154" s="186" t="s">
        <v>149</v>
      </c>
      <c r="E154" s="197" t="s">
        <v>43</v>
      </c>
      <c r="F154" s="198" t="s">
        <v>222</v>
      </c>
      <c r="H154" s="199">
        <v>162.8</v>
      </c>
      <c r="I154" s="200"/>
      <c r="L154" s="196"/>
      <c r="M154" s="201"/>
      <c r="N154" s="202"/>
      <c r="O154" s="202"/>
      <c r="P154" s="202"/>
      <c r="Q154" s="202"/>
      <c r="R154" s="202"/>
      <c r="S154" s="202"/>
      <c r="T154" s="203"/>
      <c r="AT154" s="197" t="s">
        <v>149</v>
      </c>
      <c r="AU154" s="197" t="s">
        <v>89</v>
      </c>
      <c r="AV154" s="13" t="s">
        <v>89</v>
      </c>
      <c r="AW154" s="13" t="s">
        <v>41</v>
      </c>
      <c r="AX154" s="13" t="s">
        <v>78</v>
      </c>
      <c r="AY154" s="197" t="s">
        <v>137</v>
      </c>
    </row>
    <row r="155" spans="2:51" s="15" customFormat="1" ht="13.5">
      <c r="B155" s="227"/>
      <c r="D155" s="186" t="s">
        <v>149</v>
      </c>
      <c r="E155" s="228" t="s">
        <v>43</v>
      </c>
      <c r="F155" s="229" t="s">
        <v>223</v>
      </c>
      <c r="H155" s="230">
        <v>326.8</v>
      </c>
      <c r="I155" s="231"/>
      <c r="L155" s="227"/>
      <c r="M155" s="232"/>
      <c r="N155" s="233"/>
      <c r="O155" s="233"/>
      <c r="P155" s="233"/>
      <c r="Q155" s="233"/>
      <c r="R155" s="233"/>
      <c r="S155" s="233"/>
      <c r="T155" s="234"/>
      <c r="AT155" s="228" t="s">
        <v>149</v>
      </c>
      <c r="AU155" s="228" t="s">
        <v>89</v>
      </c>
      <c r="AV155" s="15" t="s">
        <v>165</v>
      </c>
      <c r="AW155" s="15" t="s">
        <v>41</v>
      </c>
      <c r="AX155" s="15" t="s">
        <v>78</v>
      </c>
      <c r="AY155" s="228" t="s">
        <v>137</v>
      </c>
    </row>
    <row r="156" spans="2:51" s="12" customFormat="1" ht="13.5">
      <c r="B156" s="188"/>
      <c r="D156" s="186" t="s">
        <v>149</v>
      </c>
      <c r="E156" s="189" t="s">
        <v>43</v>
      </c>
      <c r="F156" s="190" t="s">
        <v>224</v>
      </c>
      <c r="H156" s="191" t="s">
        <v>43</v>
      </c>
      <c r="I156" s="192"/>
      <c r="L156" s="188"/>
      <c r="M156" s="193"/>
      <c r="N156" s="194"/>
      <c r="O156" s="194"/>
      <c r="P156" s="194"/>
      <c r="Q156" s="194"/>
      <c r="R156" s="194"/>
      <c r="S156" s="194"/>
      <c r="T156" s="195"/>
      <c r="AT156" s="191" t="s">
        <v>149</v>
      </c>
      <c r="AU156" s="191" t="s">
        <v>89</v>
      </c>
      <c r="AV156" s="12" t="s">
        <v>14</v>
      </c>
      <c r="AW156" s="12" t="s">
        <v>41</v>
      </c>
      <c r="AX156" s="12" t="s">
        <v>78</v>
      </c>
      <c r="AY156" s="191" t="s">
        <v>137</v>
      </c>
    </row>
    <row r="157" spans="2:51" s="13" customFormat="1" ht="13.5">
      <c r="B157" s="196"/>
      <c r="D157" s="186" t="s">
        <v>149</v>
      </c>
      <c r="E157" s="197" t="s">
        <v>43</v>
      </c>
      <c r="F157" s="198" t="s">
        <v>225</v>
      </c>
      <c r="H157" s="199">
        <v>406</v>
      </c>
      <c r="I157" s="200"/>
      <c r="L157" s="196"/>
      <c r="M157" s="201"/>
      <c r="N157" s="202"/>
      <c r="O157" s="202"/>
      <c r="P157" s="202"/>
      <c r="Q157" s="202"/>
      <c r="R157" s="202"/>
      <c r="S157" s="202"/>
      <c r="T157" s="203"/>
      <c r="AT157" s="197" t="s">
        <v>149</v>
      </c>
      <c r="AU157" s="197" t="s">
        <v>89</v>
      </c>
      <c r="AV157" s="13" t="s">
        <v>89</v>
      </c>
      <c r="AW157" s="13" t="s">
        <v>41</v>
      </c>
      <c r="AX157" s="13" t="s">
        <v>78</v>
      </c>
      <c r="AY157" s="197" t="s">
        <v>137</v>
      </c>
    </row>
    <row r="158" spans="2:51" s="13" customFormat="1" ht="13.5">
      <c r="B158" s="196"/>
      <c r="D158" s="186" t="s">
        <v>149</v>
      </c>
      <c r="E158" s="197" t="s">
        <v>43</v>
      </c>
      <c r="F158" s="198" t="s">
        <v>226</v>
      </c>
      <c r="H158" s="199">
        <v>64</v>
      </c>
      <c r="I158" s="200"/>
      <c r="L158" s="196"/>
      <c r="M158" s="201"/>
      <c r="N158" s="202"/>
      <c r="O158" s="202"/>
      <c r="P158" s="202"/>
      <c r="Q158" s="202"/>
      <c r="R158" s="202"/>
      <c r="S158" s="202"/>
      <c r="T158" s="203"/>
      <c r="AT158" s="197" t="s">
        <v>149</v>
      </c>
      <c r="AU158" s="197" t="s">
        <v>89</v>
      </c>
      <c r="AV158" s="13" t="s">
        <v>89</v>
      </c>
      <c r="AW158" s="13" t="s">
        <v>41</v>
      </c>
      <c r="AX158" s="13" t="s">
        <v>78</v>
      </c>
      <c r="AY158" s="197" t="s">
        <v>137</v>
      </c>
    </row>
    <row r="159" spans="2:51" s="15" customFormat="1" ht="13.5">
      <c r="B159" s="227"/>
      <c r="D159" s="186" t="s">
        <v>149</v>
      </c>
      <c r="E159" s="228" t="s">
        <v>43</v>
      </c>
      <c r="F159" s="229" t="s">
        <v>223</v>
      </c>
      <c r="H159" s="230">
        <v>470</v>
      </c>
      <c r="I159" s="231"/>
      <c r="L159" s="227"/>
      <c r="M159" s="232"/>
      <c r="N159" s="233"/>
      <c r="O159" s="233"/>
      <c r="P159" s="233"/>
      <c r="Q159" s="233"/>
      <c r="R159" s="233"/>
      <c r="S159" s="233"/>
      <c r="T159" s="234"/>
      <c r="AT159" s="228" t="s">
        <v>149</v>
      </c>
      <c r="AU159" s="228" t="s">
        <v>89</v>
      </c>
      <c r="AV159" s="15" t="s">
        <v>165</v>
      </c>
      <c r="AW159" s="15" t="s">
        <v>41</v>
      </c>
      <c r="AX159" s="15" t="s">
        <v>78</v>
      </c>
      <c r="AY159" s="228" t="s">
        <v>137</v>
      </c>
    </row>
    <row r="160" spans="2:51" s="14" customFormat="1" ht="13.5">
      <c r="B160" s="204"/>
      <c r="D160" s="186" t="s">
        <v>149</v>
      </c>
      <c r="E160" s="235" t="s">
        <v>43</v>
      </c>
      <c r="F160" s="236" t="s">
        <v>155</v>
      </c>
      <c r="H160" s="237">
        <v>796.8</v>
      </c>
      <c r="I160" s="209"/>
      <c r="L160" s="204"/>
      <c r="M160" s="210"/>
      <c r="N160" s="211"/>
      <c r="O160" s="211"/>
      <c r="P160" s="211"/>
      <c r="Q160" s="211"/>
      <c r="R160" s="211"/>
      <c r="S160" s="211"/>
      <c r="T160" s="212"/>
      <c r="AT160" s="213" t="s">
        <v>149</v>
      </c>
      <c r="AU160" s="213" t="s">
        <v>89</v>
      </c>
      <c r="AV160" s="14" t="s">
        <v>145</v>
      </c>
      <c r="AW160" s="14" t="s">
        <v>41</v>
      </c>
      <c r="AX160" s="14" t="s">
        <v>78</v>
      </c>
      <c r="AY160" s="213" t="s">
        <v>137</v>
      </c>
    </row>
    <row r="161" spans="2:51" s="13" customFormat="1" ht="13.5">
      <c r="B161" s="196"/>
      <c r="D161" s="205" t="s">
        <v>149</v>
      </c>
      <c r="E161" s="226" t="s">
        <v>43</v>
      </c>
      <c r="F161" s="224" t="s">
        <v>227</v>
      </c>
      <c r="H161" s="225">
        <v>836.64</v>
      </c>
      <c r="I161" s="200"/>
      <c r="L161" s="196"/>
      <c r="M161" s="201"/>
      <c r="N161" s="202"/>
      <c r="O161" s="202"/>
      <c r="P161" s="202"/>
      <c r="Q161" s="202"/>
      <c r="R161" s="202"/>
      <c r="S161" s="202"/>
      <c r="T161" s="203"/>
      <c r="AT161" s="197" t="s">
        <v>149</v>
      </c>
      <c r="AU161" s="197" t="s">
        <v>89</v>
      </c>
      <c r="AV161" s="13" t="s">
        <v>89</v>
      </c>
      <c r="AW161" s="13" t="s">
        <v>41</v>
      </c>
      <c r="AX161" s="13" t="s">
        <v>14</v>
      </c>
      <c r="AY161" s="197" t="s">
        <v>137</v>
      </c>
    </row>
    <row r="162" spans="2:65" s="1" customFormat="1" ht="22.5" customHeight="1">
      <c r="B162" s="173"/>
      <c r="C162" s="214" t="s">
        <v>228</v>
      </c>
      <c r="D162" s="214" t="s">
        <v>166</v>
      </c>
      <c r="E162" s="215" t="s">
        <v>229</v>
      </c>
      <c r="F162" s="216" t="s">
        <v>230</v>
      </c>
      <c r="G162" s="217" t="s">
        <v>182</v>
      </c>
      <c r="H162" s="218">
        <v>440.16</v>
      </c>
      <c r="I162" s="219"/>
      <c r="J162" s="220">
        <f>ROUND(I162*H162,2)</f>
        <v>0</v>
      </c>
      <c r="K162" s="216" t="s">
        <v>144</v>
      </c>
      <c r="L162" s="221"/>
      <c r="M162" s="222" t="s">
        <v>43</v>
      </c>
      <c r="N162" s="223" t="s">
        <v>50</v>
      </c>
      <c r="O162" s="37"/>
      <c r="P162" s="183">
        <f>O162*H162</f>
        <v>0</v>
      </c>
      <c r="Q162" s="183">
        <v>3E-05</v>
      </c>
      <c r="R162" s="183">
        <f>Q162*H162</f>
        <v>0.013204800000000001</v>
      </c>
      <c r="S162" s="183">
        <v>0</v>
      </c>
      <c r="T162" s="184">
        <f>S162*H162</f>
        <v>0</v>
      </c>
      <c r="AR162" s="19" t="s">
        <v>169</v>
      </c>
      <c r="AT162" s="19" t="s">
        <v>166</v>
      </c>
      <c r="AU162" s="19" t="s">
        <v>89</v>
      </c>
      <c r="AY162" s="19" t="s">
        <v>137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19" t="s">
        <v>89</v>
      </c>
      <c r="BK162" s="185">
        <f>ROUND(I162*H162,2)</f>
        <v>0</v>
      </c>
      <c r="BL162" s="19" t="s">
        <v>145</v>
      </c>
      <c r="BM162" s="19" t="s">
        <v>231</v>
      </c>
    </row>
    <row r="163" spans="2:47" s="1" customFormat="1" ht="27">
      <c r="B163" s="36"/>
      <c r="D163" s="186" t="s">
        <v>147</v>
      </c>
      <c r="F163" s="187" t="s">
        <v>232</v>
      </c>
      <c r="I163" s="147"/>
      <c r="L163" s="36"/>
      <c r="M163" s="65"/>
      <c r="N163" s="37"/>
      <c r="O163" s="37"/>
      <c r="P163" s="37"/>
      <c r="Q163" s="37"/>
      <c r="R163" s="37"/>
      <c r="S163" s="37"/>
      <c r="T163" s="66"/>
      <c r="AT163" s="19" t="s">
        <v>147</v>
      </c>
      <c r="AU163" s="19" t="s">
        <v>89</v>
      </c>
    </row>
    <row r="164" spans="2:47" s="1" customFormat="1" ht="27">
      <c r="B164" s="36"/>
      <c r="D164" s="186" t="s">
        <v>233</v>
      </c>
      <c r="F164" s="238" t="s">
        <v>234</v>
      </c>
      <c r="I164" s="147"/>
      <c r="L164" s="36"/>
      <c r="M164" s="65"/>
      <c r="N164" s="37"/>
      <c r="O164" s="37"/>
      <c r="P164" s="37"/>
      <c r="Q164" s="37"/>
      <c r="R164" s="37"/>
      <c r="S164" s="37"/>
      <c r="T164" s="66"/>
      <c r="AT164" s="19" t="s">
        <v>233</v>
      </c>
      <c r="AU164" s="19" t="s">
        <v>89</v>
      </c>
    </row>
    <row r="165" spans="2:51" s="12" customFormat="1" ht="13.5">
      <c r="B165" s="188"/>
      <c r="D165" s="186" t="s">
        <v>149</v>
      </c>
      <c r="E165" s="189" t="s">
        <v>43</v>
      </c>
      <c r="F165" s="190" t="s">
        <v>220</v>
      </c>
      <c r="H165" s="191" t="s">
        <v>43</v>
      </c>
      <c r="I165" s="192"/>
      <c r="L165" s="188"/>
      <c r="M165" s="193"/>
      <c r="N165" s="194"/>
      <c r="O165" s="194"/>
      <c r="P165" s="194"/>
      <c r="Q165" s="194"/>
      <c r="R165" s="194"/>
      <c r="S165" s="194"/>
      <c r="T165" s="195"/>
      <c r="AT165" s="191" t="s">
        <v>149</v>
      </c>
      <c r="AU165" s="191" t="s">
        <v>89</v>
      </c>
      <c r="AV165" s="12" t="s">
        <v>14</v>
      </c>
      <c r="AW165" s="12" t="s">
        <v>41</v>
      </c>
      <c r="AX165" s="12" t="s">
        <v>78</v>
      </c>
      <c r="AY165" s="191" t="s">
        <v>137</v>
      </c>
    </row>
    <row r="166" spans="2:51" s="13" customFormat="1" ht="13.5">
      <c r="B166" s="196"/>
      <c r="D166" s="186" t="s">
        <v>149</v>
      </c>
      <c r="E166" s="197" t="s">
        <v>43</v>
      </c>
      <c r="F166" s="198" t="s">
        <v>235</v>
      </c>
      <c r="H166" s="199">
        <v>212</v>
      </c>
      <c r="I166" s="200"/>
      <c r="L166" s="196"/>
      <c r="M166" s="201"/>
      <c r="N166" s="202"/>
      <c r="O166" s="202"/>
      <c r="P166" s="202"/>
      <c r="Q166" s="202"/>
      <c r="R166" s="202"/>
      <c r="S166" s="202"/>
      <c r="T166" s="203"/>
      <c r="AT166" s="197" t="s">
        <v>149</v>
      </c>
      <c r="AU166" s="197" t="s">
        <v>89</v>
      </c>
      <c r="AV166" s="13" t="s">
        <v>89</v>
      </c>
      <c r="AW166" s="13" t="s">
        <v>41</v>
      </c>
      <c r="AX166" s="13" t="s">
        <v>78</v>
      </c>
      <c r="AY166" s="197" t="s">
        <v>137</v>
      </c>
    </row>
    <row r="167" spans="2:51" s="13" customFormat="1" ht="13.5">
      <c r="B167" s="196"/>
      <c r="D167" s="186" t="s">
        <v>149</v>
      </c>
      <c r="E167" s="197" t="s">
        <v>43</v>
      </c>
      <c r="F167" s="198" t="s">
        <v>236</v>
      </c>
      <c r="H167" s="199">
        <v>207.2</v>
      </c>
      <c r="I167" s="200"/>
      <c r="L167" s="196"/>
      <c r="M167" s="201"/>
      <c r="N167" s="202"/>
      <c r="O167" s="202"/>
      <c r="P167" s="202"/>
      <c r="Q167" s="202"/>
      <c r="R167" s="202"/>
      <c r="S167" s="202"/>
      <c r="T167" s="203"/>
      <c r="AT167" s="197" t="s">
        <v>149</v>
      </c>
      <c r="AU167" s="197" t="s">
        <v>89</v>
      </c>
      <c r="AV167" s="13" t="s">
        <v>89</v>
      </c>
      <c r="AW167" s="13" t="s">
        <v>41</v>
      </c>
      <c r="AX167" s="13" t="s">
        <v>78</v>
      </c>
      <c r="AY167" s="197" t="s">
        <v>137</v>
      </c>
    </row>
    <row r="168" spans="2:51" s="15" customFormat="1" ht="13.5">
      <c r="B168" s="227"/>
      <c r="D168" s="186" t="s">
        <v>149</v>
      </c>
      <c r="E168" s="228" t="s">
        <v>43</v>
      </c>
      <c r="F168" s="229" t="s">
        <v>223</v>
      </c>
      <c r="H168" s="230">
        <v>419.2</v>
      </c>
      <c r="I168" s="231"/>
      <c r="L168" s="227"/>
      <c r="M168" s="232"/>
      <c r="N168" s="233"/>
      <c r="O168" s="233"/>
      <c r="P168" s="233"/>
      <c r="Q168" s="233"/>
      <c r="R168" s="233"/>
      <c r="S168" s="233"/>
      <c r="T168" s="234"/>
      <c r="AT168" s="228" t="s">
        <v>149</v>
      </c>
      <c r="AU168" s="228" t="s">
        <v>89</v>
      </c>
      <c r="AV168" s="15" t="s">
        <v>165</v>
      </c>
      <c r="AW168" s="15" t="s">
        <v>41</v>
      </c>
      <c r="AX168" s="15" t="s">
        <v>78</v>
      </c>
      <c r="AY168" s="228" t="s">
        <v>137</v>
      </c>
    </row>
    <row r="169" spans="2:51" s="13" customFormat="1" ht="13.5">
      <c r="B169" s="196"/>
      <c r="D169" s="205" t="s">
        <v>149</v>
      </c>
      <c r="E169" s="226" t="s">
        <v>43</v>
      </c>
      <c r="F169" s="224" t="s">
        <v>237</v>
      </c>
      <c r="H169" s="225">
        <v>440.16</v>
      </c>
      <c r="I169" s="200"/>
      <c r="L169" s="196"/>
      <c r="M169" s="201"/>
      <c r="N169" s="202"/>
      <c r="O169" s="202"/>
      <c r="P169" s="202"/>
      <c r="Q169" s="202"/>
      <c r="R169" s="202"/>
      <c r="S169" s="202"/>
      <c r="T169" s="203"/>
      <c r="AT169" s="197" t="s">
        <v>149</v>
      </c>
      <c r="AU169" s="197" t="s">
        <v>89</v>
      </c>
      <c r="AV169" s="13" t="s">
        <v>89</v>
      </c>
      <c r="AW169" s="13" t="s">
        <v>41</v>
      </c>
      <c r="AX169" s="13" t="s">
        <v>14</v>
      </c>
      <c r="AY169" s="197" t="s">
        <v>137</v>
      </c>
    </row>
    <row r="170" spans="2:65" s="1" customFormat="1" ht="22.5" customHeight="1">
      <c r="B170" s="173"/>
      <c r="C170" s="214" t="s">
        <v>238</v>
      </c>
      <c r="D170" s="214" t="s">
        <v>166</v>
      </c>
      <c r="E170" s="215" t="s">
        <v>239</v>
      </c>
      <c r="F170" s="216" t="s">
        <v>240</v>
      </c>
      <c r="G170" s="217" t="s">
        <v>182</v>
      </c>
      <c r="H170" s="218">
        <v>97.02</v>
      </c>
      <c r="I170" s="219"/>
      <c r="J170" s="220">
        <f>ROUND(I170*H170,2)</f>
        <v>0</v>
      </c>
      <c r="K170" s="216" t="s">
        <v>144</v>
      </c>
      <c r="L170" s="221"/>
      <c r="M170" s="222" t="s">
        <v>43</v>
      </c>
      <c r="N170" s="223" t="s">
        <v>50</v>
      </c>
      <c r="O170" s="37"/>
      <c r="P170" s="183">
        <f>O170*H170</f>
        <v>0</v>
      </c>
      <c r="Q170" s="183">
        <v>0.0003</v>
      </c>
      <c r="R170" s="183">
        <f>Q170*H170</f>
        <v>0.029105999999999996</v>
      </c>
      <c r="S170" s="183">
        <v>0</v>
      </c>
      <c r="T170" s="184">
        <f>S170*H170</f>
        <v>0</v>
      </c>
      <c r="AR170" s="19" t="s">
        <v>169</v>
      </c>
      <c r="AT170" s="19" t="s">
        <v>166</v>
      </c>
      <c r="AU170" s="19" t="s">
        <v>89</v>
      </c>
      <c r="AY170" s="19" t="s">
        <v>137</v>
      </c>
      <c r="BE170" s="185">
        <f>IF(N170="základní",J170,0)</f>
        <v>0</v>
      </c>
      <c r="BF170" s="185">
        <f>IF(N170="snížená",J170,0)</f>
        <v>0</v>
      </c>
      <c r="BG170" s="185">
        <f>IF(N170="zákl. přenesená",J170,0)</f>
        <v>0</v>
      </c>
      <c r="BH170" s="185">
        <f>IF(N170="sníž. přenesená",J170,0)</f>
        <v>0</v>
      </c>
      <c r="BI170" s="185">
        <f>IF(N170="nulová",J170,0)</f>
        <v>0</v>
      </c>
      <c r="BJ170" s="19" t="s">
        <v>89</v>
      </c>
      <c r="BK170" s="185">
        <f>ROUND(I170*H170,2)</f>
        <v>0</v>
      </c>
      <c r="BL170" s="19" t="s">
        <v>145</v>
      </c>
      <c r="BM170" s="19" t="s">
        <v>241</v>
      </c>
    </row>
    <row r="171" spans="2:47" s="1" customFormat="1" ht="27">
      <c r="B171" s="36"/>
      <c r="D171" s="186" t="s">
        <v>147</v>
      </c>
      <c r="F171" s="187" t="s">
        <v>242</v>
      </c>
      <c r="I171" s="147"/>
      <c r="L171" s="36"/>
      <c r="M171" s="65"/>
      <c r="N171" s="37"/>
      <c r="O171" s="37"/>
      <c r="P171" s="37"/>
      <c r="Q171" s="37"/>
      <c r="R171" s="37"/>
      <c r="S171" s="37"/>
      <c r="T171" s="66"/>
      <c r="AT171" s="19" t="s">
        <v>147</v>
      </c>
      <c r="AU171" s="19" t="s">
        <v>89</v>
      </c>
    </row>
    <row r="172" spans="2:51" s="12" customFormat="1" ht="13.5">
      <c r="B172" s="188"/>
      <c r="D172" s="186" t="s">
        <v>149</v>
      </c>
      <c r="E172" s="189" t="s">
        <v>43</v>
      </c>
      <c r="F172" s="190" t="s">
        <v>243</v>
      </c>
      <c r="H172" s="191" t="s">
        <v>43</v>
      </c>
      <c r="I172" s="192"/>
      <c r="L172" s="188"/>
      <c r="M172" s="193"/>
      <c r="N172" s="194"/>
      <c r="O172" s="194"/>
      <c r="P172" s="194"/>
      <c r="Q172" s="194"/>
      <c r="R172" s="194"/>
      <c r="S172" s="194"/>
      <c r="T172" s="195"/>
      <c r="AT172" s="191" t="s">
        <v>149</v>
      </c>
      <c r="AU172" s="191" t="s">
        <v>89</v>
      </c>
      <c r="AV172" s="12" t="s">
        <v>14</v>
      </c>
      <c r="AW172" s="12" t="s">
        <v>41</v>
      </c>
      <c r="AX172" s="12" t="s">
        <v>78</v>
      </c>
      <c r="AY172" s="191" t="s">
        <v>137</v>
      </c>
    </row>
    <row r="173" spans="2:51" s="13" customFormat="1" ht="13.5">
      <c r="B173" s="196"/>
      <c r="D173" s="186" t="s">
        <v>149</v>
      </c>
      <c r="E173" s="197" t="s">
        <v>43</v>
      </c>
      <c r="F173" s="198" t="s">
        <v>244</v>
      </c>
      <c r="H173" s="199">
        <v>92.4</v>
      </c>
      <c r="I173" s="200"/>
      <c r="L173" s="196"/>
      <c r="M173" s="201"/>
      <c r="N173" s="202"/>
      <c r="O173" s="202"/>
      <c r="P173" s="202"/>
      <c r="Q173" s="202"/>
      <c r="R173" s="202"/>
      <c r="S173" s="202"/>
      <c r="T173" s="203"/>
      <c r="AT173" s="197" t="s">
        <v>149</v>
      </c>
      <c r="AU173" s="197" t="s">
        <v>89</v>
      </c>
      <c r="AV173" s="13" t="s">
        <v>89</v>
      </c>
      <c r="AW173" s="13" t="s">
        <v>41</v>
      </c>
      <c r="AX173" s="13" t="s">
        <v>78</v>
      </c>
      <c r="AY173" s="197" t="s">
        <v>137</v>
      </c>
    </row>
    <row r="174" spans="2:51" s="13" customFormat="1" ht="13.5">
      <c r="B174" s="196"/>
      <c r="D174" s="205" t="s">
        <v>149</v>
      </c>
      <c r="E174" s="226" t="s">
        <v>43</v>
      </c>
      <c r="F174" s="224" t="s">
        <v>245</v>
      </c>
      <c r="H174" s="225">
        <v>97.02</v>
      </c>
      <c r="I174" s="200"/>
      <c r="L174" s="196"/>
      <c r="M174" s="201"/>
      <c r="N174" s="202"/>
      <c r="O174" s="202"/>
      <c r="P174" s="202"/>
      <c r="Q174" s="202"/>
      <c r="R174" s="202"/>
      <c r="S174" s="202"/>
      <c r="T174" s="203"/>
      <c r="AT174" s="197" t="s">
        <v>149</v>
      </c>
      <c r="AU174" s="197" t="s">
        <v>89</v>
      </c>
      <c r="AV174" s="13" t="s">
        <v>89</v>
      </c>
      <c r="AW174" s="13" t="s">
        <v>41</v>
      </c>
      <c r="AX174" s="13" t="s">
        <v>14</v>
      </c>
      <c r="AY174" s="197" t="s">
        <v>137</v>
      </c>
    </row>
    <row r="175" spans="2:65" s="1" customFormat="1" ht="22.5" customHeight="1">
      <c r="B175" s="173"/>
      <c r="C175" s="174" t="s">
        <v>246</v>
      </c>
      <c r="D175" s="174" t="s">
        <v>140</v>
      </c>
      <c r="E175" s="175" t="s">
        <v>247</v>
      </c>
      <c r="F175" s="176" t="s">
        <v>248</v>
      </c>
      <c r="G175" s="177" t="s">
        <v>143</v>
      </c>
      <c r="H175" s="178">
        <v>191.202</v>
      </c>
      <c r="I175" s="179"/>
      <c r="J175" s="180">
        <f>ROUND(I175*H175,2)</f>
        <v>0</v>
      </c>
      <c r="K175" s="176" t="s">
        <v>144</v>
      </c>
      <c r="L175" s="36"/>
      <c r="M175" s="181" t="s">
        <v>43</v>
      </c>
      <c r="N175" s="182" t="s">
        <v>50</v>
      </c>
      <c r="O175" s="37"/>
      <c r="P175" s="183">
        <f>O175*H175</f>
        <v>0</v>
      </c>
      <c r="Q175" s="183">
        <v>0.01146</v>
      </c>
      <c r="R175" s="183">
        <f>Q175*H175</f>
        <v>2.19117492</v>
      </c>
      <c r="S175" s="183">
        <v>0</v>
      </c>
      <c r="T175" s="184">
        <f>S175*H175</f>
        <v>0</v>
      </c>
      <c r="AR175" s="19" t="s">
        <v>145</v>
      </c>
      <c r="AT175" s="19" t="s">
        <v>140</v>
      </c>
      <c r="AU175" s="19" t="s">
        <v>89</v>
      </c>
      <c r="AY175" s="19" t="s">
        <v>137</v>
      </c>
      <c r="BE175" s="185">
        <f>IF(N175="základní",J175,0)</f>
        <v>0</v>
      </c>
      <c r="BF175" s="185">
        <f>IF(N175="snížená",J175,0)</f>
        <v>0</v>
      </c>
      <c r="BG175" s="185">
        <f>IF(N175="zákl. přenesená",J175,0)</f>
        <v>0</v>
      </c>
      <c r="BH175" s="185">
        <f>IF(N175="sníž. přenesená",J175,0)</f>
        <v>0</v>
      </c>
      <c r="BI175" s="185">
        <f>IF(N175="nulová",J175,0)</f>
        <v>0</v>
      </c>
      <c r="BJ175" s="19" t="s">
        <v>89</v>
      </c>
      <c r="BK175" s="185">
        <f>ROUND(I175*H175,2)</f>
        <v>0</v>
      </c>
      <c r="BL175" s="19" t="s">
        <v>145</v>
      </c>
      <c r="BM175" s="19" t="s">
        <v>249</v>
      </c>
    </row>
    <row r="176" spans="2:47" s="1" customFormat="1" ht="13.5">
      <c r="B176" s="36"/>
      <c r="D176" s="186" t="s">
        <v>147</v>
      </c>
      <c r="F176" s="187" t="s">
        <v>250</v>
      </c>
      <c r="I176" s="147"/>
      <c r="L176" s="36"/>
      <c r="M176" s="65"/>
      <c r="N176" s="37"/>
      <c r="O176" s="37"/>
      <c r="P176" s="37"/>
      <c r="Q176" s="37"/>
      <c r="R176" s="37"/>
      <c r="S176" s="37"/>
      <c r="T176" s="66"/>
      <c r="AT176" s="19" t="s">
        <v>147</v>
      </c>
      <c r="AU176" s="19" t="s">
        <v>89</v>
      </c>
    </row>
    <row r="177" spans="2:51" s="12" customFormat="1" ht="13.5">
      <c r="B177" s="188"/>
      <c r="D177" s="186" t="s">
        <v>149</v>
      </c>
      <c r="E177" s="189" t="s">
        <v>43</v>
      </c>
      <c r="F177" s="190" t="s">
        <v>251</v>
      </c>
      <c r="H177" s="191" t="s">
        <v>43</v>
      </c>
      <c r="I177" s="192"/>
      <c r="L177" s="188"/>
      <c r="M177" s="193"/>
      <c r="N177" s="194"/>
      <c r="O177" s="194"/>
      <c r="P177" s="194"/>
      <c r="Q177" s="194"/>
      <c r="R177" s="194"/>
      <c r="S177" s="194"/>
      <c r="T177" s="195"/>
      <c r="AT177" s="191" t="s">
        <v>149</v>
      </c>
      <c r="AU177" s="191" t="s">
        <v>89</v>
      </c>
      <c r="AV177" s="12" t="s">
        <v>14</v>
      </c>
      <c r="AW177" s="12" t="s">
        <v>41</v>
      </c>
      <c r="AX177" s="12" t="s">
        <v>78</v>
      </c>
      <c r="AY177" s="191" t="s">
        <v>137</v>
      </c>
    </row>
    <row r="178" spans="2:51" s="12" customFormat="1" ht="13.5">
      <c r="B178" s="188"/>
      <c r="D178" s="186" t="s">
        <v>149</v>
      </c>
      <c r="E178" s="189" t="s">
        <v>43</v>
      </c>
      <c r="F178" s="190" t="s">
        <v>252</v>
      </c>
      <c r="H178" s="191" t="s">
        <v>43</v>
      </c>
      <c r="I178" s="192"/>
      <c r="L178" s="188"/>
      <c r="M178" s="193"/>
      <c r="N178" s="194"/>
      <c r="O178" s="194"/>
      <c r="P178" s="194"/>
      <c r="Q178" s="194"/>
      <c r="R178" s="194"/>
      <c r="S178" s="194"/>
      <c r="T178" s="195"/>
      <c r="AT178" s="191" t="s">
        <v>149</v>
      </c>
      <c r="AU178" s="191" t="s">
        <v>89</v>
      </c>
      <c r="AV178" s="12" t="s">
        <v>14</v>
      </c>
      <c r="AW178" s="12" t="s">
        <v>41</v>
      </c>
      <c r="AX178" s="12" t="s">
        <v>78</v>
      </c>
      <c r="AY178" s="191" t="s">
        <v>137</v>
      </c>
    </row>
    <row r="179" spans="2:51" s="13" customFormat="1" ht="13.5">
      <c r="B179" s="196"/>
      <c r="D179" s="205" t="s">
        <v>149</v>
      </c>
      <c r="E179" s="226" t="s">
        <v>43</v>
      </c>
      <c r="F179" s="224" t="s">
        <v>253</v>
      </c>
      <c r="H179" s="225">
        <v>191.202</v>
      </c>
      <c r="I179" s="200"/>
      <c r="L179" s="196"/>
      <c r="M179" s="201"/>
      <c r="N179" s="202"/>
      <c r="O179" s="202"/>
      <c r="P179" s="202"/>
      <c r="Q179" s="202"/>
      <c r="R179" s="202"/>
      <c r="S179" s="202"/>
      <c r="T179" s="203"/>
      <c r="AT179" s="197" t="s">
        <v>149</v>
      </c>
      <c r="AU179" s="197" t="s">
        <v>89</v>
      </c>
      <c r="AV179" s="13" t="s">
        <v>89</v>
      </c>
      <c r="AW179" s="13" t="s">
        <v>41</v>
      </c>
      <c r="AX179" s="13" t="s">
        <v>14</v>
      </c>
      <c r="AY179" s="197" t="s">
        <v>137</v>
      </c>
    </row>
    <row r="180" spans="2:65" s="1" customFormat="1" ht="22.5" customHeight="1">
      <c r="B180" s="173"/>
      <c r="C180" s="174" t="s">
        <v>254</v>
      </c>
      <c r="D180" s="174" t="s">
        <v>140</v>
      </c>
      <c r="E180" s="175" t="s">
        <v>255</v>
      </c>
      <c r="F180" s="176" t="s">
        <v>256</v>
      </c>
      <c r="G180" s="177" t="s">
        <v>143</v>
      </c>
      <c r="H180" s="178">
        <v>1190.239</v>
      </c>
      <c r="I180" s="179"/>
      <c r="J180" s="180">
        <f>ROUND(I180*H180,2)</f>
        <v>0</v>
      </c>
      <c r="K180" s="176" t="s">
        <v>144</v>
      </c>
      <c r="L180" s="36"/>
      <c r="M180" s="181" t="s">
        <v>43</v>
      </c>
      <c r="N180" s="182" t="s">
        <v>50</v>
      </c>
      <c r="O180" s="37"/>
      <c r="P180" s="183">
        <f>O180*H180</f>
        <v>0</v>
      </c>
      <c r="Q180" s="183">
        <v>0.00348</v>
      </c>
      <c r="R180" s="183">
        <f>Q180*H180</f>
        <v>4.14203172</v>
      </c>
      <c r="S180" s="183">
        <v>0</v>
      </c>
      <c r="T180" s="184">
        <f>S180*H180</f>
        <v>0</v>
      </c>
      <c r="AR180" s="19" t="s">
        <v>145</v>
      </c>
      <c r="AT180" s="19" t="s">
        <v>140</v>
      </c>
      <c r="AU180" s="19" t="s">
        <v>89</v>
      </c>
      <c r="AY180" s="19" t="s">
        <v>137</v>
      </c>
      <c r="BE180" s="185">
        <f>IF(N180="základní",J180,0)</f>
        <v>0</v>
      </c>
      <c r="BF180" s="185">
        <f>IF(N180="snížená",J180,0)</f>
        <v>0</v>
      </c>
      <c r="BG180" s="185">
        <f>IF(N180="zákl. přenesená",J180,0)</f>
        <v>0</v>
      </c>
      <c r="BH180" s="185">
        <f>IF(N180="sníž. přenesená",J180,0)</f>
        <v>0</v>
      </c>
      <c r="BI180" s="185">
        <f>IF(N180="nulová",J180,0)</f>
        <v>0</v>
      </c>
      <c r="BJ180" s="19" t="s">
        <v>89</v>
      </c>
      <c r="BK180" s="185">
        <f>ROUND(I180*H180,2)</f>
        <v>0</v>
      </c>
      <c r="BL180" s="19" t="s">
        <v>145</v>
      </c>
      <c r="BM180" s="19" t="s">
        <v>257</v>
      </c>
    </row>
    <row r="181" spans="2:47" s="1" customFormat="1" ht="27">
      <c r="B181" s="36"/>
      <c r="D181" s="186" t="s">
        <v>147</v>
      </c>
      <c r="F181" s="187" t="s">
        <v>258</v>
      </c>
      <c r="I181" s="147"/>
      <c r="L181" s="36"/>
      <c r="M181" s="65"/>
      <c r="N181" s="37"/>
      <c r="O181" s="37"/>
      <c r="P181" s="37"/>
      <c r="Q181" s="37"/>
      <c r="R181" s="37"/>
      <c r="S181" s="37"/>
      <c r="T181" s="66"/>
      <c r="AT181" s="19" t="s">
        <v>147</v>
      </c>
      <c r="AU181" s="19" t="s">
        <v>89</v>
      </c>
    </row>
    <row r="182" spans="2:51" s="12" customFormat="1" ht="13.5">
      <c r="B182" s="188"/>
      <c r="D182" s="186" t="s">
        <v>149</v>
      </c>
      <c r="E182" s="189" t="s">
        <v>43</v>
      </c>
      <c r="F182" s="190" t="s">
        <v>259</v>
      </c>
      <c r="H182" s="191" t="s">
        <v>43</v>
      </c>
      <c r="I182" s="192"/>
      <c r="L182" s="188"/>
      <c r="M182" s="193"/>
      <c r="N182" s="194"/>
      <c r="O182" s="194"/>
      <c r="P182" s="194"/>
      <c r="Q182" s="194"/>
      <c r="R182" s="194"/>
      <c r="S182" s="194"/>
      <c r="T182" s="195"/>
      <c r="AT182" s="191" t="s">
        <v>149</v>
      </c>
      <c r="AU182" s="191" t="s">
        <v>89</v>
      </c>
      <c r="AV182" s="12" t="s">
        <v>14</v>
      </c>
      <c r="AW182" s="12" t="s">
        <v>41</v>
      </c>
      <c r="AX182" s="12" t="s">
        <v>78</v>
      </c>
      <c r="AY182" s="191" t="s">
        <v>137</v>
      </c>
    </row>
    <row r="183" spans="2:51" s="12" customFormat="1" ht="13.5">
      <c r="B183" s="188"/>
      <c r="D183" s="186" t="s">
        <v>149</v>
      </c>
      <c r="E183" s="189" t="s">
        <v>43</v>
      </c>
      <c r="F183" s="190" t="s">
        <v>260</v>
      </c>
      <c r="H183" s="191" t="s">
        <v>43</v>
      </c>
      <c r="I183" s="192"/>
      <c r="L183" s="188"/>
      <c r="M183" s="193"/>
      <c r="N183" s="194"/>
      <c r="O183" s="194"/>
      <c r="P183" s="194"/>
      <c r="Q183" s="194"/>
      <c r="R183" s="194"/>
      <c r="S183" s="194"/>
      <c r="T183" s="195"/>
      <c r="AT183" s="191" t="s">
        <v>149</v>
      </c>
      <c r="AU183" s="191" t="s">
        <v>89</v>
      </c>
      <c r="AV183" s="12" t="s">
        <v>14</v>
      </c>
      <c r="AW183" s="12" t="s">
        <v>41</v>
      </c>
      <c r="AX183" s="12" t="s">
        <v>78</v>
      </c>
      <c r="AY183" s="191" t="s">
        <v>137</v>
      </c>
    </row>
    <row r="184" spans="2:51" s="12" customFormat="1" ht="13.5">
      <c r="B184" s="188"/>
      <c r="D184" s="186" t="s">
        <v>149</v>
      </c>
      <c r="E184" s="189" t="s">
        <v>43</v>
      </c>
      <c r="F184" s="190" t="s">
        <v>261</v>
      </c>
      <c r="H184" s="191" t="s">
        <v>43</v>
      </c>
      <c r="I184" s="192"/>
      <c r="L184" s="188"/>
      <c r="M184" s="193"/>
      <c r="N184" s="194"/>
      <c r="O184" s="194"/>
      <c r="P184" s="194"/>
      <c r="Q184" s="194"/>
      <c r="R184" s="194"/>
      <c r="S184" s="194"/>
      <c r="T184" s="195"/>
      <c r="AT184" s="191" t="s">
        <v>149</v>
      </c>
      <c r="AU184" s="191" t="s">
        <v>89</v>
      </c>
      <c r="AV184" s="12" t="s">
        <v>14</v>
      </c>
      <c r="AW184" s="12" t="s">
        <v>41</v>
      </c>
      <c r="AX184" s="12" t="s">
        <v>78</v>
      </c>
      <c r="AY184" s="191" t="s">
        <v>137</v>
      </c>
    </row>
    <row r="185" spans="2:51" s="13" customFormat="1" ht="13.5">
      <c r="B185" s="196"/>
      <c r="D185" s="186" t="s">
        <v>149</v>
      </c>
      <c r="E185" s="197" t="s">
        <v>43</v>
      </c>
      <c r="F185" s="198" t="s">
        <v>262</v>
      </c>
      <c r="H185" s="199">
        <v>217.56</v>
      </c>
      <c r="I185" s="200"/>
      <c r="L185" s="196"/>
      <c r="M185" s="201"/>
      <c r="N185" s="202"/>
      <c r="O185" s="202"/>
      <c r="P185" s="202"/>
      <c r="Q185" s="202"/>
      <c r="R185" s="202"/>
      <c r="S185" s="202"/>
      <c r="T185" s="203"/>
      <c r="AT185" s="197" t="s">
        <v>149</v>
      </c>
      <c r="AU185" s="197" t="s">
        <v>89</v>
      </c>
      <c r="AV185" s="13" t="s">
        <v>89</v>
      </c>
      <c r="AW185" s="13" t="s">
        <v>41</v>
      </c>
      <c r="AX185" s="13" t="s">
        <v>78</v>
      </c>
      <c r="AY185" s="197" t="s">
        <v>137</v>
      </c>
    </row>
    <row r="186" spans="2:51" s="13" customFormat="1" ht="13.5">
      <c r="B186" s="196"/>
      <c r="D186" s="186" t="s">
        <v>149</v>
      </c>
      <c r="E186" s="197" t="s">
        <v>43</v>
      </c>
      <c r="F186" s="198" t="s">
        <v>263</v>
      </c>
      <c r="H186" s="199">
        <v>312.62</v>
      </c>
      <c r="I186" s="200"/>
      <c r="L186" s="196"/>
      <c r="M186" s="201"/>
      <c r="N186" s="202"/>
      <c r="O186" s="202"/>
      <c r="P186" s="202"/>
      <c r="Q186" s="202"/>
      <c r="R186" s="202"/>
      <c r="S186" s="202"/>
      <c r="T186" s="203"/>
      <c r="AT186" s="197" t="s">
        <v>149</v>
      </c>
      <c r="AU186" s="197" t="s">
        <v>89</v>
      </c>
      <c r="AV186" s="13" t="s">
        <v>89</v>
      </c>
      <c r="AW186" s="13" t="s">
        <v>41</v>
      </c>
      <c r="AX186" s="13" t="s">
        <v>78</v>
      </c>
      <c r="AY186" s="197" t="s">
        <v>137</v>
      </c>
    </row>
    <row r="187" spans="2:51" s="13" customFormat="1" ht="13.5">
      <c r="B187" s="196"/>
      <c r="D187" s="186" t="s">
        <v>149</v>
      </c>
      <c r="E187" s="197" t="s">
        <v>43</v>
      </c>
      <c r="F187" s="198" t="s">
        <v>264</v>
      </c>
      <c r="H187" s="199">
        <v>341.33</v>
      </c>
      <c r="I187" s="200"/>
      <c r="L187" s="196"/>
      <c r="M187" s="201"/>
      <c r="N187" s="202"/>
      <c r="O187" s="202"/>
      <c r="P187" s="202"/>
      <c r="Q187" s="202"/>
      <c r="R187" s="202"/>
      <c r="S187" s="202"/>
      <c r="T187" s="203"/>
      <c r="AT187" s="197" t="s">
        <v>149</v>
      </c>
      <c r="AU187" s="197" t="s">
        <v>89</v>
      </c>
      <c r="AV187" s="13" t="s">
        <v>89</v>
      </c>
      <c r="AW187" s="13" t="s">
        <v>41</v>
      </c>
      <c r="AX187" s="13" t="s">
        <v>78</v>
      </c>
      <c r="AY187" s="197" t="s">
        <v>137</v>
      </c>
    </row>
    <row r="188" spans="2:51" s="12" customFormat="1" ht="13.5">
      <c r="B188" s="188"/>
      <c r="D188" s="186" t="s">
        <v>149</v>
      </c>
      <c r="E188" s="189" t="s">
        <v>43</v>
      </c>
      <c r="F188" s="190" t="s">
        <v>265</v>
      </c>
      <c r="H188" s="191" t="s">
        <v>43</v>
      </c>
      <c r="I188" s="192"/>
      <c r="L188" s="188"/>
      <c r="M188" s="193"/>
      <c r="N188" s="194"/>
      <c r="O188" s="194"/>
      <c r="P188" s="194"/>
      <c r="Q188" s="194"/>
      <c r="R188" s="194"/>
      <c r="S188" s="194"/>
      <c r="T188" s="195"/>
      <c r="AT188" s="191" t="s">
        <v>149</v>
      </c>
      <c r="AU188" s="191" t="s">
        <v>89</v>
      </c>
      <c r="AV188" s="12" t="s">
        <v>14</v>
      </c>
      <c r="AW188" s="12" t="s">
        <v>41</v>
      </c>
      <c r="AX188" s="12" t="s">
        <v>78</v>
      </c>
      <c r="AY188" s="191" t="s">
        <v>137</v>
      </c>
    </row>
    <row r="189" spans="2:51" s="13" customFormat="1" ht="13.5">
      <c r="B189" s="196"/>
      <c r="D189" s="186" t="s">
        <v>149</v>
      </c>
      <c r="E189" s="197" t="s">
        <v>43</v>
      </c>
      <c r="F189" s="198" t="s">
        <v>266</v>
      </c>
      <c r="H189" s="199">
        <v>61.05</v>
      </c>
      <c r="I189" s="200"/>
      <c r="L189" s="196"/>
      <c r="M189" s="201"/>
      <c r="N189" s="202"/>
      <c r="O189" s="202"/>
      <c r="P189" s="202"/>
      <c r="Q189" s="202"/>
      <c r="R189" s="202"/>
      <c r="S189" s="202"/>
      <c r="T189" s="203"/>
      <c r="AT189" s="197" t="s">
        <v>149</v>
      </c>
      <c r="AU189" s="197" t="s">
        <v>89</v>
      </c>
      <c r="AV189" s="13" t="s">
        <v>89</v>
      </c>
      <c r="AW189" s="13" t="s">
        <v>41</v>
      </c>
      <c r="AX189" s="13" t="s">
        <v>78</v>
      </c>
      <c r="AY189" s="197" t="s">
        <v>137</v>
      </c>
    </row>
    <row r="190" spans="2:51" s="13" customFormat="1" ht="13.5">
      <c r="B190" s="196"/>
      <c r="D190" s="186" t="s">
        <v>149</v>
      </c>
      <c r="E190" s="197" t="s">
        <v>43</v>
      </c>
      <c r="F190" s="198" t="s">
        <v>267</v>
      </c>
      <c r="H190" s="199">
        <v>53.592</v>
      </c>
      <c r="I190" s="200"/>
      <c r="L190" s="196"/>
      <c r="M190" s="201"/>
      <c r="N190" s="202"/>
      <c r="O190" s="202"/>
      <c r="P190" s="202"/>
      <c r="Q190" s="202"/>
      <c r="R190" s="202"/>
      <c r="S190" s="202"/>
      <c r="T190" s="203"/>
      <c r="AT190" s="197" t="s">
        <v>149</v>
      </c>
      <c r="AU190" s="197" t="s">
        <v>89</v>
      </c>
      <c r="AV190" s="13" t="s">
        <v>89</v>
      </c>
      <c r="AW190" s="13" t="s">
        <v>41</v>
      </c>
      <c r="AX190" s="13" t="s">
        <v>78</v>
      </c>
      <c r="AY190" s="197" t="s">
        <v>137</v>
      </c>
    </row>
    <row r="191" spans="2:51" s="13" customFormat="1" ht="13.5">
      <c r="B191" s="196"/>
      <c r="D191" s="186" t="s">
        <v>149</v>
      </c>
      <c r="E191" s="197" t="s">
        <v>43</v>
      </c>
      <c r="F191" s="198" t="s">
        <v>268</v>
      </c>
      <c r="H191" s="199">
        <v>76.56</v>
      </c>
      <c r="I191" s="200"/>
      <c r="L191" s="196"/>
      <c r="M191" s="201"/>
      <c r="N191" s="202"/>
      <c r="O191" s="202"/>
      <c r="P191" s="202"/>
      <c r="Q191" s="202"/>
      <c r="R191" s="202"/>
      <c r="S191" s="202"/>
      <c r="T191" s="203"/>
      <c r="AT191" s="197" t="s">
        <v>149</v>
      </c>
      <c r="AU191" s="197" t="s">
        <v>89</v>
      </c>
      <c r="AV191" s="13" t="s">
        <v>89</v>
      </c>
      <c r="AW191" s="13" t="s">
        <v>41</v>
      </c>
      <c r="AX191" s="13" t="s">
        <v>78</v>
      </c>
      <c r="AY191" s="197" t="s">
        <v>137</v>
      </c>
    </row>
    <row r="192" spans="2:51" s="12" customFormat="1" ht="13.5">
      <c r="B192" s="188"/>
      <c r="D192" s="186" t="s">
        <v>149</v>
      </c>
      <c r="E192" s="189" t="s">
        <v>43</v>
      </c>
      <c r="F192" s="190" t="s">
        <v>269</v>
      </c>
      <c r="H192" s="191" t="s">
        <v>43</v>
      </c>
      <c r="I192" s="192"/>
      <c r="L192" s="188"/>
      <c r="M192" s="193"/>
      <c r="N192" s="194"/>
      <c r="O192" s="194"/>
      <c r="P192" s="194"/>
      <c r="Q192" s="194"/>
      <c r="R192" s="194"/>
      <c r="S192" s="194"/>
      <c r="T192" s="195"/>
      <c r="AT192" s="191" t="s">
        <v>149</v>
      </c>
      <c r="AU192" s="191" t="s">
        <v>89</v>
      </c>
      <c r="AV192" s="12" t="s">
        <v>14</v>
      </c>
      <c r="AW192" s="12" t="s">
        <v>41</v>
      </c>
      <c r="AX192" s="12" t="s">
        <v>78</v>
      </c>
      <c r="AY192" s="191" t="s">
        <v>137</v>
      </c>
    </row>
    <row r="193" spans="2:51" s="13" customFormat="1" ht="13.5">
      <c r="B193" s="196"/>
      <c r="D193" s="186" t="s">
        <v>149</v>
      </c>
      <c r="E193" s="197" t="s">
        <v>43</v>
      </c>
      <c r="F193" s="198" t="s">
        <v>188</v>
      </c>
      <c r="H193" s="199">
        <v>57.564</v>
      </c>
      <c r="I193" s="200"/>
      <c r="L193" s="196"/>
      <c r="M193" s="201"/>
      <c r="N193" s="202"/>
      <c r="O193" s="202"/>
      <c r="P193" s="202"/>
      <c r="Q193" s="202"/>
      <c r="R193" s="202"/>
      <c r="S193" s="202"/>
      <c r="T193" s="203"/>
      <c r="AT193" s="197" t="s">
        <v>149</v>
      </c>
      <c r="AU193" s="197" t="s">
        <v>89</v>
      </c>
      <c r="AV193" s="13" t="s">
        <v>89</v>
      </c>
      <c r="AW193" s="13" t="s">
        <v>41</v>
      </c>
      <c r="AX193" s="13" t="s">
        <v>78</v>
      </c>
      <c r="AY193" s="197" t="s">
        <v>137</v>
      </c>
    </row>
    <row r="194" spans="2:51" s="12" customFormat="1" ht="13.5">
      <c r="B194" s="188"/>
      <c r="D194" s="186" t="s">
        <v>149</v>
      </c>
      <c r="E194" s="189" t="s">
        <v>43</v>
      </c>
      <c r="F194" s="190" t="s">
        <v>270</v>
      </c>
      <c r="H194" s="191" t="s">
        <v>43</v>
      </c>
      <c r="I194" s="192"/>
      <c r="L194" s="188"/>
      <c r="M194" s="193"/>
      <c r="N194" s="194"/>
      <c r="O194" s="194"/>
      <c r="P194" s="194"/>
      <c r="Q194" s="194"/>
      <c r="R194" s="194"/>
      <c r="S194" s="194"/>
      <c r="T194" s="195"/>
      <c r="AT194" s="191" t="s">
        <v>149</v>
      </c>
      <c r="AU194" s="191" t="s">
        <v>89</v>
      </c>
      <c r="AV194" s="12" t="s">
        <v>14</v>
      </c>
      <c r="AW194" s="12" t="s">
        <v>41</v>
      </c>
      <c r="AX194" s="12" t="s">
        <v>78</v>
      </c>
      <c r="AY194" s="191" t="s">
        <v>137</v>
      </c>
    </row>
    <row r="195" spans="2:51" s="13" customFormat="1" ht="13.5">
      <c r="B195" s="196"/>
      <c r="D195" s="186" t="s">
        <v>149</v>
      </c>
      <c r="E195" s="197" t="s">
        <v>43</v>
      </c>
      <c r="F195" s="198" t="s">
        <v>190</v>
      </c>
      <c r="H195" s="199">
        <v>59.163</v>
      </c>
      <c r="I195" s="200"/>
      <c r="L195" s="196"/>
      <c r="M195" s="201"/>
      <c r="N195" s="202"/>
      <c r="O195" s="202"/>
      <c r="P195" s="202"/>
      <c r="Q195" s="202"/>
      <c r="R195" s="202"/>
      <c r="S195" s="202"/>
      <c r="T195" s="203"/>
      <c r="AT195" s="197" t="s">
        <v>149</v>
      </c>
      <c r="AU195" s="197" t="s">
        <v>89</v>
      </c>
      <c r="AV195" s="13" t="s">
        <v>89</v>
      </c>
      <c r="AW195" s="13" t="s">
        <v>41</v>
      </c>
      <c r="AX195" s="13" t="s">
        <v>78</v>
      </c>
      <c r="AY195" s="197" t="s">
        <v>137</v>
      </c>
    </row>
    <row r="196" spans="2:51" s="12" customFormat="1" ht="13.5">
      <c r="B196" s="188"/>
      <c r="D196" s="186" t="s">
        <v>149</v>
      </c>
      <c r="E196" s="189" t="s">
        <v>43</v>
      </c>
      <c r="F196" s="190" t="s">
        <v>271</v>
      </c>
      <c r="H196" s="191" t="s">
        <v>43</v>
      </c>
      <c r="I196" s="192"/>
      <c r="L196" s="188"/>
      <c r="M196" s="193"/>
      <c r="N196" s="194"/>
      <c r="O196" s="194"/>
      <c r="P196" s="194"/>
      <c r="Q196" s="194"/>
      <c r="R196" s="194"/>
      <c r="S196" s="194"/>
      <c r="T196" s="195"/>
      <c r="AT196" s="191" t="s">
        <v>149</v>
      </c>
      <c r="AU196" s="191" t="s">
        <v>89</v>
      </c>
      <c r="AV196" s="12" t="s">
        <v>14</v>
      </c>
      <c r="AW196" s="12" t="s">
        <v>41</v>
      </c>
      <c r="AX196" s="12" t="s">
        <v>78</v>
      </c>
      <c r="AY196" s="191" t="s">
        <v>137</v>
      </c>
    </row>
    <row r="197" spans="2:51" s="13" customFormat="1" ht="13.5">
      <c r="B197" s="196"/>
      <c r="D197" s="186" t="s">
        <v>149</v>
      </c>
      <c r="E197" s="197" t="s">
        <v>43</v>
      </c>
      <c r="F197" s="198" t="s">
        <v>272</v>
      </c>
      <c r="H197" s="199">
        <v>8</v>
      </c>
      <c r="I197" s="200"/>
      <c r="L197" s="196"/>
      <c r="M197" s="201"/>
      <c r="N197" s="202"/>
      <c r="O197" s="202"/>
      <c r="P197" s="202"/>
      <c r="Q197" s="202"/>
      <c r="R197" s="202"/>
      <c r="S197" s="202"/>
      <c r="T197" s="203"/>
      <c r="AT197" s="197" t="s">
        <v>149</v>
      </c>
      <c r="AU197" s="197" t="s">
        <v>89</v>
      </c>
      <c r="AV197" s="13" t="s">
        <v>89</v>
      </c>
      <c r="AW197" s="13" t="s">
        <v>41</v>
      </c>
      <c r="AX197" s="13" t="s">
        <v>78</v>
      </c>
      <c r="AY197" s="197" t="s">
        <v>137</v>
      </c>
    </row>
    <row r="198" spans="2:51" s="13" customFormat="1" ht="13.5">
      <c r="B198" s="196"/>
      <c r="D198" s="186" t="s">
        <v>149</v>
      </c>
      <c r="E198" s="197" t="s">
        <v>43</v>
      </c>
      <c r="F198" s="198" t="s">
        <v>273</v>
      </c>
      <c r="H198" s="199">
        <v>2.8</v>
      </c>
      <c r="I198" s="200"/>
      <c r="L198" s="196"/>
      <c r="M198" s="201"/>
      <c r="N198" s="202"/>
      <c r="O198" s="202"/>
      <c r="P198" s="202"/>
      <c r="Q198" s="202"/>
      <c r="R198" s="202"/>
      <c r="S198" s="202"/>
      <c r="T198" s="203"/>
      <c r="AT198" s="197" t="s">
        <v>149</v>
      </c>
      <c r="AU198" s="197" t="s">
        <v>89</v>
      </c>
      <c r="AV198" s="13" t="s">
        <v>89</v>
      </c>
      <c r="AW198" s="13" t="s">
        <v>41</v>
      </c>
      <c r="AX198" s="13" t="s">
        <v>78</v>
      </c>
      <c r="AY198" s="197" t="s">
        <v>137</v>
      </c>
    </row>
    <row r="199" spans="2:51" s="14" customFormat="1" ht="13.5">
      <c r="B199" s="204"/>
      <c r="D199" s="205" t="s">
        <v>149</v>
      </c>
      <c r="E199" s="206" t="s">
        <v>43</v>
      </c>
      <c r="F199" s="207" t="s">
        <v>155</v>
      </c>
      <c r="H199" s="208">
        <v>1190.239</v>
      </c>
      <c r="I199" s="209"/>
      <c r="L199" s="204"/>
      <c r="M199" s="210"/>
      <c r="N199" s="211"/>
      <c r="O199" s="211"/>
      <c r="P199" s="211"/>
      <c r="Q199" s="211"/>
      <c r="R199" s="211"/>
      <c r="S199" s="211"/>
      <c r="T199" s="212"/>
      <c r="AT199" s="213" t="s">
        <v>149</v>
      </c>
      <c r="AU199" s="213" t="s">
        <v>89</v>
      </c>
      <c r="AV199" s="14" t="s">
        <v>145</v>
      </c>
      <c r="AW199" s="14" t="s">
        <v>41</v>
      </c>
      <c r="AX199" s="14" t="s">
        <v>14</v>
      </c>
      <c r="AY199" s="213" t="s">
        <v>137</v>
      </c>
    </row>
    <row r="200" spans="2:65" s="1" customFormat="1" ht="31.5" customHeight="1">
      <c r="B200" s="173"/>
      <c r="C200" s="174" t="s">
        <v>8</v>
      </c>
      <c r="D200" s="174" t="s">
        <v>140</v>
      </c>
      <c r="E200" s="175" t="s">
        <v>274</v>
      </c>
      <c r="F200" s="176" t="s">
        <v>275</v>
      </c>
      <c r="G200" s="177" t="s">
        <v>143</v>
      </c>
      <c r="H200" s="178">
        <v>10.8</v>
      </c>
      <c r="I200" s="179"/>
      <c r="J200" s="180">
        <f>ROUND(I200*H200,2)</f>
        <v>0</v>
      </c>
      <c r="K200" s="176" t="s">
        <v>144</v>
      </c>
      <c r="L200" s="36"/>
      <c r="M200" s="181" t="s">
        <v>43</v>
      </c>
      <c r="N200" s="182" t="s">
        <v>50</v>
      </c>
      <c r="O200" s="37"/>
      <c r="P200" s="183">
        <f>O200*H200</f>
        <v>0</v>
      </c>
      <c r="Q200" s="183">
        <v>0.0006</v>
      </c>
      <c r="R200" s="183">
        <f>Q200*H200</f>
        <v>0.00648</v>
      </c>
      <c r="S200" s="183">
        <v>0</v>
      </c>
      <c r="T200" s="184">
        <f>S200*H200</f>
        <v>0</v>
      </c>
      <c r="AR200" s="19" t="s">
        <v>145</v>
      </c>
      <c r="AT200" s="19" t="s">
        <v>140</v>
      </c>
      <c r="AU200" s="19" t="s">
        <v>89</v>
      </c>
      <c r="AY200" s="19" t="s">
        <v>137</v>
      </c>
      <c r="BE200" s="185">
        <f>IF(N200="základní",J200,0)</f>
        <v>0</v>
      </c>
      <c r="BF200" s="185">
        <f>IF(N200="snížená",J200,0)</f>
        <v>0</v>
      </c>
      <c r="BG200" s="185">
        <f>IF(N200="zákl. přenesená",J200,0)</f>
        <v>0</v>
      </c>
      <c r="BH200" s="185">
        <f>IF(N200="sníž. přenesená",J200,0)</f>
        <v>0</v>
      </c>
      <c r="BI200" s="185">
        <f>IF(N200="nulová",J200,0)</f>
        <v>0</v>
      </c>
      <c r="BJ200" s="19" t="s">
        <v>89</v>
      </c>
      <c r="BK200" s="185">
        <f>ROUND(I200*H200,2)</f>
        <v>0</v>
      </c>
      <c r="BL200" s="19" t="s">
        <v>145</v>
      </c>
      <c r="BM200" s="19" t="s">
        <v>276</v>
      </c>
    </row>
    <row r="201" spans="2:47" s="1" customFormat="1" ht="27">
      <c r="B201" s="36"/>
      <c r="D201" s="186" t="s">
        <v>147</v>
      </c>
      <c r="F201" s="187" t="s">
        <v>277</v>
      </c>
      <c r="I201" s="147"/>
      <c r="L201" s="36"/>
      <c r="M201" s="65"/>
      <c r="N201" s="37"/>
      <c r="O201" s="37"/>
      <c r="P201" s="37"/>
      <c r="Q201" s="37"/>
      <c r="R201" s="37"/>
      <c r="S201" s="37"/>
      <c r="T201" s="66"/>
      <c r="AT201" s="19" t="s">
        <v>147</v>
      </c>
      <c r="AU201" s="19" t="s">
        <v>89</v>
      </c>
    </row>
    <row r="202" spans="2:51" s="12" customFormat="1" ht="13.5">
      <c r="B202" s="188"/>
      <c r="D202" s="186" t="s">
        <v>149</v>
      </c>
      <c r="E202" s="189" t="s">
        <v>43</v>
      </c>
      <c r="F202" s="190" t="s">
        <v>278</v>
      </c>
      <c r="H202" s="191" t="s">
        <v>43</v>
      </c>
      <c r="I202" s="192"/>
      <c r="L202" s="188"/>
      <c r="M202" s="193"/>
      <c r="N202" s="194"/>
      <c r="O202" s="194"/>
      <c r="P202" s="194"/>
      <c r="Q202" s="194"/>
      <c r="R202" s="194"/>
      <c r="S202" s="194"/>
      <c r="T202" s="195"/>
      <c r="AT202" s="191" t="s">
        <v>149</v>
      </c>
      <c r="AU202" s="191" t="s">
        <v>89</v>
      </c>
      <c r="AV202" s="12" t="s">
        <v>14</v>
      </c>
      <c r="AW202" s="12" t="s">
        <v>41</v>
      </c>
      <c r="AX202" s="12" t="s">
        <v>78</v>
      </c>
      <c r="AY202" s="191" t="s">
        <v>137</v>
      </c>
    </row>
    <row r="203" spans="2:51" s="12" customFormat="1" ht="13.5">
      <c r="B203" s="188"/>
      <c r="D203" s="186" t="s">
        <v>149</v>
      </c>
      <c r="E203" s="189" t="s">
        <v>43</v>
      </c>
      <c r="F203" s="190" t="s">
        <v>260</v>
      </c>
      <c r="H203" s="191" t="s">
        <v>43</v>
      </c>
      <c r="I203" s="192"/>
      <c r="L203" s="188"/>
      <c r="M203" s="193"/>
      <c r="N203" s="194"/>
      <c r="O203" s="194"/>
      <c r="P203" s="194"/>
      <c r="Q203" s="194"/>
      <c r="R203" s="194"/>
      <c r="S203" s="194"/>
      <c r="T203" s="195"/>
      <c r="AT203" s="191" t="s">
        <v>149</v>
      </c>
      <c r="AU203" s="191" t="s">
        <v>89</v>
      </c>
      <c r="AV203" s="12" t="s">
        <v>14</v>
      </c>
      <c r="AW203" s="12" t="s">
        <v>41</v>
      </c>
      <c r="AX203" s="12" t="s">
        <v>78</v>
      </c>
      <c r="AY203" s="191" t="s">
        <v>137</v>
      </c>
    </row>
    <row r="204" spans="2:51" s="12" customFormat="1" ht="13.5">
      <c r="B204" s="188"/>
      <c r="D204" s="186" t="s">
        <v>149</v>
      </c>
      <c r="E204" s="189" t="s">
        <v>43</v>
      </c>
      <c r="F204" s="190" t="s">
        <v>271</v>
      </c>
      <c r="H204" s="191" t="s">
        <v>43</v>
      </c>
      <c r="I204" s="192"/>
      <c r="L204" s="188"/>
      <c r="M204" s="193"/>
      <c r="N204" s="194"/>
      <c r="O204" s="194"/>
      <c r="P204" s="194"/>
      <c r="Q204" s="194"/>
      <c r="R204" s="194"/>
      <c r="S204" s="194"/>
      <c r="T204" s="195"/>
      <c r="AT204" s="191" t="s">
        <v>149</v>
      </c>
      <c r="AU204" s="191" t="s">
        <v>89</v>
      </c>
      <c r="AV204" s="12" t="s">
        <v>14</v>
      </c>
      <c r="AW204" s="12" t="s">
        <v>41</v>
      </c>
      <c r="AX204" s="12" t="s">
        <v>78</v>
      </c>
      <c r="AY204" s="191" t="s">
        <v>137</v>
      </c>
    </row>
    <row r="205" spans="2:51" s="13" customFormat="1" ht="13.5">
      <c r="B205" s="196"/>
      <c r="D205" s="186" t="s">
        <v>149</v>
      </c>
      <c r="E205" s="197" t="s">
        <v>43</v>
      </c>
      <c r="F205" s="198" t="s">
        <v>272</v>
      </c>
      <c r="H205" s="199">
        <v>8</v>
      </c>
      <c r="I205" s="200"/>
      <c r="L205" s="196"/>
      <c r="M205" s="201"/>
      <c r="N205" s="202"/>
      <c r="O205" s="202"/>
      <c r="P205" s="202"/>
      <c r="Q205" s="202"/>
      <c r="R205" s="202"/>
      <c r="S205" s="202"/>
      <c r="T205" s="203"/>
      <c r="AT205" s="197" t="s">
        <v>149</v>
      </c>
      <c r="AU205" s="197" t="s">
        <v>89</v>
      </c>
      <c r="AV205" s="13" t="s">
        <v>89</v>
      </c>
      <c r="AW205" s="13" t="s">
        <v>41</v>
      </c>
      <c r="AX205" s="13" t="s">
        <v>78</v>
      </c>
      <c r="AY205" s="197" t="s">
        <v>137</v>
      </c>
    </row>
    <row r="206" spans="2:51" s="13" customFormat="1" ht="13.5">
      <c r="B206" s="196"/>
      <c r="D206" s="186" t="s">
        <v>149</v>
      </c>
      <c r="E206" s="197" t="s">
        <v>43</v>
      </c>
      <c r="F206" s="198" t="s">
        <v>273</v>
      </c>
      <c r="H206" s="199">
        <v>2.8</v>
      </c>
      <c r="I206" s="200"/>
      <c r="L206" s="196"/>
      <c r="M206" s="201"/>
      <c r="N206" s="202"/>
      <c r="O206" s="202"/>
      <c r="P206" s="202"/>
      <c r="Q206" s="202"/>
      <c r="R206" s="202"/>
      <c r="S206" s="202"/>
      <c r="T206" s="203"/>
      <c r="AT206" s="197" t="s">
        <v>149</v>
      </c>
      <c r="AU206" s="197" t="s">
        <v>89</v>
      </c>
      <c r="AV206" s="13" t="s">
        <v>89</v>
      </c>
      <c r="AW206" s="13" t="s">
        <v>41</v>
      </c>
      <c r="AX206" s="13" t="s">
        <v>78</v>
      </c>
      <c r="AY206" s="197" t="s">
        <v>137</v>
      </c>
    </row>
    <row r="207" spans="2:51" s="14" customFormat="1" ht="13.5">
      <c r="B207" s="204"/>
      <c r="D207" s="205" t="s">
        <v>149</v>
      </c>
      <c r="E207" s="206" t="s">
        <v>43</v>
      </c>
      <c r="F207" s="207" t="s">
        <v>155</v>
      </c>
      <c r="H207" s="208">
        <v>10.8</v>
      </c>
      <c r="I207" s="209"/>
      <c r="L207" s="204"/>
      <c r="M207" s="210"/>
      <c r="N207" s="211"/>
      <c r="O207" s="211"/>
      <c r="P207" s="211"/>
      <c r="Q207" s="211"/>
      <c r="R207" s="211"/>
      <c r="S207" s="211"/>
      <c r="T207" s="212"/>
      <c r="AT207" s="213" t="s">
        <v>149</v>
      </c>
      <c r="AU207" s="213" t="s">
        <v>89</v>
      </c>
      <c r="AV207" s="14" t="s">
        <v>145</v>
      </c>
      <c r="AW207" s="14" t="s">
        <v>41</v>
      </c>
      <c r="AX207" s="14" t="s">
        <v>14</v>
      </c>
      <c r="AY207" s="213" t="s">
        <v>137</v>
      </c>
    </row>
    <row r="208" spans="2:65" s="1" customFormat="1" ht="22.5" customHeight="1">
      <c r="B208" s="173"/>
      <c r="C208" s="174" t="s">
        <v>279</v>
      </c>
      <c r="D208" s="174" t="s">
        <v>140</v>
      </c>
      <c r="E208" s="175" t="s">
        <v>280</v>
      </c>
      <c r="F208" s="176" t="s">
        <v>281</v>
      </c>
      <c r="G208" s="177" t="s">
        <v>143</v>
      </c>
      <c r="H208" s="178">
        <v>158.38</v>
      </c>
      <c r="I208" s="179"/>
      <c r="J208" s="180">
        <f>ROUND(I208*H208,2)</f>
        <v>0</v>
      </c>
      <c r="K208" s="176" t="s">
        <v>144</v>
      </c>
      <c r="L208" s="36"/>
      <c r="M208" s="181" t="s">
        <v>43</v>
      </c>
      <c r="N208" s="182" t="s">
        <v>50</v>
      </c>
      <c r="O208" s="37"/>
      <c r="P208" s="183">
        <f>O208*H208</f>
        <v>0</v>
      </c>
      <c r="Q208" s="183">
        <v>0.00012</v>
      </c>
      <c r="R208" s="183">
        <f>Q208*H208</f>
        <v>0.0190056</v>
      </c>
      <c r="S208" s="183">
        <v>0</v>
      </c>
      <c r="T208" s="184">
        <f>S208*H208</f>
        <v>0</v>
      </c>
      <c r="AR208" s="19" t="s">
        <v>145</v>
      </c>
      <c r="AT208" s="19" t="s">
        <v>140</v>
      </c>
      <c r="AU208" s="19" t="s">
        <v>89</v>
      </c>
      <c r="AY208" s="19" t="s">
        <v>137</v>
      </c>
      <c r="BE208" s="185">
        <f>IF(N208="základní",J208,0)</f>
        <v>0</v>
      </c>
      <c r="BF208" s="185">
        <f>IF(N208="snížená",J208,0)</f>
        <v>0</v>
      </c>
      <c r="BG208" s="185">
        <f>IF(N208="zákl. přenesená",J208,0)</f>
        <v>0</v>
      </c>
      <c r="BH208" s="185">
        <f>IF(N208="sníž. přenesená",J208,0)</f>
        <v>0</v>
      </c>
      <c r="BI208" s="185">
        <f>IF(N208="nulová",J208,0)</f>
        <v>0</v>
      </c>
      <c r="BJ208" s="19" t="s">
        <v>89</v>
      </c>
      <c r="BK208" s="185">
        <f>ROUND(I208*H208,2)</f>
        <v>0</v>
      </c>
      <c r="BL208" s="19" t="s">
        <v>145</v>
      </c>
      <c r="BM208" s="19" t="s">
        <v>282</v>
      </c>
    </row>
    <row r="209" spans="2:47" s="1" customFormat="1" ht="27">
      <c r="B209" s="36"/>
      <c r="D209" s="186" t="s">
        <v>147</v>
      </c>
      <c r="F209" s="187" t="s">
        <v>283</v>
      </c>
      <c r="I209" s="147"/>
      <c r="L209" s="36"/>
      <c r="M209" s="65"/>
      <c r="N209" s="37"/>
      <c r="O209" s="37"/>
      <c r="P209" s="37"/>
      <c r="Q209" s="37"/>
      <c r="R209" s="37"/>
      <c r="S209" s="37"/>
      <c r="T209" s="66"/>
      <c r="AT209" s="19" t="s">
        <v>147</v>
      </c>
      <c r="AU209" s="19" t="s">
        <v>89</v>
      </c>
    </row>
    <row r="210" spans="2:51" s="13" customFormat="1" ht="13.5">
      <c r="B210" s="196"/>
      <c r="D210" s="205" t="s">
        <v>149</v>
      </c>
      <c r="E210" s="226" t="s">
        <v>43</v>
      </c>
      <c r="F210" s="224" t="s">
        <v>284</v>
      </c>
      <c r="H210" s="225">
        <v>158.38</v>
      </c>
      <c r="I210" s="200"/>
      <c r="L210" s="196"/>
      <c r="M210" s="201"/>
      <c r="N210" s="202"/>
      <c r="O210" s="202"/>
      <c r="P210" s="202"/>
      <c r="Q210" s="202"/>
      <c r="R210" s="202"/>
      <c r="S210" s="202"/>
      <c r="T210" s="203"/>
      <c r="AT210" s="197" t="s">
        <v>149</v>
      </c>
      <c r="AU210" s="197" t="s">
        <v>89</v>
      </c>
      <c r="AV210" s="13" t="s">
        <v>89</v>
      </c>
      <c r="AW210" s="13" t="s">
        <v>41</v>
      </c>
      <c r="AX210" s="13" t="s">
        <v>14</v>
      </c>
      <c r="AY210" s="197" t="s">
        <v>137</v>
      </c>
    </row>
    <row r="211" spans="2:65" s="1" customFormat="1" ht="22.5" customHeight="1">
      <c r="B211" s="173"/>
      <c r="C211" s="174" t="s">
        <v>285</v>
      </c>
      <c r="D211" s="174" t="s">
        <v>140</v>
      </c>
      <c r="E211" s="175" t="s">
        <v>286</v>
      </c>
      <c r="F211" s="176" t="s">
        <v>287</v>
      </c>
      <c r="G211" s="177" t="s">
        <v>143</v>
      </c>
      <c r="H211" s="178">
        <v>1190.239</v>
      </c>
      <c r="I211" s="179"/>
      <c r="J211" s="180">
        <f>ROUND(I211*H211,2)</f>
        <v>0</v>
      </c>
      <c r="K211" s="176" t="s">
        <v>144</v>
      </c>
      <c r="L211" s="36"/>
      <c r="M211" s="181" t="s">
        <v>43</v>
      </c>
      <c r="N211" s="182" t="s">
        <v>50</v>
      </c>
      <c r="O211" s="37"/>
      <c r="P211" s="183">
        <f>O211*H211</f>
        <v>0</v>
      </c>
      <c r="Q211" s="183">
        <v>0</v>
      </c>
      <c r="R211" s="183">
        <f>Q211*H211</f>
        <v>0</v>
      </c>
      <c r="S211" s="183">
        <v>0</v>
      </c>
      <c r="T211" s="184">
        <f>S211*H211</f>
        <v>0</v>
      </c>
      <c r="AR211" s="19" t="s">
        <v>145</v>
      </c>
      <c r="AT211" s="19" t="s">
        <v>140</v>
      </c>
      <c r="AU211" s="19" t="s">
        <v>89</v>
      </c>
      <c r="AY211" s="19" t="s">
        <v>137</v>
      </c>
      <c r="BE211" s="185">
        <f>IF(N211="základní",J211,0)</f>
        <v>0</v>
      </c>
      <c r="BF211" s="185">
        <f>IF(N211="snížená",J211,0)</f>
        <v>0</v>
      </c>
      <c r="BG211" s="185">
        <f>IF(N211="zákl. přenesená",J211,0)</f>
        <v>0</v>
      </c>
      <c r="BH211" s="185">
        <f>IF(N211="sníž. přenesená",J211,0)</f>
        <v>0</v>
      </c>
      <c r="BI211" s="185">
        <f>IF(N211="nulová",J211,0)</f>
        <v>0</v>
      </c>
      <c r="BJ211" s="19" t="s">
        <v>89</v>
      </c>
      <c r="BK211" s="185">
        <f>ROUND(I211*H211,2)</f>
        <v>0</v>
      </c>
      <c r="BL211" s="19" t="s">
        <v>145</v>
      </c>
      <c r="BM211" s="19" t="s">
        <v>288</v>
      </c>
    </row>
    <row r="212" spans="2:47" s="1" customFormat="1" ht="13.5">
      <c r="B212" s="36"/>
      <c r="D212" s="186" t="s">
        <v>147</v>
      </c>
      <c r="F212" s="187" t="s">
        <v>289</v>
      </c>
      <c r="I212" s="147"/>
      <c r="L212" s="36"/>
      <c r="M212" s="65"/>
      <c r="N212" s="37"/>
      <c r="O212" s="37"/>
      <c r="P212" s="37"/>
      <c r="Q212" s="37"/>
      <c r="R212" s="37"/>
      <c r="S212" s="37"/>
      <c r="T212" s="66"/>
      <c r="AT212" s="19" t="s">
        <v>147</v>
      </c>
      <c r="AU212" s="19" t="s">
        <v>89</v>
      </c>
    </row>
    <row r="213" spans="2:51" s="12" customFormat="1" ht="13.5">
      <c r="B213" s="188"/>
      <c r="D213" s="186" t="s">
        <v>149</v>
      </c>
      <c r="E213" s="189" t="s">
        <v>43</v>
      </c>
      <c r="F213" s="190" t="s">
        <v>290</v>
      </c>
      <c r="H213" s="191" t="s">
        <v>43</v>
      </c>
      <c r="I213" s="192"/>
      <c r="L213" s="188"/>
      <c r="M213" s="193"/>
      <c r="N213" s="194"/>
      <c r="O213" s="194"/>
      <c r="P213" s="194"/>
      <c r="Q213" s="194"/>
      <c r="R213" s="194"/>
      <c r="S213" s="194"/>
      <c r="T213" s="195"/>
      <c r="AT213" s="191" t="s">
        <v>149</v>
      </c>
      <c r="AU213" s="191" t="s">
        <v>89</v>
      </c>
      <c r="AV213" s="12" t="s">
        <v>14</v>
      </c>
      <c r="AW213" s="12" t="s">
        <v>41</v>
      </c>
      <c r="AX213" s="12" t="s">
        <v>78</v>
      </c>
      <c r="AY213" s="191" t="s">
        <v>137</v>
      </c>
    </row>
    <row r="214" spans="2:51" s="12" customFormat="1" ht="13.5">
      <c r="B214" s="188"/>
      <c r="D214" s="186" t="s">
        <v>149</v>
      </c>
      <c r="E214" s="189" t="s">
        <v>43</v>
      </c>
      <c r="F214" s="190" t="s">
        <v>261</v>
      </c>
      <c r="H214" s="191" t="s">
        <v>43</v>
      </c>
      <c r="I214" s="192"/>
      <c r="L214" s="188"/>
      <c r="M214" s="193"/>
      <c r="N214" s="194"/>
      <c r="O214" s="194"/>
      <c r="P214" s="194"/>
      <c r="Q214" s="194"/>
      <c r="R214" s="194"/>
      <c r="S214" s="194"/>
      <c r="T214" s="195"/>
      <c r="AT214" s="191" t="s">
        <v>149</v>
      </c>
      <c r="AU214" s="191" t="s">
        <v>89</v>
      </c>
      <c r="AV214" s="12" t="s">
        <v>14</v>
      </c>
      <c r="AW214" s="12" t="s">
        <v>41</v>
      </c>
      <c r="AX214" s="12" t="s">
        <v>78</v>
      </c>
      <c r="AY214" s="191" t="s">
        <v>137</v>
      </c>
    </row>
    <row r="215" spans="2:51" s="13" customFormat="1" ht="13.5">
      <c r="B215" s="196"/>
      <c r="D215" s="186" t="s">
        <v>149</v>
      </c>
      <c r="E215" s="197" t="s">
        <v>43</v>
      </c>
      <c r="F215" s="198" t="s">
        <v>262</v>
      </c>
      <c r="H215" s="199">
        <v>217.56</v>
      </c>
      <c r="I215" s="200"/>
      <c r="L215" s="196"/>
      <c r="M215" s="201"/>
      <c r="N215" s="202"/>
      <c r="O215" s="202"/>
      <c r="P215" s="202"/>
      <c r="Q215" s="202"/>
      <c r="R215" s="202"/>
      <c r="S215" s="202"/>
      <c r="T215" s="203"/>
      <c r="AT215" s="197" t="s">
        <v>149</v>
      </c>
      <c r="AU215" s="197" t="s">
        <v>89</v>
      </c>
      <c r="AV215" s="13" t="s">
        <v>89</v>
      </c>
      <c r="AW215" s="13" t="s">
        <v>41</v>
      </c>
      <c r="AX215" s="13" t="s">
        <v>78</v>
      </c>
      <c r="AY215" s="197" t="s">
        <v>137</v>
      </c>
    </row>
    <row r="216" spans="2:51" s="13" customFormat="1" ht="13.5">
      <c r="B216" s="196"/>
      <c r="D216" s="186" t="s">
        <v>149</v>
      </c>
      <c r="E216" s="197" t="s">
        <v>43</v>
      </c>
      <c r="F216" s="198" t="s">
        <v>263</v>
      </c>
      <c r="H216" s="199">
        <v>312.62</v>
      </c>
      <c r="I216" s="200"/>
      <c r="L216" s="196"/>
      <c r="M216" s="201"/>
      <c r="N216" s="202"/>
      <c r="O216" s="202"/>
      <c r="P216" s="202"/>
      <c r="Q216" s="202"/>
      <c r="R216" s="202"/>
      <c r="S216" s="202"/>
      <c r="T216" s="203"/>
      <c r="AT216" s="197" t="s">
        <v>149</v>
      </c>
      <c r="AU216" s="197" t="s">
        <v>89</v>
      </c>
      <c r="AV216" s="13" t="s">
        <v>89</v>
      </c>
      <c r="AW216" s="13" t="s">
        <v>41</v>
      </c>
      <c r="AX216" s="13" t="s">
        <v>78</v>
      </c>
      <c r="AY216" s="197" t="s">
        <v>137</v>
      </c>
    </row>
    <row r="217" spans="2:51" s="13" customFormat="1" ht="13.5">
      <c r="B217" s="196"/>
      <c r="D217" s="186" t="s">
        <v>149</v>
      </c>
      <c r="E217" s="197" t="s">
        <v>43</v>
      </c>
      <c r="F217" s="198" t="s">
        <v>264</v>
      </c>
      <c r="H217" s="199">
        <v>341.33</v>
      </c>
      <c r="I217" s="200"/>
      <c r="L217" s="196"/>
      <c r="M217" s="201"/>
      <c r="N217" s="202"/>
      <c r="O217" s="202"/>
      <c r="P217" s="202"/>
      <c r="Q217" s="202"/>
      <c r="R217" s="202"/>
      <c r="S217" s="202"/>
      <c r="T217" s="203"/>
      <c r="AT217" s="197" t="s">
        <v>149</v>
      </c>
      <c r="AU217" s="197" t="s">
        <v>89</v>
      </c>
      <c r="AV217" s="13" t="s">
        <v>89</v>
      </c>
      <c r="AW217" s="13" t="s">
        <v>41</v>
      </c>
      <c r="AX217" s="13" t="s">
        <v>78</v>
      </c>
      <c r="AY217" s="197" t="s">
        <v>137</v>
      </c>
    </row>
    <row r="218" spans="2:51" s="12" customFormat="1" ht="13.5">
      <c r="B218" s="188"/>
      <c r="D218" s="186" t="s">
        <v>149</v>
      </c>
      <c r="E218" s="189" t="s">
        <v>43</v>
      </c>
      <c r="F218" s="190" t="s">
        <v>265</v>
      </c>
      <c r="H218" s="191" t="s">
        <v>43</v>
      </c>
      <c r="I218" s="192"/>
      <c r="L218" s="188"/>
      <c r="M218" s="193"/>
      <c r="N218" s="194"/>
      <c r="O218" s="194"/>
      <c r="P218" s="194"/>
      <c r="Q218" s="194"/>
      <c r="R218" s="194"/>
      <c r="S218" s="194"/>
      <c r="T218" s="195"/>
      <c r="AT218" s="191" t="s">
        <v>149</v>
      </c>
      <c r="AU218" s="191" t="s">
        <v>89</v>
      </c>
      <c r="AV218" s="12" t="s">
        <v>14</v>
      </c>
      <c r="AW218" s="12" t="s">
        <v>41</v>
      </c>
      <c r="AX218" s="12" t="s">
        <v>78</v>
      </c>
      <c r="AY218" s="191" t="s">
        <v>137</v>
      </c>
    </row>
    <row r="219" spans="2:51" s="13" customFormat="1" ht="13.5">
      <c r="B219" s="196"/>
      <c r="D219" s="186" t="s">
        <v>149</v>
      </c>
      <c r="E219" s="197" t="s">
        <v>43</v>
      </c>
      <c r="F219" s="198" t="s">
        <v>266</v>
      </c>
      <c r="H219" s="199">
        <v>61.05</v>
      </c>
      <c r="I219" s="200"/>
      <c r="L219" s="196"/>
      <c r="M219" s="201"/>
      <c r="N219" s="202"/>
      <c r="O219" s="202"/>
      <c r="P219" s="202"/>
      <c r="Q219" s="202"/>
      <c r="R219" s="202"/>
      <c r="S219" s="202"/>
      <c r="T219" s="203"/>
      <c r="AT219" s="197" t="s">
        <v>149</v>
      </c>
      <c r="AU219" s="197" t="s">
        <v>89</v>
      </c>
      <c r="AV219" s="13" t="s">
        <v>89</v>
      </c>
      <c r="AW219" s="13" t="s">
        <v>41</v>
      </c>
      <c r="AX219" s="13" t="s">
        <v>78</v>
      </c>
      <c r="AY219" s="197" t="s">
        <v>137</v>
      </c>
    </row>
    <row r="220" spans="2:51" s="13" customFormat="1" ht="13.5">
      <c r="B220" s="196"/>
      <c r="D220" s="186" t="s">
        <v>149</v>
      </c>
      <c r="E220" s="197" t="s">
        <v>43</v>
      </c>
      <c r="F220" s="198" t="s">
        <v>267</v>
      </c>
      <c r="H220" s="199">
        <v>53.592</v>
      </c>
      <c r="I220" s="200"/>
      <c r="L220" s="196"/>
      <c r="M220" s="201"/>
      <c r="N220" s="202"/>
      <c r="O220" s="202"/>
      <c r="P220" s="202"/>
      <c r="Q220" s="202"/>
      <c r="R220" s="202"/>
      <c r="S220" s="202"/>
      <c r="T220" s="203"/>
      <c r="AT220" s="197" t="s">
        <v>149</v>
      </c>
      <c r="AU220" s="197" t="s">
        <v>89</v>
      </c>
      <c r="AV220" s="13" t="s">
        <v>89</v>
      </c>
      <c r="AW220" s="13" t="s">
        <v>41</v>
      </c>
      <c r="AX220" s="13" t="s">
        <v>78</v>
      </c>
      <c r="AY220" s="197" t="s">
        <v>137</v>
      </c>
    </row>
    <row r="221" spans="2:51" s="13" customFormat="1" ht="13.5">
      <c r="B221" s="196"/>
      <c r="D221" s="186" t="s">
        <v>149</v>
      </c>
      <c r="E221" s="197" t="s">
        <v>43</v>
      </c>
      <c r="F221" s="198" t="s">
        <v>268</v>
      </c>
      <c r="H221" s="199">
        <v>76.56</v>
      </c>
      <c r="I221" s="200"/>
      <c r="L221" s="196"/>
      <c r="M221" s="201"/>
      <c r="N221" s="202"/>
      <c r="O221" s="202"/>
      <c r="P221" s="202"/>
      <c r="Q221" s="202"/>
      <c r="R221" s="202"/>
      <c r="S221" s="202"/>
      <c r="T221" s="203"/>
      <c r="AT221" s="197" t="s">
        <v>149</v>
      </c>
      <c r="AU221" s="197" t="s">
        <v>89</v>
      </c>
      <c r="AV221" s="13" t="s">
        <v>89</v>
      </c>
      <c r="AW221" s="13" t="s">
        <v>41</v>
      </c>
      <c r="AX221" s="13" t="s">
        <v>78</v>
      </c>
      <c r="AY221" s="197" t="s">
        <v>137</v>
      </c>
    </row>
    <row r="222" spans="2:51" s="12" customFormat="1" ht="13.5">
      <c r="B222" s="188"/>
      <c r="D222" s="186" t="s">
        <v>149</v>
      </c>
      <c r="E222" s="189" t="s">
        <v>43</v>
      </c>
      <c r="F222" s="190" t="s">
        <v>269</v>
      </c>
      <c r="H222" s="191" t="s">
        <v>43</v>
      </c>
      <c r="I222" s="192"/>
      <c r="L222" s="188"/>
      <c r="M222" s="193"/>
      <c r="N222" s="194"/>
      <c r="O222" s="194"/>
      <c r="P222" s="194"/>
      <c r="Q222" s="194"/>
      <c r="R222" s="194"/>
      <c r="S222" s="194"/>
      <c r="T222" s="195"/>
      <c r="AT222" s="191" t="s">
        <v>149</v>
      </c>
      <c r="AU222" s="191" t="s">
        <v>89</v>
      </c>
      <c r="AV222" s="12" t="s">
        <v>14</v>
      </c>
      <c r="AW222" s="12" t="s">
        <v>41</v>
      </c>
      <c r="AX222" s="12" t="s">
        <v>78</v>
      </c>
      <c r="AY222" s="191" t="s">
        <v>137</v>
      </c>
    </row>
    <row r="223" spans="2:51" s="13" customFormat="1" ht="13.5">
      <c r="B223" s="196"/>
      <c r="D223" s="186" t="s">
        <v>149</v>
      </c>
      <c r="E223" s="197" t="s">
        <v>43</v>
      </c>
      <c r="F223" s="198" t="s">
        <v>188</v>
      </c>
      <c r="H223" s="199">
        <v>57.564</v>
      </c>
      <c r="I223" s="200"/>
      <c r="L223" s="196"/>
      <c r="M223" s="201"/>
      <c r="N223" s="202"/>
      <c r="O223" s="202"/>
      <c r="P223" s="202"/>
      <c r="Q223" s="202"/>
      <c r="R223" s="202"/>
      <c r="S223" s="202"/>
      <c r="T223" s="203"/>
      <c r="AT223" s="197" t="s">
        <v>149</v>
      </c>
      <c r="AU223" s="197" t="s">
        <v>89</v>
      </c>
      <c r="AV223" s="13" t="s">
        <v>89</v>
      </c>
      <c r="AW223" s="13" t="s">
        <v>41</v>
      </c>
      <c r="AX223" s="13" t="s">
        <v>78</v>
      </c>
      <c r="AY223" s="197" t="s">
        <v>137</v>
      </c>
    </row>
    <row r="224" spans="2:51" s="12" customFormat="1" ht="13.5">
      <c r="B224" s="188"/>
      <c r="D224" s="186" t="s">
        <v>149</v>
      </c>
      <c r="E224" s="189" t="s">
        <v>43</v>
      </c>
      <c r="F224" s="190" t="s">
        <v>270</v>
      </c>
      <c r="H224" s="191" t="s">
        <v>43</v>
      </c>
      <c r="I224" s="192"/>
      <c r="L224" s="188"/>
      <c r="M224" s="193"/>
      <c r="N224" s="194"/>
      <c r="O224" s="194"/>
      <c r="P224" s="194"/>
      <c r="Q224" s="194"/>
      <c r="R224" s="194"/>
      <c r="S224" s="194"/>
      <c r="T224" s="195"/>
      <c r="AT224" s="191" t="s">
        <v>149</v>
      </c>
      <c r="AU224" s="191" t="s">
        <v>89</v>
      </c>
      <c r="AV224" s="12" t="s">
        <v>14</v>
      </c>
      <c r="AW224" s="12" t="s">
        <v>41</v>
      </c>
      <c r="AX224" s="12" t="s">
        <v>78</v>
      </c>
      <c r="AY224" s="191" t="s">
        <v>137</v>
      </c>
    </row>
    <row r="225" spans="2:51" s="13" customFormat="1" ht="13.5">
      <c r="B225" s="196"/>
      <c r="D225" s="186" t="s">
        <v>149</v>
      </c>
      <c r="E225" s="197" t="s">
        <v>43</v>
      </c>
      <c r="F225" s="198" t="s">
        <v>190</v>
      </c>
      <c r="H225" s="199">
        <v>59.163</v>
      </c>
      <c r="I225" s="200"/>
      <c r="L225" s="196"/>
      <c r="M225" s="201"/>
      <c r="N225" s="202"/>
      <c r="O225" s="202"/>
      <c r="P225" s="202"/>
      <c r="Q225" s="202"/>
      <c r="R225" s="202"/>
      <c r="S225" s="202"/>
      <c r="T225" s="203"/>
      <c r="AT225" s="197" t="s">
        <v>149</v>
      </c>
      <c r="AU225" s="197" t="s">
        <v>89</v>
      </c>
      <c r="AV225" s="13" t="s">
        <v>89</v>
      </c>
      <c r="AW225" s="13" t="s">
        <v>41</v>
      </c>
      <c r="AX225" s="13" t="s">
        <v>78</v>
      </c>
      <c r="AY225" s="197" t="s">
        <v>137</v>
      </c>
    </row>
    <row r="226" spans="2:51" s="12" customFormat="1" ht="13.5">
      <c r="B226" s="188"/>
      <c r="D226" s="186" t="s">
        <v>149</v>
      </c>
      <c r="E226" s="189" t="s">
        <v>43</v>
      </c>
      <c r="F226" s="190" t="s">
        <v>271</v>
      </c>
      <c r="H226" s="191" t="s">
        <v>43</v>
      </c>
      <c r="I226" s="192"/>
      <c r="L226" s="188"/>
      <c r="M226" s="193"/>
      <c r="N226" s="194"/>
      <c r="O226" s="194"/>
      <c r="P226" s="194"/>
      <c r="Q226" s="194"/>
      <c r="R226" s="194"/>
      <c r="S226" s="194"/>
      <c r="T226" s="195"/>
      <c r="AT226" s="191" t="s">
        <v>149</v>
      </c>
      <c r="AU226" s="191" t="s">
        <v>89</v>
      </c>
      <c r="AV226" s="12" t="s">
        <v>14</v>
      </c>
      <c r="AW226" s="12" t="s">
        <v>41</v>
      </c>
      <c r="AX226" s="12" t="s">
        <v>78</v>
      </c>
      <c r="AY226" s="191" t="s">
        <v>137</v>
      </c>
    </row>
    <row r="227" spans="2:51" s="13" customFormat="1" ht="13.5">
      <c r="B227" s="196"/>
      <c r="D227" s="186" t="s">
        <v>149</v>
      </c>
      <c r="E227" s="197" t="s">
        <v>43</v>
      </c>
      <c r="F227" s="198" t="s">
        <v>272</v>
      </c>
      <c r="H227" s="199">
        <v>8</v>
      </c>
      <c r="I227" s="200"/>
      <c r="L227" s="196"/>
      <c r="M227" s="201"/>
      <c r="N227" s="202"/>
      <c r="O227" s="202"/>
      <c r="P227" s="202"/>
      <c r="Q227" s="202"/>
      <c r="R227" s="202"/>
      <c r="S227" s="202"/>
      <c r="T227" s="203"/>
      <c r="AT227" s="197" t="s">
        <v>149</v>
      </c>
      <c r="AU227" s="197" t="s">
        <v>89</v>
      </c>
      <c r="AV227" s="13" t="s">
        <v>89</v>
      </c>
      <c r="AW227" s="13" t="s">
        <v>41</v>
      </c>
      <c r="AX227" s="13" t="s">
        <v>78</v>
      </c>
      <c r="AY227" s="197" t="s">
        <v>137</v>
      </c>
    </row>
    <row r="228" spans="2:51" s="13" customFormat="1" ht="13.5">
      <c r="B228" s="196"/>
      <c r="D228" s="186" t="s">
        <v>149</v>
      </c>
      <c r="E228" s="197" t="s">
        <v>43</v>
      </c>
      <c r="F228" s="198" t="s">
        <v>273</v>
      </c>
      <c r="H228" s="199">
        <v>2.8</v>
      </c>
      <c r="I228" s="200"/>
      <c r="L228" s="196"/>
      <c r="M228" s="201"/>
      <c r="N228" s="202"/>
      <c r="O228" s="202"/>
      <c r="P228" s="202"/>
      <c r="Q228" s="202"/>
      <c r="R228" s="202"/>
      <c r="S228" s="202"/>
      <c r="T228" s="203"/>
      <c r="AT228" s="197" t="s">
        <v>149</v>
      </c>
      <c r="AU228" s="197" t="s">
        <v>89</v>
      </c>
      <c r="AV228" s="13" t="s">
        <v>89</v>
      </c>
      <c r="AW228" s="13" t="s">
        <v>41</v>
      </c>
      <c r="AX228" s="13" t="s">
        <v>78</v>
      </c>
      <c r="AY228" s="197" t="s">
        <v>137</v>
      </c>
    </row>
    <row r="229" spans="2:51" s="14" customFormat="1" ht="13.5">
      <c r="B229" s="204"/>
      <c r="D229" s="205" t="s">
        <v>149</v>
      </c>
      <c r="E229" s="206" t="s">
        <v>43</v>
      </c>
      <c r="F229" s="207" t="s">
        <v>155</v>
      </c>
      <c r="H229" s="208">
        <v>1190.239</v>
      </c>
      <c r="I229" s="209"/>
      <c r="L229" s="204"/>
      <c r="M229" s="210"/>
      <c r="N229" s="211"/>
      <c r="O229" s="211"/>
      <c r="P229" s="211"/>
      <c r="Q229" s="211"/>
      <c r="R229" s="211"/>
      <c r="S229" s="211"/>
      <c r="T229" s="212"/>
      <c r="AT229" s="213" t="s">
        <v>149</v>
      </c>
      <c r="AU229" s="213" t="s">
        <v>89</v>
      </c>
      <c r="AV229" s="14" t="s">
        <v>145</v>
      </c>
      <c r="AW229" s="14" t="s">
        <v>41</v>
      </c>
      <c r="AX229" s="14" t="s">
        <v>14</v>
      </c>
      <c r="AY229" s="213" t="s">
        <v>137</v>
      </c>
    </row>
    <row r="230" spans="2:65" s="1" customFormat="1" ht="22.5" customHeight="1">
      <c r="B230" s="173"/>
      <c r="C230" s="174" t="s">
        <v>291</v>
      </c>
      <c r="D230" s="174" t="s">
        <v>140</v>
      </c>
      <c r="E230" s="175" t="s">
        <v>292</v>
      </c>
      <c r="F230" s="176" t="s">
        <v>293</v>
      </c>
      <c r="G230" s="177" t="s">
        <v>182</v>
      </c>
      <c r="H230" s="178">
        <v>624.12</v>
      </c>
      <c r="I230" s="179"/>
      <c r="J230" s="180">
        <f>ROUND(I230*H230,2)</f>
        <v>0</v>
      </c>
      <c r="K230" s="176" t="s">
        <v>144</v>
      </c>
      <c r="L230" s="36"/>
      <c r="M230" s="181" t="s">
        <v>43</v>
      </c>
      <c r="N230" s="182" t="s">
        <v>50</v>
      </c>
      <c r="O230" s="37"/>
      <c r="P230" s="183">
        <f>O230*H230</f>
        <v>0</v>
      </c>
      <c r="Q230" s="183">
        <v>0</v>
      </c>
      <c r="R230" s="183">
        <f>Q230*H230</f>
        <v>0</v>
      </c>
      <c r="S230" s="183">
        <v>0</v>
      </c>
      <c r="T230" s="184">
        <f>S230*H230</f>
        <v>0</v>
      </c>
      <c r="AR230" s="19" t="s">
        <v>145</v>
      </c>
      <c r="AT230" s="19" t="s">
        <v>140</v>
      </c>
      <c r="AU230" s="19" t="s">
        <v>89</v>
      </c>
      <c r="AY230" s="19" t="s">
        <v>137</v>
      </c>
      <c r="BE230" s="185">
        <f>IF(N230="základní",J230,0)</f>
        <v>0</v>
      </c>
      <c r="BF230" s="185">
        <f>IF(N230="snížená",J230,0)</f>
        <v>0</v>
      </c>
      <c r="BG230" s="185">
        <f>IF(N230="zákl. přenesená",J230,0)</f>
        <v>0</v>
      </c>
      <c r="BH230" s="185">
        <f>IF(N230="sníž. přenesená",J230,0)</f>
        <v>0</v>
      </c>
      <c r="BI230" s="185">
        <f>IF(N230="nulová",J230,0)</f>
        <v>0</v>
      </c>
      <c r="BJ230" s="19" t="s">
        <v>89</v>
      </c>
      <c r="BK230" s="185">
        <f>ROUND(I230*H230,2)</f>
        <v>0</v>
      </c>
      <c r="BL230" s="19" t="s">
        <v>145</v>
      </c>
      <c r="BM230" s="19" t="s">
        <v>294</v>
      </c>
    </row>
    <row r="231" spans="2:47" s="1" customFormat="1" ht="27">
      <c r="B231" s="36"/>
      <c r="D231" s="186" t="s">
        <v>147</v>
      </c>
      <c r="F231" s="187" t="s">
        <v>295</v>
      </c>
      <c r="I231" s="147"/>
      <c r="L231" s="36"/>
      <c r="M231" s="65"/>
      <c r="N231" s="37"/>
      <c r="O231" s="37"/>
      <c r="P231" s="37"/>
      <c r="Q231" s="37"/>
      <c r="R231" s="37"/>
      <c r="S231" s="37"/>
      <c r="T231" s="66"/>
      <c r="AT231" s="19" t="s">
        <v>147</v>
      </c>
      <c r="AU231" s="19" t="s">
        <v>89</v>
      </c>
    </row>
    <row r="232" spans="2:51" s="12" customFormat="1" ht="13.5">
      <c r="B232" s="188"/>
      <c r="D232" s="186" t="s">
        <v>149</v>
      </c>
      <c r="E232" s="189" t="s">
        <v>43</v>
      </c>
      <c r="F232" s="190" t="s">
        <v>296</v>
      </c>
      <c r="H232" s="191" t="s">
        <v>43</v>
      </c>
      <c r="I232" s="192"/>
      <c r="L232" s="188"/>
      <c r="M232" s="193"/>
      <c r="N232" s="194"/>
      <c r="O232" s="194"/>
      <c r="P232" s="194"/>
      <c r="Q232" s="194"/>
      <c r="R232" s="194"/>
      <c r="S232" s="194"/>
      <c r="T232" s="195"/>
      <c r="AT232" s="191" t="s">
        <v>149</v>
      </c>
      <c r="AU232" s="191" t="s">
        <v>89</v>
      </c>
      <c r="AV232" s="12" t="s">
        <v>14</v>
      </c>
      <c r="AW232" s="12" t="s">
        <v>41</v>
      </c>
      <c r="AX232" s="12" t="s">
        <v>78</v>
      </c>
      <c r="AY232" s="191" t="s">
        <v>137</v>
      </c>
    </row>
    <row r="233" spans="2:51" s="13" customFormat="1" ht="13.5">
      <c r="B233" s="196"/>
      <c r="D233" s="186" t="s">
        <v>149</v>
      </c>
      <c r="E233" s="197" t="s">
        <v>43</v>
      </c>
      <c r="F233" s="198" t="s">
        <v>297</v>
      </c>
      <c r="H233" s="199">
        <v>137.16</v>
      </c>
      <c r="I233" s="200"/>
      <c r="L233" s="196"/>
      <c r="M233" s="201"/>
      <c r="N233" s="202"/>
      <c r="O233" s="202"/>
      <c r="P233" s="202"/>
      <c r="Q233" s="202"/>
      <c r="R233" s="202"/>
      <c r="S233" s="202"/>
      <c r="T233" s="203"/>
      <c r="AT233" s="197" t="s">
        <v>149</v>
      </c>
      <c r="AU233" s="197" t="s">
        <v>89</v>
      </c>
      <c r="AV233" s="13" t="s">
        <v>89</v>
      </c>
      <c r="AW233" s="13" t="s">
        <v>41</v>
      </c>
      <c r="AX233" s="13" t="s">
        <v>78</v>
      </c>
      <c r="AY233" s="197" t="s">
        <v>137</v>
      </c>
    </row>
    <row r="234" spans="2:51" s="13" customFormat="1" ht="40.5">
      <c r="B234" s="196"/>
      <c r="D234" s="186" t="s">
        <v>149</v>
      </c>
      <c r="E234" s="197" t="s">
        <v>43</v>
      </c>
      <c r="F234" s="198" t="s">
        <v>298</v>
      </c>
      <c r="H234" s="199">
        <v>486.96</v>
      </c>
      <c r="I234" s="200"/>
      <c r="L234" s="196"/>
      <c r="M234" s="201"/>
      <c r="N234" s="202"/>
      <c r="O234" s="202"/>
      <c r="P234" s="202"/>
      <c r="Q234" s="202"/>
      <c r="R234" s="202"/>
      <c r="S234" s="202"/>
      <c r="T234" s="203"/>
      <c r="AT234" s="197" t="s">
        <v>149</v>
      </c>
      <c r="AU234" s="197" t="s">
        <v>89</v>
      </c>
      <c r="AV234" s="13" t="s">
        <v>89</v>
      </c>
      <c r="AW234" s="13" t="s">
        <v>41</v>
      </c>
      <c r="AX234" s="13" t="s">
        <v>78</v>
      </c>
      <c r="AY234" s="197" t="s">
        <v>137</v>
      </c>
    </row>
    <row r="235" spans="2:51" s="14" customFormat="1" ht="13.5">
      <c r="B235" s="204"/>
      <c r="D235" s="205" t="s">
        <v>149</v>
      </c>
      <c r="E235" s="206" t="s">
        <v>43</v>
      </c>
      <c r="F235" s="207" t="s">
        <v>155</v>
      </c>
      <c r="H235" s="208">
        <v>624.12</v>
      </c>
      <c r="I235" s="209"/>
      <c r="L235" s="204"/>
      <c r="M235" s="210"/>
      <c r="N235" s="211"/>
      <c r="O235" s="211"/>
      <c r="P235" s="211"/>
      <c r="Q235" s="211"/>
      <c r="R235" s="211"/>
      <c r="S235" s="211"/>
      <c r="T235" s="212"/>
      <c r="AT235" s="213" t="s">
        <v>149</v>
      </c>
      <c r="AU235" s="213" t="s">
        <v>89</v>
      </c>
      <c r="AV235" s="14" t="s">
        <v>145</v>
      </c>
      <c r="AW235" s="14" t="s">
        <v>41</v>
      </c>
      <c r="AX235" s="14" t="s">
        <v>14</v>
      </c>
      <c r="AY235" s="213" t="s">
        <v>137</v>
      </c>
    </row>
    <row r="236" spans="2:65" s="1" customFormat="1" ht="22.5" customHeight="1">
      <c r="B236" s="173"/>
      <c r="C236" s="174" t="s">
        <v>299</v>
      </c>
      <c r="D236" s="174" t="s">
        <v>140</v>
      </c>
      <c r="E236" s="175" t="s">
        <v>300</v>
      </c>
      <c r="F236" s="176" t="s">
        <v>301</v>
      </c>
      <c r="G236" s="177" t="s">
        <v>302</v>
      </c>
      <c r="H236" s="178">
        <v>30</v>
      </c>
      <c r="I236" s="179"/>
      <c r="J236" s="180">
        <f>ROUND(I236*H236,2)</f>
        <v>0</v>
      </c>
      <c r="K236" s="176" t="s">
        <v>144</v>
      </c>
      <c r="L236" s="36"/>
      <c r="M236" s="181" t="s">
        <v>43</v>
      </c>
      <c r="N236" s="182" t="s">
        <v>50</v>
      </c>
      <c r="O236" s="37"/>
      <c r="P236" s="183">
        <f>O236*H236</f>
        <v>0</v>
      </c>
      <c r="Q236" s="183">
        <v>0</v>
      </c>
      <c r="R236" s="183">
        <f>Q236*H236</f>
        <v>0</v>
      </c>
      <c r="S236" s="183">
        <v>0</v>
      </c>
      <c r="T236" s="184">
        <f>S236*H236</f>
        <v>0</v>
      </c>
      <c r="AR236" s="19" t="s">
        <v>145</v>
      </c>
      <c r="AT236" s="19" t="s">
        <v>140</v>
      </c>
      <c r="AU236" s="19" t="s">
        <v>89</v>
      </c>
      <c r="AY236" s="19" t="s">
        <v>137</v>
      </c>
      <c r="BE236" s="185">
        <f>IF(N236="základní",J236,0)</f>
        <v>0</v>
      </c>
      <c r="BF236" s="185">
        <f>IF(N236="snížená",J236,0)</f>
        <v>0</v>
      </c>
      <c r="BG236" s="185">
        <f>IF(N236="zákl. přenesená",J236,0)</f>
        <v>0</v>
      </c>
      <c r="BH236" s="185">
        <f>IF(N236="sníž. přenesená",J236,0)</f>
        <v>0</v>
      </c>
      <c r="BI236" s="185">
        <f>IF(N236="nulová",J236,0)</f>
        <v>0</v>
      </c>
      <c r="BJ236" s="19" t="s">
        <v>89</v>
      </c>
      <c r="BK236" s="185">
        <f>ROUND(I236*H236,2)</f>
        <v>0</v>
      </c>
      <c r="BL236" s="19" t="s">
        <v>145</v>
      </c>
      <c r="BM236" s="19" t="s">
        <v>303</v>
      </c>
    </row>
    <row r="237" spans="2:47" s="1" customFormat="1" ht="13.5">
      <c r="B237" s="36"/>
      <c r="D237" s="186" t="s">
        <v>147</v>
      </c>
      <c r="F237" s="187" t="s">
        <v>304</v>
      </c>
      <c r="I237" s="147"/>
      <c r="L237" s="36"/>
      <c r="M237" s="65"/>
      <c r="N237" s="37"/>
      <c r="O237" s="37"/>
      <c r="P237" s="37"/>
      <c r="Q237" s="37"/>
      <c r="R237" s="37"/>
      <c r="S237" s="37"/>
      <c r="T237" s="66"/>
      <c r="AT237" s="19" t="s">
        <v>147</v>
      </c>
      <c r="AU237" s="19" t="s">
        <v>89</v>
      </c>
    </row>
    <row r="238" spans="2:51" s="12" customFormat="1" ht="13.5">
      <c r="B238" s="188"/>
      <c r="D238" s="186" t="s">
        <v>149</v>
      </c>
      <c r="E238" s="189" t="s">
        <v>43</v>
      </c>
      <c r="F238" s="190" t="s">
        <v>305</v>
      </c>
      <c r="H238" s="191" t="s">
        <v>43</v>
      </c>
      <c r="I238" s="192"/>
      <c r="L238" s="188"/>
      <c r="M238" s="193"/>
      <c r="N238" s="194"/>
      <c r="O238" s="194"/>
      <c r="P238" s="194"/>
      <c r="Q238" s="194"/>
      <c r="R238" s="194"/>
      <c r="S238" s="194"/>
      <c r="T238" s="195"/>
      <c r="AT238" s="191" t="s">
        <v>149</v>
      </c>
      <c r="AU238" s="191" t="s">
        <v>89</v>
      </c>
      <c r="AV238" s="12" t="s">
        <v>14</v>
      </c>
      <c r="AW238" s="12" t="s">
        <v>41</v>
      </c>
      <c r="AX238" s="12" t="s">
        <v>78</v>
      </c>
      <c r="AY238" s="191" t="s">
        <v>137</v>
      </c>
    </row>
    <row r="239" spans="2:51" s="12" customFormat="1" ht="13.5">
      <c r="B239" s="188"/>
      <c r="D239" s="186" t="s">
        <v>149</v>
      </c>
      <c r="E239" s="189" t="s">
        <v>43</v>
      </c>
      <c r="F239" s="190" t="s">
        <v>306</v>
      </c>
      <c r="H239" s="191" t="s">
        <v>43</v>
      </c>
      <c r="I239" s="192"/>
      <c r="L239" s="188"/>
      <c r="M239" s="193"/>
      <c r="N239" s="194"/>
      <c r="O239" s="194"/>
      <c r="P239" s="194"/>
      <c r="Q239" s="194"/>
      <c r="R239" s="194"/>
      <c r="S239" s="194"/>
      <c r="T239" s="195"/>
      <c r="AT239" s="191" t="s">
        <v>149</v>
      </c>
      <c r="AU239" s="191" t="s">
        <v>89</v>
      </c>
      <c r="AV239" s="12" t="s">
        <v>14</v>
      </c>
      <c r="AW239" s="12" t="s">
        <v>41</v>
      </c>
      <c r="AX239" s="12" t="s">
        <v>78</v>
      </c>
      <c r="AY239" s="191" t="s">
        <v>137</v>
      </c>
    </row>
    <row r="240" spans="2:51" s="13" customFormat="1" ht="13.5">
      <c r="B240" s="196"/>
      <c r="D240" s="205" t="s">
        <v>149</v>
      </c>
      <c r="E240" s="226" t="s">
        <v>43</v>
      </c>
      <c r="F240" s="224" t="s">
        <v>307</v>
      </c>
      <c r="H240" s="225">
        <v>30</v>
      </c>
      <c r="I240" s="200"/>
      <c r="L240" s="196"/>
      <c r="M240" s="201"/>
      <c r="N240" s="202"/>
      <c r="O240" s="202"/>
      <c r="P240" s="202"/>
      <c r="Q240" s="202"/>
      <c r="R240" s="202"/>
      <c r="S240" s="202"/>
      <c r="T240" s="203"/>
      <c r="AT240" s="197" t="s">
        <v>149</v>
      </c>
      <c r="AU240" s="197" t="s">
        <v>89</v>
      </c>
      <c r="AV240" s="13" t="s">
        <v>89</v>
      </c>
      <c r="AW240" s="13" t="s">
        <v>41</v>
      </c>
      <c r="AX240" s="13" t="s">
        <v>14</v>
      </c>
      <c r="AY240" s="197" t="s">
        <v>137</v>
      </c>
    </row>
    <row r="241" spans="2:65" s="1" customFormat="1" ht="22.5" customHeight="1">
      <c r="B241" s="173"/>
      <c r="C241" s="214" t="s">
        <v>308</v>
      </c>
      <c r="D241" s="214" t="s">
        <v>166</v>
      </c>
      <c r="E241" s="215" t="s">
        <v>309</v>
      </c>
      <c r="F241" s="216" t="s">
        <v>310</v>
      </c>
      <c r="G241" s="217" t="s">
        <v>302</v>
      </c>
      <c r="H241" s="218">
        <v>30</v>
      </c>
      <c r="I241" s="219"/>
      <c r="J241" s="220">
        <f>ROUND(I241*H241,2)</f>
        <v>0</v>
      </c>
      <c r="K241" s="216" t="s">
        <v>144</v>
      </c>
      <c r="L241" s="221"/>
      <c r="M241" s="222" t="s">
        <v>43</v>
      </c>
      <c r="N241" s="223" t="s">
        <v>50</v>
      </c>
      <c r="O241" s="37"/>
      <c r="P241" s="183">
        <f>O241*H241</f>
        <v>0</v>
      </c>
      <c r="Q241" s="183">
        <v>0.000116</v>
      </c>
      <c r="R241" s="183">
        <f>Q241*H241</f>
        <v>0.00348</v>
      </c>
      <c r="S241" s="183">
        <v>0</v>
      </c>
      <c r="T241" s="184">
        <f>S241*H241</f>
        <v>0</v>
      </c>
      <c r="AR241" s="19" t="s">
        <v>169</v>
      </c>
      <c r="AT241" s="19" t="s">
        <v>166</v>
      </c>
      <c r="AU241" s="19" t="s">
        <v>89</v>
      </c>
      <c r="AY241" s="19" t="s">
        <v>137</v>
      </c>
      <c r="BE241" s="185">
        <f>IF(N241="základní",J241,0)</f>
        <v>0</v>
      </c>
      <c r="BF241" s="185">
        <f>IF(N241="snížená",J241,0)</f>
        <v>0</v>
      </c>
      <c r="BG241" s="185">
        <f>IF(N241="zákl. přenesená",J241,0)</f>
        <v>0</v>
      </c>
      <c r="BH241" s="185">
        <f>IF(N241="sníž. přenesená",J241,0)</f>
        <v>0</v>
      </c>
      <c r="BI241" s="185">
        <f>IF(N241="nulová",J241,0)</f>
        <v>0</v>
      </c>
      <c r="BJ241" s="19" t="s">
        <v>89</v>
      </c>
      <c r="BK241" s="185">
        <f>ROUND(I241*H241,2)</f>
        <v>0</v>
      </c>
      <c r="BL241" s="19" t="s">
        <v>145</v>
      </c>
      <c r="BM241" s="19" t="s">
        <v>311</v>
      </c>
    </row>
    <row r="242" spans="2:47" s="1" customFormat="1" ht="27">
      <c r="B242" s="36"/>
      <c r="D242" s="186" t="s">
        <v>147</v>
      </c>
      <c r="F242" s="187" t="s">
        <v>312</v>
      </c>
      <c r="I242" s="147"/>
      <c r="L242" s="36"/>
      <c r="M242" s="65"/>
      <c r="N242" s="37"/>
      <c r="O242" s="37"/>
      <c r="P242" s="37"/>
      <c r="Q242" s="37"/>
      <c r="R242" s="37"/>
      <c r="S242" s="37"/>
      <c r="T242" s="66"/>
      <c r="AT242" s="19" t="s">
        <v>147</v>
      </c>
      <c r="AU242" s="19" t="s">
        <v>89</v>
      </c>
    </row>
    <row r="243" spans="2:63" s="11" customFormat="1" ht="29.25" customHeight="1">
      <c r="B243" s="159"/>
      <c r="D243" s="170" t="s">
        <v>77</v>
      </c>
      <c r="E243" s="171" t="s">
        <v>209</v>
      </c>
      <c r="F243" s="171" t="s">
        <v>313</v>
      </c>
      <c r="I243" s="162"/>
      <c r="J243" s="172">
        <f>BK243</f>
        <v>0</v>
      </c>
      <c r="L243" s="159"/>
      <c r="M243" s="164"/>
      <c r="N243" s="165"/>
      <c r="O243" s="165"/>
      <c r="P243" s="166">
        <f>SUM(P244:P313)</f>
        <v>0</v>
      </c>
      <c r="Q243" s="165"/>
      <c r="R243" s="166">
        <f>SUM(R244:R313)</f>
        <v>0.098499</v>
      </c>
      <c r="S243" s="165"/>
      <c r="T243" s="167">
        <f>SUM(T244:T313)</f>
        <v>52.725089999999994</v>
      </c>
      <c r="AR243" s="160" t="s">
        <v>14</v>
      </c>
      <c r="AT243" s="168" t="s">
        <v>77</v>
      </c>
      <c r="AU243" s="168" t="s">
        <v>14</v>
      </c>
      <c r="AY243" s="160" t="s">
        <v>137</v>
      </c>
      <c r="BK243" s="169">
        <f>SUM(BK244:BK313)</f>
        <v>0</v>
      </c>
    </row>
    <row r="244" spans="2:65" s="1" customFormat="1" ht="22.5" customHeight="1">
      <c r="B244" s="173"/>
      <c r="C244" s="174" t="s">
        <v>7</v>
      </c>
      <c r="D244" s="174" t="s">
        <v>140</v>
      </c>
      <c r="E244" s="175" t="s">
        <v>314</v>
      </c>
      <c r="F244" s="176" t="s">
        <v>315</v>
      </c>
      <c r="G244" s="177" t="s">
        <v>143</v>
      </c>
      <c r="H244" s="178">
        <v>269</v>
      </c>
      <c r="I244" s="179"/>
      <c r="J244" s="180">
        <f>ROUND(I244*H244,2)</f>
        <v>0</v>
      </c>
      <c r="K244" s="176" t="s">
        <v>144</v>
      </c>
      <c r="L244" s="36"/>
      <c r="M244" s="181" t="s">
        <v>43</v>
      </c>
      <c r="N244" s="182" t="s">
        <v>50</v>
      </c>
      <c r="O244" s="37"/>
      <c r="P244" s="183">
        <f>O244*H244</f>
        <v>0</v>
      </c>
      <c r="Q244" s="183">
        <v>0.00036</v>
      </c>
      <c r="R244" s="183">
        <f>Q244*H244</f>
        <v>0.09684000000000001</v>
      </c>
      <c r="S244" s="183">
        <v>0</v>
      </c>
      <c r="T244" s="184">
        <f>S244*H244</f>
        <v>0</v>
      </c>
      <c r="AR244" s="19" t="s">
        <v>145</v>
      </c>
      <c r="AT244" s="19" t="s">
        <v>140</v>
      </c>
      <c r="AU244" s="19" t="s">
        <v>89</v>
      </c>
      <c r="AY244" s="19" t="s">
        <v>137</v>
      </c>
      <c r="BE244" s="185">
        <f>IF(N244="základní",J244,0)</f>
        <v>0</v>
      </c>
      <c r="BF244" s="185">
        <f>IF(N244="snížená",J244,0)</f>
        <v>0</v>
      </c>
      <c r="BG244" s="185">
        <f>IF(N244="zákl. přenesená",J244,0)</f>
        <v>0</v>
      </c>
      <c r="BH244" s="185">
        <f>IF(N244="sníž. přenesená",J244,0)</f>
        <v>0</v>
      </c>
      <c r="BI244" s="185">
        <f>IF(N244="nulová",J244,0)</f>
        <v>0</v>
      </c>
      <c r="BJ244" s="19" t="s">
        <v>89</v>
      </c>
      <c r="BK244" s="185">
        <f>ROUND(I244*H244,2)</f>
        <v>0</v>
      </c>
      <c r="BL244" s="19" t="s">
        <v>145</v>
      </c>
      <c r="BM244" s="19" t="s">
        <v>316</v>
      </c>
    </row>
    <row r="245" spans="2:47" s="1" customFormat="1" ht="13.5">
      <c r="B245" s="36"/>
      <c r="D245" s="186" t="s">
        <v>147</v>
      </c>
      <c r="F245" s="187" t="s">
        <v>317</v>
      </c>
      <c r="I245" s="147"/>
      <c r="L245" s="36"/>
      <c r="M245" s="65"/>
      <c r="N245" s="37"/>
      <c r="O245" s="37"/>
      <c r="P245" s="37"/>
      <c r="Q245" s="37"/>
      <c r="R245" s="37"/>
      <c r="S245" s="37"/>
      <c r="T245" s="66"/>
      <c r="AT245" s="19" t="s">
        <v>147</v>
      </c>
      <c r="AU245" s="19" t="s">
        <v>89</v>
      </c>
    </row>
    <row r="246" spans="2:51" s="12" customFormat="1" ht="13.5">
      <c r="B246" s="188"/>
      <c r="D246" s="186" t="s">
        <v>149</v>
      </c>
      <c r="E246" s="189" t="s">
        <v>43</v>
      </c>
      <c r="F246" s="190" t="s">
        <v>318</v>
      </c>
      <c r="H246" s="191" t="s">
        <v>43</v>
      </c>
      <c r="I246" s="192"/>
      <c r="L246" s="188"/>
      <c r="M246" s="193"/>
      <c r="N246" s="194"/>
      <c r="O246" s="194"/>
      <c r="P246" s="194"/>
      <c r="Q246" s="194"/>
      <c r="R246" s="194"/>
      <c r="S246" s="194"/>
      <c r="T246" s="195"/>
      <c r="AT246" s="191" t="s">
        <v>149</v>
      </c>
      <c r="AU246" s="191" t="s">
        <v>89</v>
      </c>
      <c r="AV246" s="12" t="s">
        <v>14</v>
      </c>
      <c r="AW246" s="12" t="s">
        <v>41</v>
      </c>
      <c r="AX246" s="12" t="s">
        <v>78</v>
      </c>
      <c r="AY246" s="191" t="s">
        <v>137</v>
      </c>
    </row>
    <row r="247" spans="2:51" s="12" customFormat="1" ht="13.5">
      <c r="B247" s="188"/>
      <c r="D247" s="186" t="s">
        <v>149</v>
      </c>
      <c r="E247" s="189" t="s">
        <v>43</v>
      </c>
      <c r="F247" s="190" t="s">
        <v>319</v>
      </c>
      <c r="H247" s="191" t="s">
        <v>43</v>
      </c>
      <c r="I247" s="192"/>
      <c r="L247" s="188"/>
      <c r="M247" s="193"/>
      <c r="N247" s="194"/>
      <c r="O247" s="194"/>
      <c r="P247" s="194"/>
      <c r="Q247" s="194"/>
      <c r="R247" s="194"/>
      <c r="S247" s="194"/>
      <c r="T247" s="195"/>
      <c r="AT247" s="191" t="s">
        <v>149</v>
      </c>
      <c r="AU247" s="191" t="s">
        <v>89</v>
      </c>
      <c r="AV247" s="12" t="s">
        <v>14</v>
      </c>
      <c r="AW247" s="12" t="s">
        <v>41</v>
      </c>
      <c r="AX247" s="12" t="s">
        <v>78</v>
      </c>
      <c r="AY247" s="191" t="s">
        <v>137</v>
      </c>
    </row>
    <row r="248" spans="2:51" s="13" customFormat="1" ht="13.5">
      <c r="B248" s="196"/>
      <c r="D248" s="205" t="s">
        <v>149</v>
      </c>
      <c r="E248" s="226" t="s">
        <v>43</v>
      </c>
      <c r="F248" s="224" t="s">
        <v>320</v>
      </c>
      <c r="H248" s="225">
        <v>269</v>
      </c>
      <c r="I248" s="200"/>
      <c r="L248" s="196"/>
      <c r="M248" s="201"/>
      <c r="N248" s="202"/>
      <c r="O248" s="202"/>
      <c r="P248" s="202"/>
      <c r="Q248" s="202"/>
      <c r="R248" s="202"/>
      <c r="S248" s="202"/>
      <c r="T248" s="203"/>
      <c r="AT248" s="197" t="s">
        <v>149</v>
      </c>
      <c r="AU248" s="197" t="s">
        <v>89</v>
      </c>
      <c r="AV248" s="13" t="s">
        <v>89</v>
      </c>
      <c r="AW248" s="13" t="s">
        <v>41</v>
      </c>
      <c r="AX248" s="13" t="s">
        <v>14</v>
      </c>
      <c r="AY248" s="197" t="s">
        <v>137</v>
      </c>
    </row>
    <row r="249" spans="2:65" s="1" customFormat="1" ht="31.5" customHeight="1">
      <c r="B249" s="173"/>
      <c r="C249" s="174" t="s">
        <v>321</v>
      </c>
      <c r="D249" s="174" t="s">
        <v>140</v>
      </c>
      <c r="E249" s="175" t="s">
        <v>322</v>
      </c>
      <c r="F249" s="176" t="s">
        <v>323</v>
      </c>
      <c r="G249" s="177" t="s">
        <v>143</v>
      </c>
      <c r="H249" s="178">
        <v>1458.8</v>
      </c>
      <c r="I249" s="179"/>
      <c r="J249" s="180">
        <f>ROUND(I249*H249,2)</f>
        <v>0</v>
      </c>
      <c r="K249" s="176" t="s">
        <v>144</v>
      </c>
      <c r="L249" s="36"/>
      <c r="M249" s="181" t="s">
        <v>43</v>
      </c>
      <c r="N249" s="182" t="s">
        <v>50</v>
      </c>
      <c r="O249" s="37"/>
      <c r="P249" s="183">
        <f>O249*H249</f>
        <v>0</v>
      </c>
      <c r="Q249" s="183">
        <v>0</v>
      </c>
      <c r="R249" s="183">
        <f>Q249*H249</f>
        <v>0</v>
      </c>
      <c r="S249" s="183">
        <v>0</v>
      </c>
      <c r="T249" s="184">
        <f>S249*H249</f>
        <v>0</v>
      </c>
      <c r="AR249" s="19" t="s">
        <v>145</v>
      </c>
      <c r="AT249" s="19" t="s">
        <v>140</v>
      </c>
      <c r="AU249" s="19" t="s">
        <v>89</v>
      </c>
      <c r="AY249" s="19" t="s">
        <v>137</v>
      </c>
      <c r="BE249" s="185">
        <f>IF(N249="základní",J249,0)</f>
        <v>0</v>
      </c>
      <c r="BF249" s="185">
        <f>IF(N249="snížená",J249,0)</f>
        <v>0</v>
      </c>
      <c r="BG249" s="185">
        <f>IF(N249="zákl. přenesená",J249,0)</f>
        <v>0</v>
      </c>
      <c r="BH249" s="185">
        <f>IF(N249="sníž. přenesená",J249,0)</f>
        <v>0</v>
      </c>
      <c r="BI249" s="185">
        <f>IF(N249="nulová",J249,0)</f>
        <v>0</v>
      </c>
      <c r="BJ249" s="19" t="s">
        <v>89</v>
      </c>
      <c r="BK249" s="185">
        <f>ROUND(I249*H249,2)</f>
        <v>0</v>
      </c>
      <c r="BL249" s="19" t="s">
        <v>145</v>
      </c>
      <c r="BM249" s="19" t="s">
        <v>324</v>
      </c>
    </row>
    <row r="250" spans="2:47" s="1" customFormat="1" ht="27">
      <c r="B250" s="36"/>
      <c r="D250" s="186" t="s">
        <v>147</v>
      </c>
      <c r="F250" s="187" t="s">
        <v>325</v>
      </c>
      <c r="I250" s="147"/>
      <c r="L250" s="36"/>
      <c r="M250" s="65"/>
      <c r="N250" s="37"/>
      <c r="O250" s="37"/>
      <c r="P250" s="37"/>
      <c r="Q250" s="37"/>
      <c r="R250" s="37"/>
      <c r="S250" s="37"/>
      <c r="T250" s="66"/>
      <c r="AT250" s="19" t="s">
        <v>147</v>
      </c>
      <c r="AU250" s="19" t="s">
        <v>89</v>
      </c>
    </row>
    <row r="251" spans="2:51" s="12" customFormat="1" ht="13.5">
      <c r="B251" s="188"/>
      <c r="D251" s="186" t="s">
        <v>149</v>
      </c>
      <c r="E251" s="189" t="s">
        <v>43</v>
      </c>
      <c r="F251" s="190" t="s">
        <v>326</v>
      </c>
      <c r="H251" s="191" t="s">
        <v>43</v>
      </c>
      <c r="I251" s="192"/>
      <c r="L251" s="188"/>
      <c r="M251" s="193"/>
      <c r="N251" s="194"/>
      <c r="O251" s="194"/>
      <c r="P251" s="194"/>
      <c r="Q251" s="194"/>
      <c r="R251" s="194"/>
      <c r="S251" s="194"/>
      <c r="T251" s="195"/>
      <c r="AT251" s="191" t="s">
        <v>149</v>
      </c>
      <c r="AU251" s="191" t="s">
        <v>89</v>
      </c>
      <c r="AV251" s="12" t="s">
        <v>14</v>
      </c>
      <c r="AW251" s="12" t="s">
        <v>41</v>
      </c>
      <c r="AX251" s="12" t="s">
        <v>78</v>
      </c>
      <c r="AY251" s="191" t="s">
        <v>137</v>
      </c>
    </row>
    <row r="252" spans="2:51" s="13" customFormat="1" ht="13.5">
      <c r="B252" s="196"/>
      <c r="D252" s="186" t="s">
        <v>149</v>
      </c>
      <c r="E252" s="197" t="s">
        <v>43</v>
      </c>
      <c r="F252" s="198" t="s">
        <v>327</v>
      </c>
      <c r="H252" s="199">
        <v>450.8</v>
      </c>
      <c r="I252" s="200"/>
      <c r="L252" s="196"/>
      <c r="M252" s="201"/>
      <c r="N252" s="202"/>
      <c r="O252" s="202"/>
      <c r="P252" s="202"/>
      <c r="Q252" s="202"/>
      <c r="R252" s="202"/>
      <c r="S252" s="202"/>
      <c r="T252" s="203"/>
      <c r="AT252" s="197" t="s">
        <v>149</v>
      </c>
      <c r="AU252" s="197" t="s">
        <v>89</v>
      </c>
      <c r="AV252" s="13" t="s">
        <v>89</v>
      </c>
      <c r="AW252" s="13" t="s">
        <v>41</v>
      </c>
      <c r="AX252" s="13" t="s">
        <v>78</v>
      </c>
      <c r="AY252" s="197" t="s">
        <v>137</v>
      </c>
    </row>
    <row r="253" spans="2:51" s="13" customFormat="1" ht="13.5">
      <c r="B253" s="196"/>
      <c r="D253" s="186" t="s">
        <v>149</v>
      </c>
      <c r="E253" s="197" t="s">
        <v>43</v>
      </c>
      <c r="F253" s="198" t="s">
        <v>328</v>
      </c>
      <c r="H253" s="199">
        <v>462</v>
      </c>
      <c r="I253" s="200"/>
      <c r="L253" s="196"/>
      <c r="M253" s="201"/>
      <c r="N253" s="202"/>
      <c r="O253" s="202"/>
      <c r="P253" s="202"/>
      <c r="Q253" s="202"/>
      <c r="R253" s="202"/>
      <c r="S253" s="202"/>
      <c r="T253" s="203"/>
      <c r="AT253" s="197" t="s">
        <v>149</v>
      </c>
      <c r="AU253" s="197" t="s">
        <v>89</v>
      </c>
      <c r="AV253" s="13" t="s">
        <v>89</v>
      </c>
      <c r="AW253" s="13" t="s">
        <v>41</v>
      </c>
      <c r="AX253" s="13" t="s">
        <v>78</v>
      </c>
      <c r="AY253" s="197" t="s">
        <v>137</v>
      </c>
    </row>
    <row r="254" spans="2:51" s="13" customFormat="1" ht="13.5">
      <c r="B254" s="196"/>
      <c r="D254" s="186" t="s">
        <v>149</v>
      </c>
      <c r="E254" s="197" t="s">
        <v>43</v>
      </c>
      <c r="F254" s="198" t="s">
        <v>329</v>
      </c>
      <c r="H254" s="199">
        <v>546</v>
      </c>
      <c r="I254" s="200"/>
      <c r="L254" s="196"/>
      <c r="M254" s="201"/>
      <c r="N254" s="202"/>
      <c r="O254" s="202"/>
      <c r="P254" s="202"/>
      <c r="Q254" s="202"/>
      <c r="R254" s="202"/>
      <c r="S254" s="202"/>
      <c r="T254" s="203"/>
      <c r="AT254" s="197" t="s">
        <v>149</v>
      </c>
      <c r="AU254" s="197" t="s">
        <v>89</v>
      </c>
      <c r="AV254" s="13" t="s">
        <v>89</v>
      </c>
      <c r="AW254" s="13" t="s">
        <v>41</v>
      </c>
      <c r="AX254" s="13" t="s">
        <v>78</v>
      </c>
      <c r="AY254" s="197" t="s">
        <v>137</v>
      </c>
    </row>
    <row r="255" spans="2:51" s="14" customFormat="1" ht="13.5">
      <c r="B255" s="204"/>
      <c r="D255" s="205" t="s">
        <v>149</v>
      </c>
      <c r="E255" s="206" t="s">
        <v>43</v>
      </c>
      <c r="F255" s="207" t="s">
        <v>155</v>
      </c>
      <c r="H255" s="208">
        <v>1458.8</v>
      </c>
      <c r="I255" s="209"/>
      <c r="L255" s="204"/>
      <c r="M255" s="210"/>
      <c r="N255" s="211"/>
      <c r="O255" s="211"/>
      <c r="P255" s="211"/>
      <c r="Q255" s="211"/>
      <c r="R255" s="211"/>
      <c r="S255" s="211"/>
      <c r="T255" s="212"/>
      <c r="AT255" s="213" t="s">
        <v>149</v>
      </c>
      <c r="AU255" s="213" t="s">
        <v>89</v>
      </c>
      <c r="AV255" s="14" t="s">
        <v>145</v>
      </c>
      <c r="AW255" s="14" t="s">
        <v>41</v>
      </c>
      <c r="AX255" s="14" t="s">
        <v>14</v>
      </c>
      <c r="AY255" s="213" t="s">
        <v>137</v>
      </c>
    </row>
    <row r="256" spans="2:65" s="1" customFormat="1" ht="31.5" customHeight="1">
      <c r="B256" s="173"/>
      <c r="C256" s="174" t="s">
        <v>330</v>
      </c>
      <c r="D256" s="174" t="s">
        <v>140</v>
      </c>
      <c r="E256" s="175" t="s">
        <v>331</v>
      </c>
      <c r="F256" s="176" t="s">
        <v>332</v>
      </c>
      <c r="G256" s="177" t="s">
        <v>143</v>
      </c>
      <c r="H256" s="178">
        <v>131220</v>
      </c>
      <c r="I256" s="179"/>
      <c r="J256" s="180">
        <f>ROUND(I256*H256,2)</f>
        <v>0</v>
      </c>
      <c r="K256" s="176" t="s">
        <v>144</v>
      </c>
      <c r="L256" s="36"/>
      <c r="M256" s="181" t="s">
        <v>43</v>
      </c>
      <c r="N256" s="182" t="s">
        <v>50</v>
      </c>
      <c r="O256" s="37"/>
      <c r="P256" s="183">
        <f>O256*H256</f>
        <v>0</v>
      </c>
      <c r="Q256" s="183">
        <v>0</v>
      </c>
      <c r="R256" s="183">
        <f>Q256*H256</f>
        <v>0</v>
      </c>
      <c r="S256" s="183">
        <v>0</v>
      </c>
      <c r="T256" s="184">
        <f>S256*H256</f>
        <v>0</v>
      </c>
      <c r="AR256" s="19" t="s">
        <v>145</v>
      </c>
      <c r="AT256" s="19" t="s">
        <v>140</v>
      </c>
      <c r="AU256" s="19" t="s">
        <v>89</v>
      </c>
      <c r="AY256" s="19" t="s">
        <v>137</v>
      </c>
      <c r="BE256" s="185">
        <f>IF(N256="základní",J256,0)</f>
        <v>0</v>
      </c>
      <c r="BF256" s="185">
        <f>IF(N256="snížená",J256,0)</f>
        <v>0</v>
      </c>
      <c r="BG256" s="185">
        <f>IF(N256="zákl. přenesená",J256,0)</f>
        <v>0</v>
      </c>
      <c r="BH256" s="185">
        <f>IF(N256="sníž. přenesená",J256,0)</f>
        <v>0</v>
      </c>
      <c r="BI256" s="185">
        <f>IF(N256="nulová",J256,0)</f>
        <v>0</v>
      </c>
      <c r="BJ256" s="19" t="s">
        <v>89</v>
      </c>
      <c r="BK256" s="185">
        <f>ROUND(I256*H256,2)</f>
        <v>0</v>
      </c>
      <c r="BL256" s="19" t="s">
        <v>145</v>
      </c>
      <c r="BM256" s="19" t="s">
        <v>333</v>
      </c>
    </row>
    <row r="257" spans="2:47" s="1" customFormat="1" ht="27">
      <c r="B257" s="36"/>
      <c r="D257" s="186" t="s">
        <v>147</v>
      </c>
      <c r="F257" s="187" t="s">
        <v>334</v>
      </c>
      <c r="I257" s="147"/>
      <c r="L257" s="36"/>
      <c r="M257" s="65"/>
      <c r="N257" s="37"/>
      <c r="O257" s="37"/>
      <c r="P257" s="37"/>
      <c r="Q257" s="37"/>
      <c r="R257" s="37"/>
      <c r="S257" s="37"/>
      <c r="T257" s="66"/>
      <c r="AT257" s="19" t="s">
        <v>147</v>
      </c>
      <c r="AU257" s="19" t="s">
        <v>89</v>
      </c>
    </row>
    <row r="258" spans="2:51" s="12" customFormat="1" ht="13.5">
      <c r="B258" s="188"/>
      <c r="D258" s="186" t="s">
        <v>149</v>
      </c>
      <c r="E258" s="189" t="s">
        <v>43</v>
      </c>
      <c r="F258" s="190" t="s">
        <v>335</v>
      </c>
      <c r="H258" s="191" t="s">
        <v>43</v>
      </c>
      <c r="I258" s="192"/>
      <c r="L258" s="188"/>
      <c r="M258" s="193"/>
      <c r="N258" s="194"/>
      <c r="O258" s="194"/>
      <c r="P258" s="194"/>
      <c r="Q258" s="194"/>
      <c r="R258" s="194"/>
      <c r="S258" s="194"/>
      <c r="T258" s="195"/>
      <c r="AT258" s="191" t="s">
        <v>149</v>
      </c>
      <c r="AU258" s="191" t="s">
        <v>89</v>
      </c>
      <c r="AV258" s="12" t="s">
        <v>14</v>
      </c>
      <c r="AW258" s="12" t="s">
        <v>41</v>
      </c>
      <c r="AX258" s="12" t="s">
        <v>78</v>
      </c>
      <c r="AY258" s="191" t="s">
        <v>137</v>
      </c>
    </row>
    <row r="259" spans="2:51" s="13" customFormat="1" ht="13.5">
      <c r="B259" s="196"/>
      <c r="D259" s="205" t="s">
        <v>149</v>
      </c>
      <c r="E259" s="226" t="s">
        <v>43</v>
      </c>
      <c r="F259" s="224" t="s">
        <v>336</v>
      </c>
      <c r="H259" s="225">
        <v>131220</v>
      </c>
      <c r="I259" s="200"/>
      <c r="L259" s="196"/>
      <c r="M259" s="201"/>
      <c r="N259" s="202"/>
      <c r="O259" s="202"/>
      <c r="P259" s="202"/>
      <c r="Q259" s="202"/>
      <c r="R259" s="202"/>
      <c r="S259" s="202"/>
      <c r="T259" s="203"/>
      <c r="AT259" s="197" t="s">
        <v>149</v>
      </c>
      <c r="AU259" s="197" t="s">
        <v>89</v>
      </c>
      <c r="AV259" s="13" t="s">
        <v>89</v>
      </c>
      <c r="AW259" s="13" t="s">
        <v>41</v>
      </c>
      <c r="AX259" s="13" t="s">
        <v>14</v>
      </c>
      <c r="AY259" s="197" t="s">
        <v>137</v>
      </c>
    </row>
    <row r="260" spans="2:65" s="1" customFormat="1" ht="31.5" customHeight="1">
      <c r="B260" s="173"/>
      <c r="C260" s="174" t="s">
        <v>337</v>
      </c>
      <c r="D260" s="174" t="s">
        <v>140</v>
      </c>
      <c r="E260" s="175" t="s">
        <v>338</v>
      </c>
      <c r="F260" s="176" t="s">
        <v>339</v>
      </c>
      <c r="G260" s="177" t="s">
        <v>143</v>
      </c>
      <c r="H260" s="178">
        <v>1458</v>
      </c>
      <c r="I260" s="179"/>
      <c r="J260" s="180">
        <f>ROUND(I260*H260,2)</f>
        <v>0</v>
      </c>
      <c r="K260" s="176" t="s">
        <v>144</v>
      </c>
      <c r="L260" s="36"/>
      <c r="M260" s="181" t="s">
        <v>43</v>
      </c>
      <c r="N260" s="182" t="s">
        <v>50</v>
      </c>
      <c r="O260" s="37"/>
      <c r="P260" s="183">
        <f>O260*H260</f>
        <v>0</v>
      </c>
      <c r="Q260" s="183">
        <v>0</v>
      </c>
      <c r="R260" s="183">
        <f>Q260*H260</f>
        <v>0</v>
      </c>
      <c r="S260" s="183">
        <v>0</v>
      </c>
      <c r="T260" s="184">
        <f>S260*H260</f>
        <v>0</v>
      </c>
      <c r="AR260" s="19" t="s">
        <v>145</v>
      </c>
      <c r="AT260" s="19" t="s">
        <v>140</v>
      </c>
      <c r="AU260" s="19" t="s">
        <v>89</v>
      </c>
      <c r="AY260" s="19" t="s">
        <v>137</v>
      </c>
      <c r="BE260" s="185">
        <f>IF(N260="základní",J260,0)</f>
        <v>0</v>
      </c>
      <c r="BF260" s="185">
        <f>IF(N260="snížená",J260,0)</f>
        <v>0</v>
      </c>
      <c r="BG260" s="185">
        <f>IF(N260="zákl. přenesená",J260,0)</f>
        <v>0</v>
      </c>
      <c r="BH260" s="185">
        <f>IF(N260="sníž. přenesená",J260,0)</f>
        <v>0</v>
      </c>
      <c r="BI260" s="185">
        <f>IF(N260="nulová",J260,0)</f>
        <v>0</v>
      </c>
      <c r="BJ260" s="19" t="s">
        <v>89</v>
      </c>
      <c r="BK260" s="185">
        <f>ROUND(I260*H260,2)</f>
        <v>0</v>
      </c>
      <c r="BL260" s="19" t="s">
        <v>145</v>
      </c>
      <c r="BM260" s="19" t="s">
        <v>340</v>
      </c>
    </row>
    <row r="261" spans="2:47" s="1" customFormat="1" ht="27">
      <c r="B261" s="36"/>
      <c r="D261" s="205" t="s">
        <v>147</v>
      </c>
      <c r="F261" s="239" t="s">
        <v>341</v>
      </c>
      <c r="I261" s="147"/>
      <c r="L261" s="36"/>
      <c r="M261" s="65"/>
      <c r="N261" s="37"/>
      <c r="O261" s="37"/>
      <c r="P261" s="37"/>
      <c r="Q261" s="37"/>
      <c r="R261" s="37"/>
      <c r="S261" s="37"/>
      <c r="T261" s="66"/>
      <c r="AT261" s="19" t="s">
        <v>147</v>
      </c>
      <c r="AU261" s="19" t="s">
        <v>89</v>
      </c>
    </row>
    <row r="262" spans="2:65" s="1" customFormat="1" ht="31.5" customHeight="1">
      <c r="B262" s="173"/>
      <c r="C262" s="174" t="s">
        <v>342</v>
      </c>
      <c r="D262" s="174" t="s">
        <v>140</v>
      </c>
      <c r="E262" s="175" t="s">
        <v>343</v>
      </c>
      <c r="F262" s="176" t="s">
        <v>344</v>
      </c>
      <c r="G262" s="177" t="s">
        <v>345</v>
      </c>
      <c r="H262" s="178">
        <v>128</v>
      </c>
      <c r="I262" s="179"/>
      <c r="J262" s="180">
        <f>ROUND(I262*H262,2)</f>
        <v>0</v>
      </c>
      <c r="K262" s="176" t="s">
        <v>144</v>
      </c>
      <c r="L262" s="36"/>
      <c r="M262" s="181" t="s">
        <v>43</v>
      </c>
      <c r="N262" s="182" t="s">
        <v>50</v>
      </c>
      <c r="O262" s="37"/>
      <c r="P262" s="183">
        <f>O262*H262</f>
        <v>0</v>
      </c>
      <c r="Q262" s="183">
        <v>0</v>
      </c>
      <c r="R262" s="183">
        <f>Q262*H262</f>
        <v>0</v>
      </c>
      <c r="S262" s="183">
        <v>0</v>
      </c>
      <c r="T262" s="184">
        <f>S262*H262</f>
        <v>0</v>
      </c>
      <c r="AR262" s="19" t="s">
        <v>145</v>
      </c>
      <c r="AT262" s="19" t="s">
        <v>140</v>
      </c>
      <c r="AU262" s="19" t="s">
        <v>89</v>
      </c>
      <c r="AY262" s="19" t="s">
        <v>137</v>
      </c>
      <c r="BE262" s="185">
        <f>IF(N262="základní",J262,0)</f>
        <v>0</v>
      </c>
      <c r="BF262" s="185">
        <f>IF(N262="snížená",J262,0)</f>
        <v>0</v>
      </c>
      <c r="BG262" s="185">
        <f>IF(N262="zákl. přenesená",J262,0)</f>
        <v>0</v>
      </c>
      <c r="BH262" s="185">
        <f>IF(N262="sníž. přenesená",J262,0)</f>
        <v>0</v>
      </c>
      <c r="BI262" s="185">
        <f>IF(N262="nulová",J262,0)</f>
        <v>0</v>
      </c>
      <c r="BJ262" s="19" t="s">
        <v>89</v>
      </c>
      <c r="BK262" s="185">
        <f>ROUND(I262*H262,2)</f>
        <v>0</v>
      </c>
      <c r="BL262" s="19" t="s">
        <v>145</v>
      </c>
      <c r="BM262" s="19" t="s">
        <v>346</v>
      </c>
    </row>
    <row r="263" spans="2:47" s="1" customFormat="1" ht="27">
      <c r="B263" s="36"/>
      <c r="D263" s="186" t="s">
        <v>147</v>
      </c>
      <c r="F263" s="187" t="s">
        <v>347</v>
      </c>
      <c r="I263" s="147"/>
      <c r="L263" s="36"/>
      <c r="M263" s="65"/>
      <c r="N263" s="37"/>
      <c r="O263" s="37"/>
      <c r="P263" s="37"/>
      <c r="Q263" s="37"/>
      <c r="R263" s="37"/>
      <c r="S263" s="37"/>
      <c r="T263" s="66"/>
      <c r="AT263" s="19" t="s">
        <v>147</v>
      </c>
      <c r="AU263" s="19" t="s">
        <v>89</v>
      </c>
    </row>
    <row r="264" spans="2:51" s="12" customFormat="1" ht="13.5">
      <c r="B264" s="188"/>
      <c r="D264" s="186" t="s">
        <v>149</v>
      </c>
      <c r="E264" s="189" t="s">
        <v>43</v>
      </c>
      <c r="F264" s="190" t="s">
        <v>348</v>
      </c>
      <c r="H264" s="191" t="s">
        <v>43</v>
      </c>
      <c r="I264" s="192"/>
      <c r="L264" s="188"/>
      <c r="M264" s="193"/>
      <c r="N264" s="194"/>
      <c r="O264" s="194"/>
      <c r="P264" s="194"/>
      <c r="Q264" s="194"/>
      <c r="R264" s="194"/>
      <c r="S264" s="194"/>
      <c r="T264" s="195"/>
      <c r="AT264" s="191" t="s">
        <v>149</v>
      </c>
      <c r="AU264" s="191" t="s">
        <v>89</v>
      </c>
      <c r="AV264" s="12" t="s">
        <v>14</v>
      </c>
      <c r="AW264" s="12" t="s">
        <v>41</v>
      </c>
      <c r="AX264" s="12" t="s">
        <v>78</v>
      </c>
      <c r="AY264" s="191" t="s">
        <v>137</v>
      </c>
    </row>
    <row r="265" spans="2:51" s="12" customFormat="1" ht="13.5">
      <c r="B265" s="188"/>
      <c r="D265" s="186" t="s">
        <v>149</v>
      </c>
      <c r="E265" s="189" t="s">
        <v>43</v>
      </c>
      <c r="F265" s="190" t="s">
        <v>349</v>
      </c>
      <c r="H265" s="191" t="s">
        <v>43</v>
      </c>
      <c r="I265" s="192"/>
      <c r="L265" s="188"/>
      <c r="M265" s="193"/>
      <c r="N265" s="194"/>
      <c r="O265" s="194"/>
      <c r="P265" s="194"/>
      <c r="Q265" s="194"/>
      <c r="R265" s="194"/>
      <c r="S265" s="194"/>
      <c r="T265" s="195"/>
      <c r="AT265" s="191" t="s">
        <v>149</v>
      </c>
      <c r="AU265" s="191" t="s">
        <v>89</v>
      </c>
      <c r="AV265" s="12" t="s">
        <v>14</v>
      </c>
      <c r="AW265" s="12" t="s">
        <v>41</v>
      </c>
      <c r="AX265" s="12" t="s">
        <v>78</v>
      </c>
      <c r="AY265" s="191" t="s">
        <v>137</v>
      </c>
    </row>
    <row r="266" spans="2:51" s="13" customFormat="1" ht="13.5">
      <c r="B266" s="196"/>
      <c r="D266" s="186" t="s">
        <v>149</v>
      </c>
      <c r="E266" s="197" t="s">
        <v>43</v>
      </c>
      <c r="F266" s="198" t="s">
        <v>350</v>
      </c>
      <c r="H266" s="199">
        <v>90</v>
      </c>
      <c r="I266" s="200"/>
      <c r="L266" s="196"/>
      <c r="M266" s="201"/>
      <c r="N266" s="202"/>
      <c r="O266" s="202"/>
      <c r="P266" s="202"/>
      <c r="Q266" s="202"/>
      <c r="R266" s="202"/>
      <c r="S266" s="202"/>
      <c r="T266" s="203"/>
      <c r="AT266" s="197" t="s">
        <v>149</v>
      </c>
      <c r="AU266" s="197" t="s">
        <v>89</v>
      </c>
      <c r="AV266" s="13" t="s">
        <v>89</v>
      </c>
      <c r="AW266" s="13" t="s">
        <v>41</v>
      </c>
      <c r="AX266" s="13" t="s">
        <v>78</v>
      </c>
      <c r="AY266" s="197" t="s">
        <v>137</v>
      </c>
    </row>
    <row r="267" spans="2:51" s="13" customFormat="1" ht="13.5">
      <c r="B267" s="196"/>
      <c r="D267" s="186" t="s">
        <v>149</v>
      </c>
      <c r="E267" s="197" t="s">
        <v>43</v>
      </c>
      <c r="F267" s="198" t="s">
        <v>351</v>
      </c>
      <c r="H267" s="199">
        <v>38</v>
      </c>
      <c r="I267" s="200"/>
      <c r="L267" s="196"/>
      <c r="M267" s="201"/>
      <c r="N267" s="202"/>
      <c r="O267" s="202"/>
      <c r="P267" s="202"/>
      <c r="Q267" s="202"/>
      <c r="R267" s="202"/>
      <c r="S267" s="202"/>
      <c r="T267" s="203"/>
      <c r="AT267" s="197" t="s">
        <v>149</v>
      </c>
      <c r="AU267" s="197" t="s">
        <v>89</v>
      </c>
      <c r="AV267" s="13" t="s">
        <v>89</v>
      </c>
      <c r="AW267" s="13" t="s">
        <v>41</v>
      </c>
      <c r="AX267" s="13" t="s">
        <v>78</v>
      </c>
      <c r="AY267" s="197" t="s">
        <v>137</v>
      </c>
    </row>
    <row r="268" spans="2:51" s="14" customFormat="1" ht="13.5">
      <c r="B268" s="204"/>
      <c r="D268" s="205" t="s">
        <v>149</v>
      </c>
      <c r="E268" s="206" t="s">
        <v>43</v>
      </c>
      <c r="F268" s="207" t="s">
        <v>155</v>
      </c>
      <c r="H268" s="208">
        <v>128</v>
      </c>
      <c r="I268" s="209"/>
      <c r="L268" s="204"/>
      <c r="M268" s="210"/>
      <c r="N268" s="211"/>
      <c r="O268" s="211"/>
      <c r="P268" s="211"/>
      <c r="Q268" s="211"/>
      <c r="R268" s="211"/>
      <c r="S268" s="211"/>
      <c r="T268" s="212"/>
      <c r="AT268" s="213" t="s">
        <v>149</v>
      </c>
      <c r="AU268" s="213" t="s">
        <v>89</v>
      </c>
      <c r="AV268" s="14" t="s">
        <v>145</v>
      </c>
      <c r="AW268" s="14" t="s">
        <v>41</v>
      </c>
      <c r="AX268" s="14" t="s">
        <v>14</v>
      </c>
      <c r="AY268" s="213" t="s">
        <v>137</v>
      </c>
    </row>
    <row r="269" spans="2:65" s="1" customFormat="1" ht="31.5" customHeight="1">
      <c r="B269" s="173"/>
      <c r="C269" s="174" t="s">
        <v>352</v>
      </c>
      <c r="D269" s="174" t="s">
        <v>140</v>
      </c>
      <c r="E269" s="175" t="s">
        <v>353</v>
      </c>
      <c r="F269" s="176" t="s">
        <v>354</v>
      </c>
      <c r="G269" s="177" t="s">
        <v>345</v>
      </c>
      <c r="H269" s="178">
        <v>3840</v>
      </c>
      <c r="I269" s="179"/>
      <c r="J269" s="180">
        <f>ROUND(I269*H269,2)</f>
        <v>0</v>
      </c>
      <c r="K269" s="176" t="s">
        <v>144</v>
      </c>
      <c r="L269" s="36"/>
      <c r="M269" s="181" t="s">
        <v>43</v>
      </c>
      <c r="N269" s="182" t="s">
        <v>50</v>
      </c>
      <c r="O269" s="37"/>
      <c r="P269" s="183">
        <f>O269*H269</f>
        <v>0</v>
      </c>
      <c r="Q269" s="183">
        <v>0</v>
      </c>
      <c r="R269" s="183">
        <f>Q269*H269</f>
        <v>0</v>
      </c>
      <c r="S269" s="183">
        <v>0</v>
      </c>
      <c r="T269" s="184">
        <f>S269*H269</f>
        <v>0</v>
      </c>
      <c r="AR269" s="19" t="s">
        <v>145</v>
      </c>
      <c r="AT269" s="19" t="s">
        <v>140</v>
      </c>
      <c r="AU269" s="19" t="s">
        <v>89</v>
      </c>
      <c r="AY269" s="19" t="s">
        <v>137</v>
      </c>
      <c r="BE269" s="185">
        <f>IF(N269="základní",J269,0)</f>
        <v>0</v>
      </c>
      <c r="BF269" s="185">
        <f>IF(N269="snížená",J269,0)</f>
        <v>0</v>
      </c>
      <c r="BG269" s="185">
        <f>IF(N269="zákl. přenesená",J269,0)</f>
        <v>0</v>
      </c>
      <c r="BH269" s="185">
        <f>IF(N269="sníž. přenesená",J269,0)</f>
        <v>0</v>
      </c>
      <c r="BI269" s="185">
        <f>IF(N269="nulová",J269,0)</f>
        <v>0</v>
      </c>
      <c r="BJ269" s="19" t="s">
        <v>89</v>
      </c>
      <c r="BK269" s="185">
        <f>ROUND(I269*H269,2)</f>
        <v>0</v>
      </c>
      <c r="BL269" s="19" t="s">
        <v>145</v>
      </c>
      <c r="BM269" s="19" t="s">
        <v>355</v>
      </c>
    </row>
    <row r="270" spans="2:47" s="1" customFormat="1" ht="27">
      <c r="B270" s="36"/>
      <c r="D270" s="186" t="s">
        <v>147</v>
      </c>
      <c r="F270" s="187" t="s">
        <v>356</v>
      </c>
      <c r="I270" s="147"/>
      <c r="L270" s="36"/>
      <c r="M270" s="65"/>
      <c r="N270" s="37"/>
      <c r="O270" s="37"/>
      <c r="P270" s="37"/>
      <c r="Q270" s="37"/>
      <c r="R270" s="37"/>
      <c r="S270" s="37"/>
      <c r="T270" s="66"/>
      <c r="AT270" s="19" t="s">
        <v>147</v>
      </c>
      <c r="AU270" s="19" t="s">
        <v>89</v>
      </c>
    </row>
    <row r="271" spans="2:51" s="13" customFormat="1" ht="13.5">
      <c r="B271" s="196"/>
      <c r="D271" s="205" t="s">
        <v>149</v>
      </c>
      <c r="F271" s="224" t="s">
        <v>357</v>
      </c>
      <c r="H271" s="225">
        <v>3840</v>
      </c>
      <c r="I271" s="200"/>
      <c r="L271" s="196"/>
      <c r="M271" s="201"/>
      <c r="N271" s="202"/>
      <c r="O271" s="202"/>
      <c r="P271" s="202"/>
      <c r="Q271" s="202"/>
      <c r="R271" s="202"/>
      <c r="S271" s="202"/>
      <c r="T271" s="203"/>
      <c r="AT271" s="197" t="s">
        <v>149</v>
      </c>
      <c r="AU271" s="197" t="s">
        <v>89</v>
      </c>
      <c r="AV271" s="13" t="s">
        <v>89</v>
      </c>
      <c r="AW271" s="13" t="s">
        <v>4</v>
      </c>
      <c r="AX271" s="13" t="s">
        <v>14</v>
      </c>
      <c r="AY271" s="197" t="s">
        <v>137</v>
      </c>
    </row>
    <row r="272" spans="2:65" s="1" customFormat="1" ht="31.5" customHeight="1">
      <c r="B272" s="173"/>
      <c r="C272" s="174" t="s">
        <v>358</v>
      </c>
      <c r="D272" s="174" t="s">
        <v>140</v>
      </c>
      <c r="E272" s="175" t="s">
        <v>359</v>
      </c>
      <c r="F272" s="176" t="s">
        <v>360</v>
      </c>
      <c r="G272" s="177" t="s">
        <v>345</v>
      </c>
      <c r="H272" s="178">
        <v>128</v>
      </c>
      <c r="I272" s="179"/>
      <c r="J272" s="180">
        <f>ROUND(I272*H272,2)</f>
        <v>0</v>
      </c>
      <c r="K272" s="176" t="s">
        <v>144</v>
      </c>
      <c r="L272" s="36"/>
      <c r="M272" s="181" t="s">
        <v>43</v>
      </c>
      <c r="N272" s="182" t="s">
        <v>50</v>
      </c>
      <c r="O272" s="37"/>
      <c r="P272" s="183">
        <f>O272*H272</f>
        <v>0</v>
      </c>
      <c r="Q272" s="183">
        <v>0</v>
      </c>
      <c r="R272" s="183">
        <f>Q272*H272</f>
        <v>0</v>
      </c>
      <c r="S272" s="183">
        <v>0</v>
      </c>
      <c r="T272" s="184">
        <f>S272*H272</f>
        <v>0</v>
      </c>
      <c r="AR272" s="19" t="s">
        <v>145</v>
      </c>
      <c r="AT272" s="19" t="s">
        <v>140</v>
      </c>
      <c r="AU272" s="19" t="s">
        <v>89</v>
      </c>
      <c r="AY272" s="19" t="s">
        <v>137</v>
      </c>
      <c r="BE272" s="185">
        <f>IF(N272="základní",J272,0)</f>
        <v>0</v>
      </c>
      <c r="BF272" s="185">
        <f>IF(N272="snížená",J272,0)</f>
        <v>0</v>
      </c>
      <c r="BG272" s="185">
        <f>IF(N272="zákl. přenesená",J272,0)</f>
        <v>0</v>
      </c>
      <c r="BH272" s="185">
        <f>IF(N272="sníž. přenesená",J272,0)</f>
        <v>0</v>
      </c>
      <c r="BI272" s="185">
        <f>IF(N272="nulová",J272,0)</f>
        <v>0</v>
      </c>
      <c r="BJ272" s="19" t="s">
        <v>89</v>
      </c>
      <c r="BK272" s="185">
        <f>ROUND(I272*H272,2)</f>
        <v>0</v>
      </c>
      <c r="BL272" s="19" t="s">
        <v>145</v>
      </c>
      <c r="BM272" s="19" t="s">
        <v>361</v>
      </c>
    </row>
    <row r="273" spans="2:47" s="1" customFormat="1" ht="27">
      <c r="B273" s="36"/>
      <c r="D273" s="186" t="s">
        <v>147</v>
      </c>
      <c r="F273" s="187" t="s">
        <v>362</v>
      </c>
      <c r="I273" s="147"/>
      <c r="L273" s="36"/>
      <c r="M273" s="65"/>
      <c r="N273" s="37"/>
      <c r="O273" s="37"/>
      <c r="P273" s="37"/>
      <c r="Q273" s="37"/>
      <c r="R273" s="37"/>
      <c r="S273" s="37"/>
      <c r="T273" s="66"/>
      <c r="AT273" s="19" t="s">
        <v>147</v>
      </c>
      <c r="AU273" s="19" t="s">
        <v>89</v>
      </c>
    </row>
    <row r="274" spans="2:51" s="12" customFormat="1" ht="13.5">
      <c r="B274" s="188"/>
      <c r="D274" s="186" t="s">
        <v>149</v>
      </c>
      <c r="E274" s="189" t="s">
        <v>43</v>
      </c>
      <c r="F274" s="190" t="s">
        <v>348</v>
      </c>
      <c r="H274" s="191" t="s">
        <v>43</v>
      </c>
      <c r="I274" s="192"/>
      <c r="L274" s="188"/>
      <c r="M274" s="193"/>
      <c r="N274" s="194"/>
      <c r="O274" s="194"/>
      <c r="P274" s="194"/>
      <c r="Q274" s="194"/>
      <c r="R274" s="194"/>
      <c r="S274" s="194"/>
      <c r="T274" s="195"/>
      <c r="AT274" s="191" t="s">
        <v>149</v>
      </c>
      <c r="AU274" s="191" t="s">
        <v>89</v>
      </c>
      <c r="AV274" s="12" t="s">
        <v>14</v>
      </c>
      <c r="AW274" s="12" t="s">
        <v>41</v>
      </c>
      <c r="AX274" s="12" t="s">
        <v>78</v>
      </c>
      <c r="AY274" s="191" t="s">
        <v>137</v>
      </c>
    </row>
    <row r="275" spans="2:51" s="12" customFormat="1" ht="13.5">
      <c r="B275" s="188"/>
      <c r="D275" s="186" t="s">
        <v>149</v>
      </c>
      <c r="E275" s="189" t="s">
        <v>43</v>
      </c>
      <c r="F275" s="190" t="s">
        <v>349</v>
      </c>
      <c r="H275" s="191" t="s">
        <v>43</v>
      </c>
      <c r="I275" s="192"/>
      <c r="L275" s="188"/>
      <c r="M275" s="193"/>
      <c r="N275" s="194"/>
      <c r="O275" s="194"/>
      <c r="P275" s="194"/>
      <c r="Q275" s="194"/>
      <c r="R275" s="194"/>
      <c r="S275" s="194"/>
      <c r="T275" s="195"/>
      <c r="AT275" s="191" t="s">
        <v>149</v>
      </c>
      <c r="AU275" s="191" t="s">
        <v>89</v>
      </c>
      <c r="AV275" s="12" t="s">
        <v>14</v>
      </c>
      <c r="AW275" s="12" t="s">
        <v>41</v>
      </c>
      <c r="AX275" s="12" t="s">
        <v>78</v>
      </c>
      <c r="AY275" s="191" t="s">
        <v>137</v>
      </c>
    </row>
    <row r="276" spans="2:51" s="13" customFormat="1" ht="13.5">
      <c r="B276" s="196"/>
      <c r="D276" s="186" t="s">
        <v>149</v>
      </c>
      <c r="E276" s="197" t="s">
        <v>43</v>
      </c>
      <c r="F276" s="198" t="s">
        <v>350</v>
      </c>
      <c r="H276" s="199">
        <v>90</v>
      </c>
      <c r="I276" s="200"/>
      <c r="L276" s="196"/>
      <c r="M276" s="201"/>
      <c r="N276" s="202"/>
      <c r="O276" s="202"/>
      <c r="P276" s="202"/>
      <c r="Q276" s="202"/>
      <c r="R276" s="202"/>
      <c r="S276" s="202"/>
      <c r="T276" s="203"/>
      <c r="AT276" s="197" t="s">
        <v>149</v>
      </c>
      <c r="AU276" s="197" t="s">
        <v>89</v>
      </c>
      <c r="AV276" s="13" t="s">
        <v>89</v>
      </c>
      <c r="AW276" s="13" t="s">
        <v>41</v>
      </c>
      <c r="AX276" s="13" t="s">
        <v>78</v>
      </c>
      <c r="AY276" s="197" t="s">
        <v>137</v>
      </c>
    </row>
    <row r="277" spans="2:51" s="13" customFormat="1" ht="13.5">
      <c r="B277" s="196"/>
      <c r="D277" s="186" t="s">
        <v>149</v>
      </c>
      <c r="E277" s="197" t="s">
        <v>43</v>
      </c>
      <c r="F277" s="198" t="s">
        <v>351</v>
      </c>
      <c r="H277" s="199">
        <v>38</v>
      </c>
      <c r="I277" s="200"/>
      <c r="L277" s="196"/>
      <c r="M277" s="201"/>
      <c r="N277" s="202"/>
      <c r="O277" s="202"/>
      <c r="P277" s="202"/>
      <c r="Q277" s="202"/>
      <c r="R277" s="202"/>
      <c r="S277" s="202"/>
      <c r="T277" s="203"/>
      <c r="AT277" s="197" t="s">
        <v>149</v>
      </c>
      <c r="AU277" s="197" t="s">
        <v>89</v>
      </c>
      <c r="AV277" s="13" t="s">
        <v>89</v>
      </c>
      <c r="AW277" s="13" t="s">
        <v>41</v>
      </c>
      <c r="AX277" s="13" t="s">
        <v>78</v>
      </c>
      <c r="AY277" s="197" t="s">
        <v>137</v>
      </c>
    </row>
    <row r="278" spans="2:51" s="14" customFormat="1" ht="13.5">
      <c r="B278" s="204"/>
      <c r="D278" s="205" t="s">
        <v>149</v>
      </c>
      <c r="E278" s="206" t="s">
        <v>43</v>
      </c>
      <c r="F278" s="207" t="s">
        <v>155</v>
      </c>
      <c r="H278" s="208">
        <v>128</v>
      </c>
      <c r="I278" s="209"/>
      <c r="L278" s="204"/>
      <c r="M278" s="210"/>
      <c r="N278" s="211"/>
      <c r="O278" s="211"/>
      <c r="P278" s="211"/>
      <c r="Q278" s="211"/>
      <c r="R278" s="211"/>
      <c r="S278" s="211"/>
      <c r="T278" s="212"/>
      <c r="AT278" s="213" t="s">
        <v>149</v>
      </c>
      <c r="AU278" s="213" t="s">
        <v>89</v>
      </c>
      <c r="AV278" s="14" t="s">
        <v>145</v>
      </c>
      <c r="AW278" s="14" t="s">
        <v>41</v>
      </c>
      <c r="AX278" s="14" t="s">
        <v>14</v>
      </c>
      <c r="AY278" s="213" t="s">
        <v>137</v>
      </c>
    </row>
    <row r="279" spans="2:65" s="1" customFormat="1" ht="22.5" customHeight="1">
      <c r="B279" s="173"/>
      <c r="C279" s="174" t="s">
        <v>363</v>
      </c>
      <c r="D279" s="174" t="s">
        <v>140</v>
      </c>
      <c r="E279" s="175" t="s">
        <v>364</v>
      </c>
      <c r="F279" s="176" t="s">
        <v>365</v>
      </c>
      <c r="G279" s="177" t="s">
        <v>143</v>
      </c>
      <c r="H279" s="178">
        <v>1458</v>
      </c>
      <c r="I279" s="179"/>
      <c r="J279" s="180">
        <f>ROUND(I279*H279,2)</f>
        <v>0</v>
      </c>
      <c r="K279" s="176" t="s">
        <v>144</v>
      </c>
      <c r="L279" s="36"/>
      <c r="M279" s="181" t="s">
        <v>43</v>
      </c>
      <c r="N279" s="182" t="s">
        <v>50</v>
      </c>
      <c r="O279" s="37"/>
      <c r="P279" s="183">
        <f>O279*H279</f>
        <v>0</v>
      </c>
      <c r="Q279" s="183">
        <v>0</v>
      </c>
      <c r="R279" s="183">
        <f>Q279*H279</f>
        <v>0</v>
      </c>
      <c r="S279" s="183">
        <v>0</v>
      </c>
      <c r="T279" s="184">
        <f>S279*H279</f>
        <v>0</v>
      </c>
      <c r="AR279" s="19" t="s">
        <v>145</v>
      </c>
      <c r="AT279" s="19" t="s">
        <v>140</v>
      </c>
      <c r="AU279" s="19" t="s">
        <v>89</v>
      </c>
      <c r="AY279" s="19" t="s">
        <v>137</v>
      </c>
      <c r="BE279" s="185">
        <f>IF(N279="základní",J279,0)</f>
        <v>0</v>
      </c>
      <c r="BF279" s="185">
        <f>IF(N279="snížená",J279,0)</f>
        <v>0</v>
      </c>
      <c r="BG279" s="185">
        <f>IF(N279="zákl. přenesená",J279,0)</f>
        <v>0</v>
      </c>
      <c r="BH279" s="185">
        <f>IF(N279="sníž. přenesená",J279,0)</f>
        <v>0</v>
      </c>
      <c r="BI279" s="185">
        <f>IF(N279="nulová",J279,0)</f>
        <v>0</v>
      </c>
      <c r="BJ279" s="19" t="s">
        <v>89</v>
      </c>
      <c r="BK279" s="185">
        <f>ROUND(I279*H279,2)</f>
        <v>0</v>
      </c>
      <c r="BL279" s="19" t="s">
        <v>145</v>
      </c>
      <c r="BM279" s="19" t="s">
        <v>366</v>
      </c>
    </row>
    <row r="280" spans="2:47" s="1" customFormat="1" ht="13.5">
      <c r="B280" s="36"/>
      <c r="D280" s="205" t="s">
        <v>147</v>
      </c>
      <c r="F280" s="239" t="s">
        <v>367</v>
      </c>
      <c r="I280" s="147"/>
      <c r="L280" s="36"/>
      <c r="M280" s="65"/>
      <c r="N280" s="37"/>
      <c r="O280" s="37"/>
      <c r="P280" s="37"/>
      <c r="Q280" s="37"/>
      <c r="R280" s="37"/>
      <c r="S280" s="37"/>
      <c r="T280" s="66"/>
      <c r="AT280" s="19" t="s">
        <v>147</v>
      </c>
      <c r="AU280" s="19" t="s">
        <v>89</v>
      </c>
    </row>
    <row r="281" spans="2:65" s="1" customFormat="1" ht="22.5" customHeight="1">
      <c r="B281" s="173"/>
      <c r="C281" s="174" t="s">
        <v>368</v>
      </c>
      <c r="D281" s="174" t="s">
        <v>140</v>
      </c>
      <c r="E281" s="175" t="s">
        <v>369</v>
      </c>
      <c r="F281" s="176" t="s">
        <v>370</v>
      </c>
      <c r="G281" s="177" t="s">
        <v>143</v>
      </c>
      <c r="H281" s="178">
        <v>131220</v>
      </c>
      <c r="I281" s="179"/>
      <c r="J281" s="180">
        <f>ROUND(I281*H281,2)</f>
        <v>0</v>
      </c>
      <c r="K281" s="176" t="s">
        <v>144</v>
      </c>
      <c r="L281" s="36"/>
      <c r="M281" s="181" t="s">
        <v>43</v>
      </c>
      <c r="N281" s="182" t="s">
        <v>50</v>
      </c>
      <c r="O281" s="37"/>
      <c r="P281" s="183">
        <f>O281*H281</f>
        <v>0</v>
      </c>
      <c r="Q281" s="183">
        <v>0</v>
      </c>
      <c r="R281" s="183">
        <f>Q281*H281</f>
        <v>0</v>
      </c>
      <c r="S281" s="183">
        <v>0</v>
      </c>
      <c r="T281" s="184">
        <f>S281*H281</f>
        <v>0</v>
      </c>
      <c r="AR281" s="19" t="s">
        <v>145</v>
      </c>
      <c r="AT281" s="19" t="s">
        <v>140</v>
      </c>
      <c r="AU281" s="19" t="s">
        <v>89</v>
      </c>
      <c r="AY281" s="19" t="s">
        <v>137</v>
      </c>
      <c r="BE281" s="185">
        <f>IF(N281="základní",J281,0)</f>
        <v>0</v>
      </c>
      <c r="BF281" s="185">
        <f>IF(N281="snížená",J281,0)</f>
        <v>0</v>
      </c>
      <c r="BG281" s="185">
        <f>IF(N281="zákl. přenesená",J281,0)</f>
        <v>0</v>
      </c>
      <c r="BH281" s="185">
        <f>IF(N281="sníž. přenesená",J281,0)</f>
        <v>0</v>
      </c>
      <c r="BI281" s="185">
        <f>IF(N281="nulová",J281,0)</f>
        <v>0</v>
      </c>
      <c r="BJ281" s="19" t="s">
        <v>89</v>
      </c>
      <c r="BK281" s="185">
        <f>ROUND(I281*H281,2)</f>
        <v>0</v>
      </c>
      <c r="BL281" s="19" t="s">
        <v>145</v>
      </c>
      <c r="BM281" s="19" t="s">
        <v>371</v>
      </c>
    </row>
    <row r="282" spans="2:47" s="1" customFormat="1" ht="13.5">
      <c r="B282" s="36"/>
      <c r="D282" s="186" t="s">
        <v>147</v>
      </c>
      <c r="F282" s="187" t="s">
        <v>372</v>
      </c>
      <c r="I282" s="147"/>
      <c r="L282" s="36"/>
      <c r="M282" s="65"/>
      <c r="N282" s="37"/>
      <c r="O282" s="37"/>
      <c r="P282" s="37"/>
      <c r="Q282" s="37"/>
      <c r="R282" s="37"/>
      <c r="S282" s="37"/>
      <c r="T282" s="66"/>
      <c r="AT282" s="19" t="s">
        <v>147</v>
      </c>
      <c r="AU282" s="19" t="s">
        <v>89</v>
      </c>
    </row>
    <row r="283" spans="2:51" s="13" customFormat="1" ht="13.5">
      <c r="B283" s="196"/>
      <c r="D283" s="205" t="s">
        <v>149</v>
      </c>
      <c r="E283" s="226" t="s">
        <v>43</v>
      </c>
      <c r="F283" s="224" t="s">
        <v>373</v>
      </c>
      <c r="H283" s="225">
        <v>131220</v>
      </c>
      <c r="I283" s="200"/>
      <c r="L283" s="196"/>
      <c r="M283" s="201"/>
      <c r="N283" s="202"/>
      <c r="O283" s="202"/>
      <c r="P283" s="202"/>
      <c r="Q283" s="202"/>
      <c r="R283" s="202"/>
      <c r="S283" s="202"/>
      <c r="T283" s="203"/>
      <c r="AT283" s="197" t="s">
        <v>149</v>
      </c>
      <c r="AU283" s="197" t="s">
        <v>89</v>
      </c>
      <c r="AV283" s="13" t="s">
        <v>89</v>
      </c>
      <c r="AW283" s="13" t="s">
        <v>41</v>
      </c>
      <c r="AX283" s="13" t="s">
        <v>14</v>
      </c>
      <c r="AY283" s="197" t="s">
        <v>137</v>
      </c>
    </row>
    <row r="284" spans="2:65" s="1" customFormat="1" ht="22.5" customHeight="1">
      <c r="B284" s="173"/>
      <c r="C284" s="174" t="s">
        <v>307</v>
      </c>
      <c r="D284" s="174" t="s">
        <v>140</v>
      </c>
      <c r="E284" s="175" t="s">
        <v>374</v>
      </c>
      <c r="F284" s="176" t="s">
        <v>375</v>
      </c>
      <c r="G284" s="177" t="s">
        <v>143</v>
      </c>
      <c r="H284" s="178">
        <v>1458</v>
      </c>
      <c r="I284" s="179"/>
      <c r="J284" s="180">
        <f>ROUND(I284*H284,2)</f>
        <v>0</v>
      </c>
      <c r="K284" s="176" t="s">
        <v>144</v>
      </c>
      <c r="L284" s="36"/>
      <c r="M284" s="181" t="s">
        <v>43</v>
      </c>
      <c r="N284" s="182" t="s">
        <v>50</v>
      </c>
      <c r="O284" s="37"/>
      <c r="P284" s="183">
        <f>O284*H284</f>
        <v>0</v>
      </c>
      <c r="Q284" s="183">
        <v>0</v>
      </c>
      <c r="R284" s="183">
        <f>Q284*H284</f>
        <v>0</v>
      </c>
      <c r="S284" s="183">
        <v>0</v>
      </c>
      <c r="T284" s="184">
        <f>S284*H284</f>
        <v>0</v>
      </c>
      <c r="AR284" s="19" t="s">
        <v>145</v>
      </c>
      <c r="AT284" s="19" t="s">
        <v>140</v>
      </c>
      <c r="AU284" s="19" t="s">
        <v>89</v>
      </c>
      <c r="AY284" s="19" t="s">
        <v>137</v>
      </c>
      <c r="BE284" s="185">
        <f>IF(N284="základní",J284,0)</f>
        <v>0</v>
      </c>
      <c r="BF284" s="185">
        <f>IF(N284="snížená",J284,0)</f>
        <v>0</v>
      </c>
      <c r="BG284" s="185">
        <f>IF(N284="zákl. přenesená",J284,0)</f>
        <v>0</v>
      </c>
      <c r="BH284" s="185">
        <f>IF(N284="sníž. přenesená",J284,0)</f>
        <v>0</v>
      </c>
      <c r="BI284" s="185">
        <f>IF(N284="nulová",J284,0)</f>
        <v>0</v>
      </c>
      <c r="BJ284" s="19" t="s">
        <v>89</v>
      </c>
      <c r="BK284" s="185">
        <f>ROUND(I284*H284,2)</f>
        <v>0</v>
      </c>
      <c r="BL284" s="19" t="s">
        <v>145</v>
      </c>
      <c r="BM284" s="19" t="s">
        <v>376</v>
      </c>
    </row>
    <row r="285" spans="2:47" s="1" customFormat="1" ht="13.5">
      <c r="B285" s="36"/>
      <c r="D285" s="205" t="s">
        <v>147</v>
      </c>
      <c r="F285" s="239" t="s">
        <v>377</v>
      </c>
      <c r="I285" s="147"/>
      <c r="L285" s="36"/>
      <c r="M285" s="65"/>
      <c r="N285" s="37"/>
      <c r="O285" s="37"/>
      <c r="P285" s="37"/>
      <c r="Q285" s="37"/>
      <c r="R285" s="37"/>
      <c r="S285" s="37"/>
      <c r="T285" s="66"/>
      <c r="AT285" s="19" t="s">
        <v>147</v>
      </c>
      <c r="AU285" s="19" t="s">
        <v>89</v>
      </c>
    </row>
    <row r="286" spans="2:65" s="1" customFormat="1" ht="22.5" customHeight="1">
      <c r="B286" s="173"/>
      <c r="C286" s="174" t="s">
        <v>378</v>
      </c>
      <c r="D286" s="174" t="s">
        <v>140</v>
      </c>
      <c r="E286" s="175" t="s">
        <v>379</v>
      </c>
      <c r="F286" s="176" t="s">
        <v>380</v>
      </c>
      <c r="G286" s="177" t="s">
        <v>182</v>
      </c>
      <c r="H286" s="178">
        <v>6</v>
      </c>
      <c r="I286" s="179"/>
      <c r="J286" s="180">
        <f>ROUND(I286*H286,2)</f>
        <v>0</v>
      </c>
      <c r="K286" s="176" t="s">
        <v>144</v>
      </c>
      <c r="L286" s="36"/>
      <c r="M286" s="181" t="s">
        <v>43</v>
      </c>
      <c r="N286" s="182" t="s">
        <v>50</v>
      </c>
      <c r="O286" s="37"/>
      <c r="P286" s="183">
        <f>O286*H286</f>
        <v>0</v>
      </c>
      <c r="Q286" s="183">
        <v>0</v>
      </c>
      <c r="R286" s="183">
        <f>Q286*H286</f>
        <v>0</v>
      </c>
      <c r="S286" s="183">
        <v>0</v>
      </c>
      <c r="T286" s="184">
        <f>S286*H286</f>
        <v>0</v>
      </c>
      <c r="AR286" s="19" t="s">
        <v>145</v>
      </c>
      <c r="AT286" s="19" t="s">
        <v>140</v>
      </c>
      <c r="AU286" s="19" t="s">
        <v>89</v>
      </c>
      <c r="AY286" s="19" t="s">
        <v>137</v>
      </c>
      <c r="BE286" s="185">
        <f>IF(N286="základní",J286,0)</f>
        <v>0</v>
      </c>
      <c r="BF286" s="185">
        <f>IF(N286="snížená",J286,0)</f>
        <v>0</v>
      </c>
      <c r="BG286" s="185">
        <f>IF(N286="zákl. přenesená",J286,0)</f>
        <v>0</v>
      </c>
      <c r="BH286" s="185">
        <f>IF(N286="sníž. přenesená",J286,0)</f>
        <v>0</v>
      </c>
      <c r="BI286" s="185">
        <f>IF(N286="nulová",J286,0)</f>
        <v>0</v>
      </c>
      <c r="BJ286" s="19" t="s">
        <v>89</v>
      </c>
      <c r="BK286" s="185">
        <f>ROUND(I286*H286,2)</f>
        <v>0</v>
      </c>
      <c r="BL286" s="19" t="s">
        <v>145</v>
      </c>
      <c r="BM286" s="19" t="s">
        <v>381</v>
      </c>
    </row>
    <row r="287" spans="2:47" s="1" customFormat="1" ht="27">
      <c r="B287" s="36"/>
      <c r="D287" s="205" t="s">
        <v>147</v>
      </c>
      <c r="F287" s="239" t="s">
        <v>382</v>
      </c>
      <c r="I287" s="147"/>
      <c r="L287" s="36"/>
      <c r="M287" s="65"/>
      <c r="N287" s="37"/>
      <c r="O287" s="37"/>
      <c r="P287" s="37"/>
      <c r="Q287" s="37"/>
      <c r="R287" s="37"/>
      <c r="S287" s="37"/>
      <c r="T287" s="66"/>
      <c r="AT287" s="19" t="s">
        <v>147</v>
      </c>
      <c r="AU287" s="19" t="s">
        <v>89</v>
      </c>
    </row>
    <row r="288" spans="2:65" s="1" customFormat="1" ht="22.5" customHeight="1">
      <c r="B288" s="173"/>
      <c r="C288" s="174" t="s">
        <v>383</v>
      </c>
      <c r="D288" s="174" t="s">
        <v>140</v>
      </c>
      <c r="E288" s="175" t="s">
        <v>384</v>
      </c>
      <c r="F288" s="176" t="s">
        <v>385</v>
      </c>
      <c r="G288" s="177" t="s">
        <v>182</v>
      </c>
      <c r="H288" s="178">
        <v>540</v>
      </c>
      <c r="I288" s="179"/>
      <c r="J288" s="180">
        <f>ROUND(I288*H288,2)</f>
        <v>0</v>
      </c>
      <c r="K288" s="176" t="s">
        <v>144</v>
      </c>
      <c r="L288" s="36"/>
      <c r="M288" s="181" t="s">
        <v>43</v>
      </c>
      <c r="N288" s="182" t="s">
        <v>50</v>
      </c>
      <c r="O288" s="37"/>
      <c r="P288" s="183">
        <f>O288*H288</f>
        <v>0</v>
      </c>
      <c r="Q288" s="183">
        <v>0</v>
      </c>
      <c r="R288" s="183">
        <f>Q288*H288</f>
        <v>0</v>
      </c>
      <c r="S288" s="183">
        <v>0</v>
      </c>
      <c r="T288" s="184">
        <f>S288*H288</f>
        <v>0</v>
      </c>
      <c r="AR288" s="19" t="s">
        <v>145</v>
      </c>
      <c r="AT288" s="19" t="s">
        <v>140</v>
      </c>
      <c r="AU288" s="19" t="s">
        <v>89</v>
      </c>
      <c r="AY288" s="19" t="s">
        <v>137</v>
      </c>
      <c r="BE288" s="185">
        <f>IF(N288="základní",J288,0)</f>
        <v>0</v>
      </c>
      <c r="BF288" s="185">
        <f>IF(N288="snížená",J288,0)</f>
        <v>0</v>
      </c>
      <c r="BG288" s="185">
        <f>IF(N288="zákl. přenesená",J288,0)</f>
        <v>0</v>
      </c>
      <c r="BH288" s="185">
        <f>IF(N288="sníž. přenesená",J288,0)</f>
        <v>0</v>
      </c>
      <c r="BI288" s="185">
        <f>IF(N288="nulová",J288,0)</f>
        <v>0</v>
      </c>
      <c r="BJ288" s="19" t="s">
        <v>89</v>
      </c>
      <c r="BK288" s="185">
        <f>ROUND(I288*H288,2)</f>
        <v>0</v>
      </c>
      <c r="BL288" s="19" t="s">
        <v>145</v>
      </c>
      <c r="BM288" s="19" t="s">
        <v>386</v>
      </c>
    </row>
    <row r="289" spans="2:47" s="1" customFormat="1" ht="13.5">
      <c r="B289" s="36"/>
      <c r="D289" s="186" t="s">
        <v>147</v>
      </c>
      <c r="F289" s="187" t="s">
        <v>387</v>
      </c>
      <c r="I289" s="147"/>
      <c r="L289" s="36"/>
      <c r="M289" s="65"/>
      <c r="N289" s="37"/>
      <c r="O289" s="37"/>
      <c r="P289" s="37"/>
      <c r="Q289" s="37"/>
      <c r="R289" s="37"/>
      <c r="S289" s="37"/>
      <c r="T289" s="66"/>
      <c r="AT289" s="19" t="s">
        <v>147</v>
      </c>
      <c r="AU289" s="19" t="s">
        <v>89</v>
      </c>
    </row>
    <row r="290" spans="2:51" s="12" customFormat="1" ht="13.5">
      <c r="B290" s="188"/>
      <c r="D290" s="186" t="s">
        <v>149</v>
      </c>
      <c r="E290" s="189" t="s">
        <v>43</v>
      </c>
      <c r="F290" s="190" t="s">
        <v>388</v>
      </c>
      <c r="H290" s="191" t="s">
        <v>43</v>
      </c>
      <c r="I290" s="192"/>
      <c r="L290" s="188"/>
      <c r="M290" s="193"/>
      <c r="N290" s="194"/>
      <c r="O290" s="194"/>
      <c r="P290" s="194"/>
      <c r="Q290" s="194"/>
      <c r="R290" s="194"/>
      <c r="S290" s="194"/>
      <c r="T290" s="195"/>
      <c r="AT290" s="191" t="s">
        <v>149</v>
      </c>
      <c r="AU290" s="191" t="s">
        <v>89</v>
      </c>
      <c r="AV290" s="12" t="s">
        <v>14</v>
      </c>
      <c r="AW290" s="12" t="s">
        <v>41</v>
      </c>
      <c r="AX290" s="12" t="s">
        <v>78</v>
      </c>
      <c r="AY290" s="191" t="s">
        <v>137</v>
      </c>
    </row>
    <row r="291" spans="2:51" s="13" customFormat="1" ht="13.5">
      <c r="B291" s="196"/>
      <c r="D291" s="205" t="s">
        <v>149</v>
      </c>
      <c r="E291" s="226" t="s">
        <v>43</v>
      </c>
      <c r="F291" s="224" t="s">
        <v>389</v>
      </c>
      <c r="H291" s="225">
        <v>540</v>
      </c>
      <c r="I291" s="200"/>
      <c r="L291" s="196"/>
      <c r="M291" s="201"/>
      <c r="N291" s="202"/>
      <c r="O291" s="202"/>
      <c r="P291" s="202"/>
      <c r="Q291" s="202"/>
      <c r="R291" s="202"/>
      <c r="S291" s="202"/>
      <c r="T291" s="203"/>
      <c r="AT291" s="197" t="s">
        <v>149</v>
      </c>
      <c r="AU291" s="197" t="s">
        <v>89</v>
      </c>
      <c r="AV291" s="13" t="s">
        <v>89</v>
      </c>
      <c r="AW291" s="13" t="s">
        <v>41</v>
      </c>
      <c r="AX291" s="13" t="s">
        <v>14</v>
      </c>
      <c r="AY291" s="197" t="s">
        <v>137</v>
      </c>
    </row>
    <row r="292" spans="2:65" s="1" customFormat="1" ht="22.5" customHeight="1">
      <c r="B292" s="173"/>
      <c r="C292" s="174" t="s">
        <v>390</v>
      </c>
      <c r="D292" s="174" t="s">
        <v>140</v>
      </c>
      <c r="E292" s="175" t="s">
        <v>391</v>
      </c>
      <c r="F292" s="176" t="s">
        <v>392</v>
      </c>
      <c r="G292" s="177" t="s">
        <v>182</v>
      </c>
      <c r="H292" s="178">
        <v>6</v>
      </c>
      <c r="I292" s="179"/>
      <c r="J292" s="180">
        <f>ROUND(I292*H292,2)</f>
        <v>0</v>
      </c>
      <c r="K292" s="176" t="s">
        <v>144</v>
      </c>
      <c r="L292" s="36"/>
      <c r="M292" s="181" t="s">
        <v>43</v>
      </c>
      <c r="N292" s="182" t="s">
        <v>50</v>
      </c>
      <c r="O292" s="37"/>
      <c r="P292" s="183">
        <f>O292*H292</f>
        <v>0</v>
      </c>
      <c r="Q292" s="183">
        <v>0</v>
      </c>
      <c r="R292" s="183">
        <f>Q292*H292</f>
        <v>0</v>
      </c>
      <c r="S292" s="183">
        <v>0</v>
      </c>
      <c r="T292" s="184">
        <f>S292*H292</f>
        <v>0</v>
      </c>
      <c r="AR292" s="19" t="s">
        <v>145</v>
      </c>
      <c r="AT292" s="19" t="s">
        <v>140</v>
      </c>
      <c r="AU292" s="19" t="s">
        <v>89</v>
      </c>
      <c r="AY292" s="19" t="s">
        <v>137</v>
      </c>
      <c r="BE292" s="185">
        <f>IF(N292="základní",J292,0)</f>
        <v>0</v>
      </c>
      <c r="BF292" s="185">
        <f>IF(N292="snížená",J292,0)</f>
        <v>0</v>
      </c>
      <c r="BG292" s="185">
        <f>IF(N292="zákl. přenesená",J292,0)</f>
        <v>0</v>
      </c>
      <c r="BH292" s="185">
        <f>IF(N292="sníž. přenesená",J292,0)</f>
        <v>0</v>
      </c>
      <c r="BI292" s="185">
        <f>IF(N292="nulová",J292,0)</f>
        <v>0</v>
      </c>
      <c r="BJ292" s="19" t="s">
        <v>89</v>
      </c>
      <c r="BK292" s="185">
        <f>ROUND(I292*H292,2)</f>
        <v>0</v>
      </c>
      <c r="BL292" s="19" t="s">
        <v>145</v>
      </c>
      <c r="BM292" s="19" t="s">
        <v>393</v>
      </c>
    </row>
    <row r="293" spans="2:47" s="1" customFormat="1" ht="27">
      <c r="B293" s="36"/>
      <c r="D293" s="205" t="s">
        <v>147</v>
      </c>
      <c r="F293" s="239" t="s">
        <v>394</v>
      </c>
      <c r="I293" s="147"/>
      <c r="L293" s="36"/>
      <c r="M293" s="65"/>
      <c r="N293" s="37"/>
      <c r="O293" s="37"/>
      <c r="P293" s="37"/>
      <c r="Q293" s="37"/>
      <c r="R293" s="37"/>
      <c r="S293" s="37"/>
      <c r="T293" s="66"/>
      <c r="AT293" s="19" t="s">
        <v>147</v>
      </c>
      <c r="AU293" s="19" t="s">
        <v>89</v>
      </c>
    </row>
    <row r="294" spans="2:65" s="1" customFormat="1" ht="22.5" customHeight="1">
      <c r="B294" s="173"/>
      <c r="C294" s="174" t="s">
        <v>395</v>
      </c>
      <c r="D294" s="174" t="s">
        <v>140</v>
      </c>
      <c r="E294" s="175" t="s">
        <v>396</v>
      </c>
      <c r="F294" s="176" t="s">
        <v>397</v>
      </c>
      <c r="G294" s="177" t="s">
        <v>143</v>
      </c>
      <c r="H294" s="178">
        <v>165.9</v>
      </c>
      <c r="I294" s="179"/>
      <c r="J294" s="180">
        <f>ROUND(I294*H294,2)</f>
        <v>0</v>
      </c>
      <c r="K294" s="176" t="s">
        <v>144</v>
      </c>
      <c r="L294" s="36"/>
      <c r="M294" s="181" t="s">
        <v>43</v>
      </c>
      <c r="N294" s="182" t="s">
        <v>50</v>
      </c>
      <c r="O294" s="37"/>
      <c r="P294" s="183">
        <f>O294*H294</f>
        <v>0</v>
      </c>
      <c r="Q294" s="183">
        <v>1E-05</v>
      </c>
      <c r="R294" s="183">
        <f>Q294*H294</f>
        <v>0.001659</v>
      </c>
      <c r="S294" s="183">
        <v>0</v>
      </c>
      <c r="T294" s="184">
        <f>S294*H294</f>
        <v>0</v>
      </c>
      <c r="AR294" s="19" t="s">
        <v>145</v>
      </c>
      <c r="AT294" s="19" t="s">
        <v>140</v>
      </c>
      <c r="AU294" s="19" t="s">
        <v>89</v>
      </c>
      <c r="AY294" s="19" t="s">
        <v>137</v>
      </c>
      <c r="BE294" s="185">
        <f>IF(N294="základní",J294,0)</f>
        <v>0</v>
      </c>
      <c r="BF294" s="185">
        <f>IF(N294="snížená",J294,0)</f>
        <v>0</v>
      </c>
      <c r="BG294" s="185">
        <f>IF(N294="zákl. přenesená",J294,0)</f>
        <v>0</v>
      </c>
      <c r="BH294" s="185">
        <f>IF(N294="sníž. přenesená",J294,0)</f>
        <v>0</v>
      </c>
      <c r="BI294" s="185">
        <f>IF(N294="nulová",J294,0)</f>
        <v>0</v>
      </c>
      <c r="BJ294" s="19" t="s">
        <v>89</v>
      </c>
      <c r="BK294" s="185">
        <f>ROUND(I294*H294,2)</f>
        <v>0</v>
      </c>
      <c r="BL294" s="19" t="s">
        <v>145</v>
      </c>
      <c r="BM294" s="19" t="s">
        <v>398</v>
      </c>
    </row>
    <row r="295" spans="2:47" s="1" customFormat="1" ht="27">
      <c r="B295" s="36"/>
      <c r="D295" s="186" t="s">
        <v>147</v>
      </c>
      <c r="F295" s="187" t="s">
        <v>399</v>
      </c>
      <c r="I295" s="147"/>
      <c r="L295" s="36"/>
      <c r="M295" s="65"/>
      <c r="N295" s="37"/>
      <c r="O295" s="37"/>
      <c r="P295" s="37"/>
      <c r="Q295" s="37"/>
      <c r="R295" s="37"/>
      <c r="S295" s="37"/>
      <c r="T295" s="66"/>
      <c r="AT295" s="19" t="s">
        <v>147</v>
      </c>
      <c r="AU295" s="19" t="s">
        <v>89</v>
      </c>
    </row>
    <row r="296" spans="2:51" s="13" customFormat="1" ht="13.5">
      <c r="B296" s="196"/>
      <c r="D296" s="186" t="s">
        <v>149</v>
      </c>
      <c r="E296" s="197" t="s">
        <v>43</v>
      </c>
      <c r="F296" s="198" t="s">
        <v>400</v>
      </c>
      <c r="H296" s="199">
        <v>71.04</v>
      </c>
      <c r="I296" s="200"/>
      <c r="L296" s="196"/>
      <c r="M296" s="201"/>
      <c r="N296" s="202"/>
      <c r="O296" s="202"/>
      <c r="P296" s="202"/>
      <c r="Q296" s="202"/>
      <c r="R296" s="202"/>
      <c r="S296" s="202"/>
      <c r="T296" s="203"/>
      <c r="AT296" s="197" t="s">
        <v>149</v>
      </c>
      <c r="AU296" s="197" t="s">
        <v>89</v>
      </c>
      <c r="AV296" s="13" t="s">
        <v>89</v>
      </c>
      <c r="AW296" s="13" t="s">
        <v>41</v>
      </c>
      <c r="AX296" s="13" t="s">
        <v>78</v>
      </c>
      <c r="AY296" s="197" t="s">
        <v>137</v>
      </c>
    </row>
    <row r="297" spans="2:51" s="13" customFormat="1" ht="13.5">
      <c r="B297" s="196"/>
      <c r="D297" s="186" t="s">
        <v>149</v>
      </c>
      <c r="E297" s="197" t="s">
        <v>43</v>
      </c>
      <c r="F297" s="198" t="s">
        <v>401</v>
      </c>
      <c r="H297" s="199">
        <v>69.6</v>
      </c>
      <c r="I297" s="200"/>
      <c r="L297" s="196"/>
      <c r="M297" s="201"/>
      <c r="N297" s="202"/>
      <c r="O297" s="202"/>
      <c r="P297" s="202"/>
      <c r="Q297" s="202"/>
      <c r="R297" s="202"/>
      <c r="S297" s="202"/>
      <c r="T297" s="203"/>
      <c r="AT297" s="197" t="s">
        <v>149</v>
      </c>
      <c r="AU297" s="197" t="s">
        <v>89</v>
      </c>
      <c r="AV297" s="13" t="s">
        <v>89</v>
      </c>
      <c r="AW297" s="13" t="s">
        <v>41</v>
      </c>
      <c r="AX297" s="13" t="s">
        <v>78</v>
      </c>
      <c r="AY297" s="197" t="s">
        <v>137</v>
      </c>
    </row>
    <row r="298" spans="2:51" s="13" customFormat="1" ht="13.5">
      <c r="B298" s="196"/>
      <c r="D298" s="186" t="s">
        <v>149</v>
      </c>
      <c r="E298" s="197" t="s">
        <v>43</v>
      </c>
      <c r="F298" s="198" t="s">
        <v>402</v>
      </c>
      <c r="H298" s="199">
        <v>14.28</v>
      </c>
      <c r="I298" s="200"/>
      <c r="L298" s="196"/>
      <c r="M298" s="201"/>
      <c r="N298" s="202"/>
      <c r="O298" s="202"/>
      <c r="P298" s="202"/>
      <c r="Q298" s="202"/>
      <c r="R298" s="202"/>
      <c r="S298" s="202"/>
      <c r="T298" s="203"/>
      <c r="AT298" s="197" t="s">
        <v>149</v>
      </c>
      <c r="AU298" s="197" t="s">
        <v>89</v>
      </c>
      <c r="AV298" s="13" t="s">
        <v>89</v>
      </c>
      <c r="AW298" s="13" t="s">
        <v>41</v>
      </c>
      <c r="AX298" s="13" t="s">
        <v>78</v>
      </c>
      <c r="AY298" s="197" t="s">
        <v>137</v>
      </c>
    </row>
    <row r="299" spans="2:51" s="13" customFormat="1" ht="13.5">
      <c r="B299" s="196"/>
      <c r="D299" s="186" t="s">
        <v>149</v>
      </c>
      <c r="E299" s="197" t="s">
        <v>43</v>
      </c>
      <c r="F299" s="198" t="s">
        <v>403</v>
      </c>
      <c r="H299" s="199">
        <v>6.88</v>
      </c>
      <c r="I299" s="200"/>
      <c r="L299" s="196"/>
      <c r="M299" s="201"/>
      <c r="N299" s="202"/>
      <c r="O299" s="202"/>
      <c r="P299" s="202"/>
      <c r="Q299" s="202"/>
      <c r="R299" s="202"/>
      <c r="S299" s="202"/>
      <c r="T299" s="203"/>
      <c r="AT299" s="197" t="s">
        <v>149</v>
      </c>
      <c r="AU299" s="197" t="s">
        <v>89</v>
      </c>
      <c r="AV299" s="13" t="s">
        <v>89</v>
      </c>
      <c r="AW299" s="13" t="s">
        <v>41</v>
      </c>
      <c r="AX299" s="13" t="s">
        <v>78</v>
      </c>
      <c r="AY299" s="197" t="s">
        <v>137</v>
      </c>
    </row>
    <row r="300" spans="2:51" s="13" customFormat="1" ht="13.5">
      <c r="B300" s="196"/>
      <c r="D300" s="186" t="s">
        <v>149</v>
      </c>
      <c r="E300" s="197" t="s">
        <v>43</v>
      </c>
      <c r="F300" s="198" t="s">
        <v>404</v>
      </c>
      <c r="H300" s="199">
        <v>4.1</v>
      </c>
      <c r="I300" s="200"/>
      <c r="L300" s="196"/>
      <c r="M300" s="201"/>
      <c r="N300" s="202"/>
      <c r="O300" s="202"/>
      <c r="P300" s="202"/>
      <c r="Q300" s="202"/>
      <c r="R300" s="202"/>
      <c r="S300" s="202"/>
      <c r="T300" s="203"/>
      <c r="AT300" s="197" t="s">
        <v>149</v>
      </c>
      <c r="AU300" s="197" t="s">
        <v>89</v>
      </c>
      <c r="AV300" s="13" t="s">
        <v>89</v>
      </c>
      <c r="AW300" s="13" t="s">
        <v>41</v>
      </c>
      <c r="AX300" s="13" t="s">
        <v>78</v>
      </c>
      <c r="AY300" s="197" t="s">
        <v>137</v>
      </c>
    </row>
    <row r="301" spans="2:51" s="14" customFormat="1" ht="13.5">
      <c r="B301" s="204"/>
      <c r="D301" s="205" t="s">
        <v>149</v>
      </c>
      <c r="E301" s="206" t="s">
        <v>43</v>
      </c>
      <c r="F301" s="207" t="s">
        <v>155</v>
      </c>
      <c r="H301" s="208">
        <v>165.9</v>
      </c>
      <c r="I301" s="209"/>
      <c r="L301" s="204"/>
      <c r="M301" s="210"/>
      <c r="N301" s="211"/>
      <c r="O301" s="211"/>
      <c r="P301" s="211"/>
      <c r="Q301" s="211"/>
      <c r="R301" s="211"/>
      <c r="S301" s="211"/>
      <c r="T301" s="212"/>
      <c r="AT301" s="213" t="s">
        <v>149</v>
      </c>
      <c r="AU301" s="213" t="s">
        <v>89</v>
      </c>
      <c r="AV301" s="14" t="s">
        <v>145</v>
      </c>
      <c r="AW301" s="14" t="s">
        <v>41</v>
      </c>
      <c r="AX301" s="14" t="s">
        <v>14</v>
      </c>
      <c r="AY301" s="213" t="s">
        <v>137</v>
      </c>
    </row>
    <row r="302" spans="2:65" s="1" customFormat="1" ht="22.5" customHeight="1">
      <c r="B302" s="173"/>
      <c r="C302" s="174" t="s">
        <v>405</v>
      </c>
      <c r="D302" s="174" t="s">
        <v>140</v>
      </c>
      <c r="E302" s="175" t="s">
        <v>406</v>
      </c>
      <c r="F302" s="176" t="s">
        <v>407</v>
      </c>
      <c r="G302" s="177" t="s">
        <v>182</v>
      </c>
      <c r="H302" s="178">
        <v>19.8</v>
      </c>
      <c r="I302" s="179"/>
      <c r="J302" s="180">
        <f>ROUND(I302*H302,2)</f>
        <v>0</v>
      </c>
      <c r="K302" s="176" t="s">
        <v>144</v>
      </c>
      <c r="L302" s="36"/>
      <c r="M302" s="181" t="s">
        <v>43</v>
      </c>
      <c r="N302" s="182" t="s">
        <v>50</v>
      </c>
      <c r="O302" s="37"/>
      <c r="P302" s="183">
        <f>O302*H302</f>
        <v>0</v>
      </c>
      <c r="Q302" s="183">
        <v>0</v>
      </c>
      <c r="R302" s="183">
        <f>Q302*H302</f>
        <v>0</v>
      </c>
      <c r="S302" s="183">
        <v>0.03</v>
      </c>
      <c r="T302" s="184">
        <f>S302*H302</f>
        <v>0.594</v>
      </c>
      <c r="AR302" s="19" t="s">
        <v>145</v>
      </c>
      <c r="AT302" s="19" t="s">
        <v>140</v>
      </c>
      <c r="AU302" s="19" t="s">
        <v>89</v>
      </c>
      <c r="AY302" s="19" t="s">
        <v>137</v>
      </c>
      <c r="BE302" s="185">
        <f>IF(N302="základní",J302,0)</f>
        <v>0</v>
      </c>
      <c r="BF302" s="185">
        <f>IF(N302="snížená",J302,0)</f>
        <v>0</v>
      </c>
      <c r="BG302" s="185">
        <f>IF(N302="zákl. přenesená",J302,0)</f>
        <v>0</v>
      </c>
      <c r="BH302" s="185">
        <f>IF(N302="sníž. přenesená",J302,0)</f>
        <v>0</v>
      </c>
      <c r="BI302" s="185">
        <f>IF(N302="nulová",J302,0)</f>
        <v>0</v>
      </c>
      <c r="BJ302" s="19" t="s">
        <v>89</v>
      </c>
      <c r="BK302" s="185">
        <f>ROUND(I302*H302,2)</f>
        <v>0</v>
      </c>
      <c r="BL302" s="19" t="s">
        <v>145</v>
      </c>
      <c r="BM302" s="19" t="s">
        <v>408</v>
      </c>
    </row>
    <row r="303" spans="2:47" s="1" customFormat="1" ht="13.5">
      <c r="B303" s="36"/>
      <c r="D303" s="186" t="s">
        <v>147</v>
      </c>
      <c r="F303" s="187" t="s">
        <v>409</v>
      </c>
      <c r="I303" s="147"/>
      <c r="L303" s="36"/>
      <c r="M303" s="65"/>
      <c r="N303" s="37"/>
      <c r="O303" s="37"/>
      <c r="P303" s="37"/>
      <c r="Q303" s="37"/>
      <c r="R303" s="37"/>
      <c r="S303" s="37"/>
      <c r="T303" s="66"/>
      <c r="AT303" s="19" t="s">
        <v>147</v>
      </c>
      <c r="AU303" s="19" t="s">
        <v>89</v>
      </c>
    </row>
    <row r="304" spans="2:51" s="13" customFormat="1" ht="13.5">
      <c r="B304" s="196"/>
      <c r="D304" s="205" t="s">
        <v>149</v>
      </c>
      <c r="E304" s="226" t="s">
        <v>43</v>
      </c>
      <c r="F304" s="224" t="s">
        <v>410</v>
      </c>
      <c r="H304" s="225">
        <v>19.8</v>
      </c>
      <c r="I304" s="200"/>
      <c r="L304" s="196"/>
      <c r="M304" s="201"/>
      <c r="N304" s="202"/>
      <c r="O304" s="202"/>
      <c r="P304" s="202"/>
      <c r="Q304" s="202"/>
      <c r="R304" s="202"/>
      <c r="S304" s="202"/>
      <c r="T304" s="203"/>
      <c r="AT304" s="197" t="s">
        <v>149</v>
      </c>
      <c r="AU304" s="197" t="s">
        <v>89</v>
      </c>
      <c r="AV304" s="13" t="s">
        <v>89</v>
      </c>
      <c r="AW304" s="13" t="s">
        <v>41</v>
      </c>
      <c r="AX304" s="13" t="s">
        <v>14</v>
      </c>
      <c r="AY304" s="197" t="s">
        <v>137</v>
      </c>
    </row>
    <row r="305" spans="2:65" s="1" customFormat="1" ht="22.5" customHeight="1">
      <c r="B305" s="173"/>
      <c r="C305" s="174" t="s">
        <v>411</v>
      </c>
      <c r="D305" s="174" t="s">
        <v>140</v>
      </c>
      <c r="E305" s="175" t="s">
        <v>412</v>
      </c>
      <c r="F305" s="176" t="s">
        <v>413</v>
      </c>
      <c r="G305" s="177" t="s">
        <v>143</v>
      </c>
      <c r="H305" s="178">
        <v>6.6</v>
      </c>
      <c r="I305" s="179"/>
      <c r="J305" s="180">
        <f>ROUND(I305*H305,2)</f>
        <v>0</v>
      </c>
      <c r="K305" s="176" t="s">
        <v>144</v>
      </c>
      <c r="L305" s="36"/>
      <c r="M305" s="181" t="s">
        <v>43</v>
      </c>
      <c r="N305" s="182" t="s">
        <v>50</v>
      </c>
      <c r="O305" s="37"/>
      <c r="P305" s="183">
        <f>O305*H305</f>
        <v>0</v>
      </c>
      <c r="Q305" s="183">
        <v>0</v>
      </c>
      <c r="R305" s="183">
        <f>Q305*H305</f>
        <v>0</v>
      </c>
      <c r="S305" s="183">
        <v>0.067</v>
      </c>
      <c r="T305" s="184">
        <f>S305*H305</f>
        <v>0.4422</v>
      </c>
      <c r="AR305" s="19" t="s">
        <v>145</v>
      </c>
      <c r="AT305" s="19" t="s">
        <v>140</v>
      </c>
      <c r="AU305" s="19" t="s">
        <v>89</v>
      </c>
      <c r="AY305" s="19" t="s">
        <v>137</v>
      </c>
      <c r="BE305" s="185">
        <f>IF(N305="základní",J305,0)</f>
        <v>0</v>
      </c>
      <c r="BF305" s="185">
        <f>IF(N305="snížená",J305,0)</f>
        <v>0</v>
      </c>
      <c r="BG305" s="185">
        <f>IF(N305="zákl. přenesená",J305,0)</f>
        <v>0</v>
      </c>
      <c r="BH305" s="185">
        <f>IF(N305="sníž. přenesená",J305,0)</f>
        <v>0</v>
      </c>
      <c r="BI305" s="185">
        <f>IF(N305="nulová",J305,0)</f>
        <v>0</v>
      </c>
      <c r="BJ305" s="19" t="s">
        <v>89</v>
      </c>
      <c r="BK305" s="185">
        <f>ROUND(I305*H305,2)</f>
        <v>0</v>
      </c>
      <c r="BL305" s="19" t="s">
        <v>145</v>
      </c>
      <c r="BM305" s="19" t="s">
        <v>414</v>
      </c>
    </row>
    <row r="306" spans="2:47" s="1" customFormat="1" ht="27">
      <c r="B306" s="36"/>
      <c r="D306" s="205" t="s">
        <v>147</v>
      </c>
      <c r="F306" s="239" t="s">
        <v>415</v>
      </c>
      <c r="I306" s="147"/>
      <c r="L306" s="36"/>
      <c r="M306" s="65"/>
      <c r="N306" s="37"/>
      <c r="O306" s="37"/>
      <c r="P306" s="37"/>
      <c r="Q306" s="37"/>
      <c r="R306" s="37"/>
      <c r="S306" s="37"/>
      <c r="T306" s="66"/>
      <c r="AT306" s="19" t="s">
        <v>147</v>
      </c>
      <c r="AU306" s="19" t="s">
        <v>89</v>
      </c>
    </row>
    <row r="307" spans="2:65" s="1" customFormat="1" ht="22.5" customHeight="1">
      <c r="B307" s="173"/>
      <c r="C307" s="174" t="s">
        <v>416</v>
      </c>
      <c r="D307" s="174" t="s">
        <v>140</v>
      </c>
      <c r="E307" s="175" t="s">
        <v>417</v>
      </c>
      <c r="F307" s="176" t="s">
        <v>418</v>
      </c>
      <c r="G307" s="177" t="s">
        <v>143</v>
      </c>
      <c r="H307" s="178">
        <v>3.55</v>
      </c>
      <c r="I307" s="179"/>
      <c r="J307" s="180">
        <f>ROUND(I307*H307,2)</f>
        <v>0</v>
      </c>
      <c r="K307" s="176" t="s">
        <v>144</v>
      </c>
      <c r="L307" s="36"/>
      <c r="M307" s="181" t="s">
        <v>43</v>
      </c>
      <c r="N307" s="182" t="s">
        <v>50</v>
      </c>
      <c r="O307" s="37"/>
      <c r="P307" s="183">
        <f>O307*H307</f>
        <v>0</v>
      </c>
      <c r="Q307" s="183">
        <v>0</v>
      </c>
      <c r="R307" s="183">
        <f>Q307*H307</f>
        <v>0</v>
      </c>
      <c r="S307" s="183">
        <v>0.076</v>
      </c>
      <c r="T307" s="184">
        <f>S307*H307</f>
        <v>0.2698</v>
      </c>
      <c r="AR307" s="19" t="s">
        <v>145</v>
      </c>
      <c r="AT307" s="19" t="s">
        <v>140</v>
      </c>
      <c r="AU307" s="19" t="s">
        <v>89</v>
      </c>
      <c r="AY307" s="19" t="s">
        <v>137</v>
      </c>
      <c r="BE307" s="185">
        <f>IF(N307="základní",J307,0)</f>
        <v>0</v>
      </c>
      <c r="BF307" s="185">
        <f>IF(N307="snížená",J307,0)</f>
        <v>0</v>
      </c>
      <c r="BG307" s="185">
        <f>IF(N307="zákl. přenesená",J307,0)</f>
        <v>0</v>
      </c>
      <c r="BH307" s="185">
        <f>IF(N307="sníž. přenesená",J307,0)</f>
        <v>0</v>
      </c>
      <c r="BI307" s="185">
        <f>IF(N307="nulová",J307,0)</f>
        <v>0</v>
      </c>
      <c r="BJ307" s="19" t="s">
        <v>89</v>
      </c>
      <c r="BK307" s="185">
        <f>ROUND(I307*H307,2)</f>
        <v>0</v>
      </c>
      <c r="BL307" s="19" t="s">
        <v>145</v>
      </c>
      <c r="BM307" s="19" t="s">
        <v>419</v>
      </c>
    </row>
    <row r="308" spans="2:47" s="1" customFormat="1" ht="27">
      <c r="B308" s="36"/>
      <c r="D308" s="205" t="s">
        <v>147</v>
      </c>
      <c r="F308" s="239" t="s">
        <v>420</v>
      </c>
      <c r="I308" s="147"/>
      <c r="L308" s="36"/>
      <c r="M308" s="65"/>
      <c r="N308" s="37"/>
      <c r="O308" s="37"/>
      <c r="P308" s="37"/>
      <c r="Q308" s="37"/>
      <c r="R308" s="37"/>
      <c r="S308" s="37"/>
      <c r="T308" s="66"/>
      <c r="AT308" s="19" t="s">
        <v>147</v>
      </c>
      <c r="AU308" s="19" t="s">
        <v>89</v>
      </c>
    </row>
    <row r="309" spans="2:65" s="1" customFormat="1" ht="22.5" customHeight="1">
      <c r="B309" s="173"/>
      <c r="C309" s="174" t="s">
        <v>421</v>
      </c>
      <c r="D309" s="174" t="s">
        <v>140</v>
      </c>
      <c r="E309" s="175" t="s">
        <v>422</v>
      </c>
      <c r="F309" s="176" t="s">
        <v>423</v>
      </c>
      <c r="G309" s="177" t="s">
        <v>143</v>
      </c>
      <c r="H309" s="178">
        <v>871.51</v>
      </c>
      <c r="I309" s="179"/>
      <c r="J309" s="180">
        <f>ROUND(I309*H309,2)</f>
        <v>0</v>
      </c>
      <c r="K309" s="176" t="s">
        <v>144</v>
      </c>
      <c r="L309" s="36"/>
      <c r="M309" s="181" t="s">
        <v>43</v>
      </c>
      <c r="N309" s="182" t="s">
        <v>50</v>
      </c>
      <c r="O309" s="37"/>
      <c r="P309" s="183">
        <f>O309*H309</f>
        <v>0</v>
      </c>
      <c r="Q309" s="183">
        <v>0</v>
      </c>
      <c r="R309" s="183">
        <f>Q309*H309</f>
        <v>0</v>
      </c>
      <c r="S309" s="183">
        <v>0.059</v>
      </c>
      <c r="T309" s="184">
        <f>S309*H309</f>
        <v>51.41909</v>
      </c>
      <c r="AR309" s="19" t="s">
        <v>145</v>
      </c>
      <c r="AT309" s="19" t="s">
        <v>140</v>
      </c>
      <c r="AU309" s="19" t="s">
        <v>89</v>
      </c>
      <c r="AY309" s="19" t="s">
        <v>137</v>
      </c>
      <c r="BE309" s="185">
        <f>IF(N309="základní",J309,0)</f>
        <v>0</v>
      </c>
      <c r="BF309" s="185">
        <f>IF(N309="snížená",J309,0)</f>
        <v>0</v>
      </c>
      <c r="BG309" s="185">
        <f>IF(N309="zákl. přenesená",J309,0)</f>
        <v>0</v>
      </c>
      <c r="BH309" s="185">
        <f>IF(N309="sníž. přenesená",J309,0)</f>
        <v>0</v>
      </c>
      <c r="BI309" s="185">
        <f>IF(N309="nulová",J309,0)</f>
        <v>0</v>
      </c>
      <c r="BJ309" s="19" t="s">
        <v>89</v>
      </c>
      <c r="BK309" s="185">
        <f>ROUND(I309*H309,2)</f>
        <v>0</v>
      </c>
      <c r="BL309" s="19" t="s">
        <v>145</v>
      </c>
      <c r="BM309" s="19" t="s">
        <v>424</v>
      </c>
    </row>
    <row r="310" spans="2:47" s="1" customFormat="1" ht="27">
      <c r="B310" s="36"/>
      <c r="D310" s="186" t="s">
        <v>147</v>
      </c>
      <c r="F310" s="187" t="s">
        <v>425</v>
      </c>
      <c r="I310" s="147"/>
      <c r="L310" s="36"/>
      <c r="M310" s="65"/>
      <c r="N310" s="37"/>
      <c r="O310" s="37"/>
      <c r="P310" s="37"/>
      <c r="Q310" s="37"/>
      <c r="R310" s="37"/>
      <c r="S310" s="37"/>
      <c r="T310" s="66"/>
      <c r="AT310" s="19" t="s">
        <v>147</v>
      </c>
      <c r="AU310" s="19" t="s">
        <v>89</v>
      </c>
    </row>
    <row r="311" spans="2:51" s="12" customFormat="1" ht="13.5">
      <c r="B311" s="188"/>
      <c r="D311" s="186" t="s">
        <v>149</v>
      </c>
      <c r="E311" s="189" t="s">
        <v>43</v>
      </c>
      <c r="F311" s="190" t="s">
        <v>426</v>
      </c>
      <c r="H311" s="191" t="s">
        <v>43</v>
      </c>
      <c r="I311" s="192"/>
      <c r="L311" s="188"/>
      <c r="M311" s="193"/>
      <c r="N311" s="194"/>
      <c r="O311" s="194"/>
      <c r="P311" s="194"/>
      <c r="Q311" s="194"/>
      <c r="R311" s="194"/>
      <c r="S311" s="194"/>
      <c r="T311" s="195"/>
      <c r="AT311" s="191" t="s">
        <v>149</v>
      </c>
      <c r="AU311" s="191" t="s">
        <v>89</v>
      </c>
      <c r="AV311" s="12" t="s">
        <v>14</v>
      </c>
      <c r="AW311" s="12" t="s">
        <v>41</v>
      </c>
      <c r="AX311" s="12" t="s">
        <v>78</v>
      </c>
      <c r="AY311" s="191" t="s">
        <v>137</v>
      </c>
    </row>
    <row r="312" spans="2:51" s="12" customFormat="1" ht="13.5">
      <c r="B312" s="188"/>
      <c r="D312" s="186" t="s">
        <v>149</v>
      </c>
      <c r="E312" s="189" t="s">
        <v>43</v>
      </c>
      <c r="F312" s="190" t="s">
        <v>427</v>
      </c>
      <c r="H312" s="191" t="s">
        <v>43</v>
      </c>
      <c r="I312" s="192"/>
      <c r="L312" s="188"/>
      <c r="M312" s="193"/>
      <c r="N312" s="194"/>
      <c r="O312" s="194"/>
      <c r="P312" s="194"/>
      <c r="Q312" s="194"/>
      <c r="R312" s="194"/>
      <c r="S312" s="194"/>
      <c r="T312" s="195"/>
      <c r="AT312" s="191" t="s">
        <v>149</v>
      </c>
      <c r="AU312" s="191" t="s">
        <v>89</v>
      </c>
      <c r="AV312" s="12" t="s">
        <v>14</v>
      </c>
      <c r="AW312" s="12" t="s">
        <v>41</v>
      </c>
      <c r="AX312" s="12" t="s">
        <v>78</v>
      </c>
      <c r="AY312" s="191" t="s">
        <v>137</v>
      </c>
    </row>
    <row r="313" spans="2:51" s="13" customFormat="1" ht="13.5">
      <c r="B313" s="196"/>
      <c r="D313" s="186" t="s">
        <v>149</v>
      </c>
      <c r="E313" s="197" t="s">
        <v>43</v>
      </c>
      <c r="F313" s="198" t="s">
        <v>177</v>
      </c>
      <c r="H313" s="199">
        <v>871.51</v>
      </c>
      <c r="I313" s="200"/>
      <c r="L313" s="196"/>
      <c r="M313" s="201"/>
      <c r="N313" s="202"/>
      <c r="O313" s="202"/>
      <c r="P313" s="202"/>
      <c r="Q313" s="202"/>
      <c r="R313" s="202"/>
      <c r="S313" s="202"/>
      <c r="T313" s="203"/>
      <c r="AT313" s="197" t="s">
        <v>149</v>
      </c>
      <c r="AU313" s="197" t="s">
        <v>89</v>
      </c>
      <c r="AV313" s="13" t="s">
        <v>89</v>
      </c>
      <c r="AW313" s="13" t="s">
        <v>41</v>
      </c>
      <c r="AX313" s="13" t="s">
        <v>14</v>
      </c>
      <c r="AY313" s="197" t="s">
        <v>137</v>
      </c>
    </row>
    <row r="314" spans="2:63" s="11" customFormat="1" ht="29.25" customHeight="1">
      <c r="B314" s="159"/>
      <c r="D314" s="170" t="s">
        <v>77</v>
      </c>
      <c r="E314" s="171" t="s">
        <v>428</v>
      </c>
      <c r="F314" s="171" t="s">
        <v>429</v>
      </c>
      <c r="I314" s="162"/>
      <c r="J314" s="172">
        <f>BK314</f>
        <v>0</v>
      </c>
      <c r="L314" s="159"/>
      <c r="M314" s="164"/>
      <c r="N314" s="165"/>
      <c r="O314" s="165"/>
      <c r="P314" s="166">
        <f>SUM(P315:P324)</f>
        <v>0</v>
      </c>
      <c r="Q314" s="165"/>
      <c r="R314" s="166">
        <f>SUM(R315:R324)</f>
        <v>0</v>
      </c>
      <c r="S314" s="165"/>
      <c r="T314" s="167">
        <f>SUM(T315:T324)</f>
        <v>0</v>
      </c>
      <c r="AR314" s="160" t="s">
        <v>14</v>
      </c>
      <c r="AT314" s="168" t="s">
        <v>77</v>
      </c>
      <c r="AU314" s="168" t="s">
        <v>14</v>
      </c>
      <c r="AY314" s="160" t="s">
        <v>137</v>
      </c>
      <c r="BK314" s="169">
        <f>SUM(BK315:BK324)</f>
        <v>0</v>
      </c>
    </row>
    <row r="315" spans="2:65" s="1" customFormat="1" ht="31.5" customHeight="1">
      <c r="B315" s="173"/>
      <c r="C315" s="174" t="s">
        <v>430</v>
      </c>
      <c r="D315" s="174" t="s">
        <v>140</v>
      </c>
      <c r="E315" s="175" t="s">
        <v>431</v>
      </c>
      <c r="F315" s="176" t="s">
        <v>432</v>
      </c>
      <c r="G315" s="177" t="s">
        <v>433</v>
      </c>
      <c r="H315" s="178">
        <v>54.106</v>
      </c>
      <c r="I315" s="179"/>
      <c r="J315" s="180">
        <f>ROUND(I315*H315,2)</f>
        <v>0</v>
      </c>
      <c r="K315" s="176" t="s">
        <v>144</v>
      </c>
      <c r="L315" s="36"/>
      <c r="M315" s="181" t="s">
        <v>43</v>
      </c>
      <c r="N315" s="182" t="s">
        <v>50</v>
      </c>
      <c r="O315" s="37"/>
      <c r="P315" s="183">
        <f>O315*H315</f>
        <v>0</v>
      </c>
      <c r="Q315" s="183">
        <v>0</v>
      </c>
      <c r="R315" s="183">
        <f>Q315*H315</f>
        <v>0</v>
      </c>
      <c r="S315" s="183">
        <v>0</v>
      </c>
      <c r="T315" s="184">
        <f>S315*H315</f>
        <v>0</v>
      </c>
      <c r="AR315" s="19" t="s">
        <v>145</v>
      </c>
      <c r="AT315" s="19" t="s">
        <v>140</v>
      </c>
      <c r="AU315" s="19" t="s">
        <v>89</v>
      </c>
      <c r="AY315" s="19" t="s">
        <v>137</v>
      </c>
      <c r="BE315" s="185">
        <f>IF(N315="základní",J315,0)</f>
        <v>0</v>
      </c>
      <c r="BF315" s="185">
        <f>IF(N315="snížená",J315,0)</f>
        <v>0</v>
      </c>
      <c r="BG315" s="185">
        <f>IF(N315="zákl. přenesená",J315,0)</f>
        <v>0</v>
      </c>
      <c r="BH315" s="185">
        <f>IF(N315="sníž. přenesená",J315,0)</f>
        <v>0</v>
      </c>
      <c r="BI315" s="185">
        <f>IF(N315="nulová",J315,0)</f>
        <v>0</v>
      </c>
      <c r="BJ315" s="19" t="s">
        <v>89</v>
      </c>
      <c r="BK315" s="185">
        <f>ROUND(I315*H315,2)</f>
        <v>0</v>
      </c>
      <c r="BL315" s="19" t="s">
        <v>145</v>
      </c>
      <c r="BM315" s="19" t="s">
        <v>434</v>
      </c>
    </row>
    <row r="316" spans="2:47" s="1" customFormat="1" ht="27">
      <c r="B316" s="36"/>
      <c r="D316" s="205" t="s">
        <v>147</v>
      </c>
      <c r="F316" s="239" t="s">
        <v>435</v>
      </c>
      <c r="I316" s="147"/>
      <c r="L316" s="36"/>
      <c r="M316" s="65"/>
      <c r="N316" s="37"/>
      <c r="O316" s="37"/>
      <c r="P316" s="37"/>
      <c r="Q316" s="37"/>
      <c r="R316" s="37"/>
      <c r="S316" s="37"/>
      <c r="T316" s="66"/>
      <c r="AT316" s="19" t="s">
        <v>147</v>
      </c>
      <c r="AU316" s="19" t="s">
        <v>89</v>
      </c>
    </row>
    <row r="317" spans="2:65" s="1" customFormat="1" ht="22.5" customHeight="1">
      <c r="B317" s="173"/>
      <c r="C317" s="174" t="s">
        <v>436</v>
      </c>
      <c r="D317" s="174" t="s">
        <v>140</v>
      </c>
      <c r="E317" s="175" t="s">
        <v>437</v>
      </c>
      <c r="F317" s="176" t="s">
        <v>438</v>
      </c>
      <c r="G317" s="177" t="s">
        <v>433</v>
      </c>
      <c r="H317" s="178">
        <v>54.106</v>
      </c>
      <c r="I317" s="179"/>
      <c r="J317" s="180">
        <f>ROUND(I317*H317,2)</f>
        <v>0</v>
      </c>
      <c r="K317" s="176" t="s">
        <v>144</v>
      </c>
      <c r="L317" s="36"/>
      <c r="M317" s="181" t="s">
        <v>43</v>
      </c>
      <c r="N317" s="182" t="s">
        <v>50</v>
      </c>
      <c r="O317" s="37"/>
      <c r="P317" s="183">
        <f>O317*H317</f>
        <v>0</v>
      </c>
      <c r="Q317" s="183">
        <v>0</v>
      </c>
      <c r="R317" s="183">
        <f>Q317*H317</f>
        <v>0</v>
      </c>
      <c r="S317" s="183">
        <v>0</v>
      </c>
      <c r="T317" s="184">
        <f>S317*H317</f>
        <v>0</v>
      </c>
      <c r="AR317" s="19" t="s">
        <v>145</v>
      </c>
      <c r="AT317" s="19" t="s">
        <v>140</v>
      </c>
      <c r="AU317" s="19" t="s">
        <v>89</v>
      </c>
      <c r="AY317" s="19" t="s">
        <v>137</v>
      </c>
      <c r="BE317" s="185">
        <f>IF(N317="základní",J317,0)</f>
        <v>0</v>
      </c>
      <c r="BF317" s="185">
        <f>IF(N317="snížená",J317,0)</f>
        <v>0</v>
      </c>
      <c r="BG317" s="185">
        <f>IF(N317="zákl. přenesená",J317,0)</f>
        <v>0</v>
      </c>
      <c r="BH317" s="185">
        <f>IF(N317="sníž. přenesená",J317,0)</f>
        <v>0</v>
      </c>
      <c r="BI317" s="185">
        <f>IF(N317="nulová",J317,0)</f>
        <v>0</v>
      </c>
      <c r="BJ317" s="19" t="s">
        <v>89</v>
      </c>
      <c r="BK317" s="185">
        <f>ROUND(I317*H317,2)</f>
        <v>0</v>
      </c>
      <c r="BL317" s="19" t="s">
        <v>145</v>
      </c>
      <c r="BM317" s="19" t="s">
        <v>439</v>
      </c>
    </row>
    <row r="318" spans="2:47" s="1" customFormat="1" ht="13.5">
      <c r="B318" s="36"/>
      <c r="D318" s="205" t="s">
        <v>147</v>
      </c>
      <c r="F318" s="239" t="s">
        <v>440</v>
      </c>
      <c r="I318" s="147"/>
      <c r="L318" s="36"/>
      <c r="M318" s="65"/>
      <c r="N318" s="37"/>
      <c r="O318" s="37"/>
      <c r="P318" s="37"/>
      <c r="Q318" s="37"/>
      <c r="R318" s="37"/>
      <c r="S318" s="37"/>
      <c r="T318" s="66"/>
      <c r="AT318" s="19" t="s">
        <v>147</v>
      </c>
      <c r="AU318" s="19" t="s">
        <v>89</v>
      </c>
    </row>
    <row r="319" spans="2:65" s="1" customFormat="1" ht="22.5" customHeight="1">
      <c r="B319" s="173"/>
      <c r="C319" s="174" t="s">
        <v>441</v>
      </c>
      <c r="D319" s="174" t="s">
        <v>140</v>
      </c>
      <c r="E319" s="175" t="s">
        <v>442</v>
      </c>
      <c r="F319" s="176" t="s">
        <v>443</v>
      </c>
      <c r="G319" s="177" t="s">
        <v>433</v>
      </c>
      <c r="H319" s="178">
        <v>1082.12</v>
      </c>
      <c r="I319" s="179"/>
      <c r="J319" s="180">
        <f>ROUND(I319*H319,2)</f>
        <v>0</v>
      </c>
      <c r="K319" s="176" t="s">
        <v>144</v>
      </c>
      <c r="L319" s="36"/>
      <c r="M319" s="181" t="s">
        <v>43</v>
      </c>
      <c r="N319" s="182" t="s">
        <v>50</v>
      </c>
      <c r="O319" s="37"/>
      <c r="P319" s="183">
        <f>O319*H319</f>
        <v>0</v>
      </c>
      <c r="Q319" s="183">
        <v>0</v>
      </c>
      <c r="R319" s="183">
        <f>Q319*H319</f>
        <v>0</v>
      </c>
      <c r="S319" s="183">
        <v>0</v>
      </c>
      <c r="T319" s="184">
        <f>S319*H319</f>
        <v>0</v>
      </c>
      <c r="AR319" s="19" t="s">
        <v>145</v>
      </c>
      <c r="AT319" s="19" t="s">
        <v>140</v>
      </c>
      <c r="AU319" s="19" t="s">
        <v>89</v>
      </c>
      <c r="AY319" s="19" t="s">
        <v>137</v>
      </c>
      <c r="BE319" s="185">
        <f>IF(N319="základní",J319,0)</f>
        <v>0</v>
      </c>
      <c r="BF319" s="185">
        <f>IF(N319="snížená",J319,0)</f>
        <v>0</v>
      </c>
      <c r="BG319" s="185">
        <f>IF(N319="zákl. přenesená",J319,0)</f>
        <v>0</v>
      </c>
      <c r="BH319" s="185">
        <f>IF(N319="sníž. přenesená",J319,0)</f>
        <v>0</v>
      </c>
      <c r="BI319" s="185">
        <f>IF(N319="nulová",J319,0)</f>
        <v>0</v>
      </c>
      <c r="BJ319" s="19" t="s">
        <v>89</v>
      </c>
      <c r="BK319" s="185">
        <f>ROUND(I319*H319,2)</f>
        <v>0</v>
      </c>
      <c r="BL319" s="19" t="s">
        <v>145</v>
      </c>
      <c r="BM319" s="19" t="s">
        <v>444</v>
      </c>
    </row>
    <row r="320" spans="2:47" s="1" customFormat="1" ht="27">
      <c r="B320" s="36"/>
      <c r="D320" s="186" t="s">
        <v>147</v>
      </c>
      <c r="F320" s="187" t="s">
        <v>445</v>
      </c>
      <c r="I320" s="147"/>
      <c r="L320" s="36"/>
      <c r="M320" s="65"/>
      <c r="N320" s="37"/>
      <c r="O320" s="37"/>
      <c r="P320" s="37"/>
      <c r="Q320" s="37"/>
      <c r="R320" s="37"/>
      <c r="S320" s="37"/>
      <c r="T320" s="66"/>
      <c r="AT320" s="19" t="s">
        <v>147</v>
      </c>
      <c r="AU320" s="19" t="s">
        <v>89</v>
      </c>
    </row>
    <row r="321" spans="2:47" s="1" customFormat="1" ht="27">
      <c r="B321" s="36"/>
      <c r="D321" s="186" t="s">
        <v>233</v>
      </c>
      <c r="F321" s="238" t="s">
        <v>446</v>
      </c>
      <c r="I321" s="147"/>
      <c r="L321" s="36"/>
      <c r="M321" s="65"/>
      <c r="N321" s="37"/>
      <c r="O321" s="37"/>
      <c r="P321" s="37"/>
      <c r="Q321" s="37"/>
      <c r="R321" s="37"/>
      <c r="S321" s="37"/>
      <c r="T321" s="66"/>
      <c r="AT321" s="19" t="s">
        <v>233</v>
      </c>
      <c r="AU321" s="19" t="s">
        <v>89</v>
      </c>
    </row>
    <row r="322" spans="2:51" s="13" customFormat="1" ht="13.5">
      <c r="B322" s="196"/>
      <c r="D322" s="205" t="s">
        <v>149</v>
      </c>
      <c r="F322" s="224" t="s">
        <v>447</v>
      </c>
      <c r="H322" s="225">
        <v>1082.12</v>
      </c>
      <c r="I322" s="200"/>
      <c r="L322" s="196"/>
      <c r="M322" s="201"/>
      <c r="N322" s="202"/>
      <c r="O322" s="202"/>
      <c r="P322" s="202"/>
      <c r="Q322" s="202"/>
      <c r="R322" s="202"/>
      <c r="S322" s="202"/>
      <c r="T322" s="203"/>
      <c r="AT322" s="197" t="s">
        <v>149</v>
      </c>
      <c r="AU322" s="197" t="s">
        <v>89</v>
      </c>
      <c r="AV322" s="13" t="s">
        <v>89</v>
      </c>
      <c r="AW322" s="13" t="s">
        <v>4</v>
      </c>
      <c r="AX322" s="13" t="s">
        <v>14</v>
      </c>
      <c r="AY322" s="197" t="s">
        <v>137</v>
      </c>
    </row>
    <row r="323" spans="2:65" s="1" customFormat="1" ht="22.5" customHeight="1">
      <c r="B323" s="173"/>
      <c r="C323" s="174" t="s">
        <v>448</v>
      </c>
      <c r="D323" s="174" t="s">
        <v>140</v>
      </c>
      <c r="E323" s="175" t="s">
        <v>449</v>
      </c>
      <c r="F323" s="176" t="s">
        <v>450</v>
      </c>
      <c r="G323" s="177" t="s">
        <v>433</v>
      </c>
      <c r="H323" s="178">
        <v>54.106</v>
      </c>
      <c r="I323" s="179"/>
      <c r="J323" s="180">
        <f>ROUND(I323*H323,2)</f>
        <v>0</v>
      </c>
      <c r="K323" s="176" t="s">
        <v>144</v>
      </c>
      <c r="L323" s="36"/>
      <c r="M323" s="181" t="s">
        <v>43</v>
      </c>
      <c r="N323" s="182" t="s">
        <v>50</v>
      </c>
      <c r="O323" s="37"/>
      <c r="P323" s="183">
        <f>O323*H323</f>
        <v>0</v>
      </c>
      <c r="Q323" s="183">
        <v>0</v>
      </c>
      <c r="R323" s="183">
        <f>Q323*H323</f>
        <v>0</v>
      </c>
      <c r="S323" s="183">
        <v>0</v>
      </c>
      <c r="T323" s="184">
        <f>S323*H323</f>
        <v>0</v>
      </c>
      <c r="AR323" s="19" t="s">
        <v>145</v>
      </c>
      <c r="AT323" s="19" t="s">
        <v>140</v>
      </c>
      <c r="AU323" s="19" t="s">
        <v>89</v>
      </c>
      <c r="AY323" s="19" t="s">
        <v>137</v>
      </c>
      <c r="BE323" s="185">
        <f>IF(N323="základní",J323,0)</f>
        <v>0</v>
      </c>
      <c r="BF323" s="185">
        <f>IF(N323="snížená",J323,0)</f>
        <v>0</v>
      </c>
      <c r="BG323" s="185">
        <f>IF(N323="zákl. přenesená",J323,0)</f>
        <v>0</v>
      </c>
      <c r="BH323" s="185">
        <f>IF(N323="sníž. přenesená",J323,0)</f>
        <v>0</v>
      </c>
      <c r="BI323" s="185">
        <f>IF(N323="nulová",J323,0)</f>
        <v>0</v>
      </c>
      <c r="BJ323" s="19" t="s">
        <v>89</v>
      </c>
      <c r="BK323" s="185">
        <f>ROUND(I323*H323,2)</f>
        <v>0</v>
      </c>
      <c r="BL323" s="19" t="s">
        <v>145</v>
      </c>
      <c r="BM323" s="19" t="s">
        <v>451</v>
      </c>
    </row>
    <row r="324" spans="2:47" s="1" customFormat="1" ht="13.5">
      <c r="B324" s="36"/>
      <c r="D324" s="186" t="s">
        <v>147</v>
      </c>
      <c r="F324" s="187" t="s">
        <v>452</v>
      </c>
      <c r="I324" s="147"/>
      <c r="L324" s="36"/>
      <c r="M324" s="65"/>
      <c r="N324" s="37"/>
      <c r="O324" s="37"/>
      <c r="P324" s="37"/>
      <c r="Q324" s="37"/>
      <c r="R324" s="37"/>
      <c r="S324" s="37"/>
      <c r="T324" s="66"/>
      <c r="AT324" s="19" t="s">
        <v>147</v>
      </c>
      <c r="AU324" s="19" t="s">
        <v>89</v>
      </c>
    </row>
    <row r="325" spans="2:63" s="11" customFormat="1" ht="29.25" customHeight="1">
      <c r="B325" s="159"/>
      <c r="D325" s="170" t="s">
        <v>77</v>
      </c>
      <c r="E325" s="171" t="s">
        <v>453</v>
      </c>
      <c r="F325" s="171" t="s">
        <v>454</v>
      </c>
      <c r="I325" s="162"/>
      <c r="J325" s="172">
        <f>BK325</f>
        <v>0</v>
      </c>
      <c r="L325" s="159"/>
      <c r="M325" s="164"/>
      <c r="N325" s="165"/>
      <c r="O325" s="165"/>
      <c r="P325" s="166">
        <f>SUM(P326:P327)</f>
        <v>0</v>
      </c>
      <c r="Q325" s="165"/>
      <c r="R325" s="166">
        <f>SUM(R326:R327)</f>
        <v>0</v>
      </c>
      <c r="S325" s="165"/>
      <c r="T325" s="167">
        <f>SUM(T326:T327)</f>
        <v>0</v>
      </c>
      <c r="AR325" s="160" t="s">
        <v>14</v>
      </c>
      <c r="AT325" s="168" t="s">
        <v>77</v>
      </c>
      <c r="AU325" s="168" t="s">
        <v>14</v>
      </c>
      <c r="AY325" s="160" t="s">
        <v>137</v>
      </c>
      <c r="BK325" s="169">
        <f>SUM(BK326:BK327)</f>
        <v>0</v>
      </c>
    </row>
    <row r="326" spans="2:65" s="1" customFormat="1" ht="22.5" customHeight="1">
      <c r="B326" s="173"/>
      <c r="C326" s="174" t="s">
        <v>455</v>
      </c>
      <c r="D326" s="174" t="s">
        <v>140</v>
      </c>
      <c r="E326" s="175" t="s">
        <v>456</v>
      </c>
      <c r="F326" s="176" t="s">
        <v>457</v>
      </c>
      <c r="G326" s="177" t="s">
        <v>433</v>
      </c>
      <c r="H326" s="178">
        <v>18.46</v>
      </c>
      <c r="I326" s="179"/>
      <c r="J326" s="180">
        <f>ROUND(I326*H326,2)</f>
        <v>0</v>
      </c>
      <c r="K326" s="176" t="s">
        <v>144</v>
      </c>
      <c r="L326" s="36"/>
      <c r="M326" s="181" t="s">
        <v>43</v>
      </c>
      <c r="N326" s="182" t="s">
        <v>50</v>
      </c>
      <c r="O326" s="37"/>
      <c r="P326" s="183">
        <f>O326*H326</f>
        <v>0</v>
      </c>
      <c r="Q326" s="183">
        <v>0</v>
      </c>
      <c r="R326" s="183">
        <f>Q326*H326</f>
        <v>0</v>
      </c>
      <c r="S326" s="183">
        <v>0</v>
      </c>
      <c r="T326" s="184">
        <f>S326*H326</f>
        <v>0</v>
      </c>
      <c r="AR326" s="19" t="s">
        <v>145</v>
      </c>
      <c r="AT326" s="19" t="s">
        <v>140</v>
      </c>
      <c r="AU326" s="19" t="s">
        <v>89</v>
      </c>
      <c r="AY326" s="19" t="s">
        <v>137</v>
      </c>
      <c r="BE326" s="185">
        <f>IF(N326="základní",J326,0)</f>
        <v>0</v>
      </c>
      <c r="BF326" s="185">
        <f>IF(N326="snížená",J326,0)</f>
        <v>0</v>
      </c>
      <c r="BG326" s="185">
        <f>IF(N326="zákl. přenesená",J326,0)</f>
        <v>0</v>
      </c>
      <c r="BH326" s="185">
        <f>IF(N326="sníž. přenesená",J326,0)</f>
        <v>0</v>
      </c>
      <c r="BI326" s="185">
        <f>IF(N326="nulová",J326,0)</f>
        <v>0</v>
      </c>
      <c r="BJ326" s="19" t="s">
        <v>89</v>
      </c>
      <c r="BK326" s="185">
        <f>ROUND(I326*H326,2)</f>
        <v>0</v>
      </c>
      <c r="BL326" s="19" t="s">
        <v>145</v>
      </c>
      <c r="BM326" s="19" t="s">
        <v>458</v>
      </c>
    </row>
    <row r="327" spans="2:47" s="1" customFormat="1" ht="40.5">
      <c r="B327" s="36"/>
      <c r="D327" s="186" t="s">
        <v>147</v>
      </c>
      <c r="F327" s="187" t="s">
        <v>459</v>
      </c>
      <c r="I327" s="147"/>
      <c r="L327" s="36"/>
      <c r="M327" s="65"/>
      <c r="N327" s="37"/>
      <c r="O327" s="37"/>
      <c r="P327" s="37"/>
      <c r="Q327" s="37"/>
      <c r="R327" s="37"/>
      <c r="S327" s="37"/>
      <c r="T327" s="66"/>
      <c r="AT327" s="19" t="s">
        <v>147</v>
      </c>
      <c r="AU327" s="19" t="s">
        <v>89</v>
      </c>
    </row>
    <row r="328" spans="2:63" s="11" customFormat="1" ht="36.75" customHeight="1">
      <c r="B328" s="159"/>
      <c r="D328" s="170" t="s">
        <v>77</v>
      </c>
      <c r="E328" s="240" t="s">
        <v>460</v>
      </c>
      <c r="F328" s="240" t="s">
        <v>461</v>
      </c>
      <c r="I328" s="162"/>
      <c r="J328" s="241">
        <f>BK328</f>
        <v>0</v>
      </c>
      <c r="L328" s="159"/>
      <c r="M328" s="164"/>
      <c r="N328" s="165"/>
      <c r="O328" s="165"/>
      <c r="P328" s="166">
        <f>SUM(P329:P360)</f>
        <v>0</v>
      </c>
      <c r="Q328" s="165"/>
      <c r="R328" s="166">
        <f>SUM(R329:R360)</f>
        <v>0.6942548000000001</v>
      </c>
      <c r="S328" s="165"/>
      <c r="T328" s="167">
        <f>SUM(T329:T360)</f>
        <v>1.19687265</v>
      </c>
      <c r="AR328" s="160" t="s">
        <v>89</v>
      </c>
      <c r="AT328" s="168" t="s">
        <v>77</v>
      </c>
      <c r="AU328" s="168" t="s">
        <v>78</v>
      </c>
      <c r="AY328" s="160" t="s">
        <v>137</v>
      </c>
      <c r="BK328" s="169">
        <f>SUM(BK329:BK360)</f>
        <v>0</v>
      </c>
    </row>
    <row r="329" spans="2:65" s="1" customFormat="1" ht="22.5" customHeight="1">
      <c r="B329" s="173"/>
      <c r="C329" s="174" t="s">
        <v>462</v>
      </c>
      <c r="D329" s="174" t="s">
        <v>140</v>
      </c>
      <c r="E329" s="175" t="s">
        <v>463</v>
      </c>
      <c r="F329" s="176" t="s">
        <v>464</v>
      </c>
      <c r="G329" s="177" t="s">
        <v>182</v>
      </c>
      <c r="H329" s="178">
        <v>92.4</v>
      </c>
      <c r="I329" s="179"/>
      <c r="J329" s="180">
        <f>ROUND(I329*H329,2)</f>
        <v>0</v>
      </c>
      <c r="K329" s="176" t="s">
        <v>144</v>
      </c>
      <c r="L329" s="36"/>
      <c r="M329" s="181" t="s">
        <v>43</v>
      </c>
      <c r="N329" s="182" t="s">
        <v>50</v>
      </c>
      <c r="O329" s="37"/>
      <c r="P329" s="183">
        <f>O329*H329</f>
        <v>0</v>
      </c>
      <c r="Q329" s="183">
        <v>0</v>
      </c>
      <c r="R329" s="183">
        <f>Q329*H329</f>
        <v>0</v>
      </c>
      <c r="S329" s="183">
        <v>0.00167</v>
      </c>
      <c r="T329" s="184">
        <f>S329*H329</f>
        <v>0.154308</v>
      </c>
      <c r="AR329" s="19" t="s">
        <v>279</v>
      </c>
      <c r="AT329" s="19" t="s">
        <v>140</v>
      </c>
      <c r="AU329" s="19" t="s">
        <v>14</v>
      </c>
      <c r="AY329" s="19" t="s">
        <v>137</v>
      </c>
      <c r="BE329" s="185">
        <f>IF(N329="základní",J329,0)</f>
        <v>0</v>
      </c>
      <c r="BF329" s="185">
        <f>IF(N329="snížená",J329,0)</f>
        <v>0</v>
      </c>
      <c r="BG329" s="185">
        <f>IF(N329="zákl. přenesená",J329,0)</f>
        <v>0</v>
      </c>
      <c r="BH329" s="185">
        <f>IF(N329="sníž. přenesená",J329,0)</f>
        <v>0</v>
      </c>
      <c r="BI329" s="185">
        <f>IF(N329="nulová",J329,0)</f>
        <v>0</v>
      </c>
      <c r="BJ329" s="19" t="s">
        <v>89</v>
      </c>
      <c r="BK329" s="185">
        <f>ROUND(I329*H329,2)</f>
        <v>0</v>
      </c>
      <c r="BL329" s="19" t="s">
        <v>279</v>
      </c>
      <c r="BM329" s="19" t="s">
        <v>465</v>
      </c>
    </row>
    <row r="330" spans="2:47" s="1" customFormat="1" ht="13.5">
      <c r="B330" s="36"/>
      <c r="D330" s="186" t="s">
        <v>147</v>
      </c>
      <c r="F330" s="187" t="s">
        <v>466</v>
      </c>
      <c r="I330" s="147"/>
      <c r="L330" s="36"/>
      <c r="M330" s="65"/>
      <c r="N330" s="37"/>
      <c r="O330" s="37"/>
      <c r="P330" s="37"/>
      <c r="Q330" s="37"/>
      <c r="R330" s="37"/>
      <c r="S330" s="37"/>
      <c r="T330" s="66"/>
      <c r="AT330" s="19" t="s">
        <v>147</v>
      </c>
      <c r="AU330" s="19" t="s">
        <v>14</v>
      </c>
    </row>
    <row r="331" spans="2:51" s="12" customFormat="1" ht="13.5">
      <c r="B331" s="188"/>
      <c r="D331" s="186" t="s">
        <v>149</v>
      </c>
      <c r="E331" s="189" t="s">
        <v>43</v>
      </c>
      <c r="F331" s="190" t="s">
        <v>261</v>
      </c>
      <c r="H331" s="191" t="s">
        <v>43</v>
      </c>
      <c r="I331" s="192"/>
      <c r="L331" s="188"/>
      <c r="M331" s="193"/>
      <c r="N331" s="194"/>
      <c r="O331" s="194"/>
      <c r="P331" s="194"/>
      <c r="Q331" s="194"/>
      <c r="R331" s="194"/>
      <c r="S331" s="194"/>
      <c r="T331" s="195"/>
      <c r="AT331" s="191" t="s">
        <v>149</v>
      </c>
      <c r="AU331" s="191" t="s">
        <v>14</v>
      </c>
      <c r="AV331" s="12" t="s">
        <v>14</v>
      </c>
      <c r="AW331" s="12" t="s">
        <v>41</v>
      </c>
      <c r="AX331" s="12" t="s">
        <v>78</v>
      </c>
      <c r="AY331" s="191" t="s">
        <v>137</v>
      </c>
    </row>
    <row r="332" spans="2:51" s="12" customFormat="1" ht="13.5">
      <c r="B332" s="188"/>
      <c r="D332" s="186" t="s">
        <v>149</v>
      </c>
      <c r="E332" s="189" t="s">
        <v>43</v>
      </c>
      <c r="F332" s="190" t="s">
        <v>467</v>
      </c>
      <c r="H332" s="191" t="s">
        <v>43</v>
      </c>
      <c r="I332" s="192"/>
      <c r="L332" s="188"/>
      <c r="M332" s="193"/>
      <c r="N332" s="194"/>
      <c r="O332" s="194"/>
      <c r="P332" s="194"/>
      <c r="Q332" s="194"/>
      <c r="R332" s="194"/>
      <c r="S332" s="194"/>
      <c r="T332" s="195"/>
      <c r="AT332" s="191" t="s">
        <v>149</v>
      </c>
      <c r="AU332" s="191" t="s">
        <v>14</v>
      </c>
      <c r="AV332" s="12" t="s">
        <v>14</v>
      </c>
      <c r="AW332" s="12" t="s">
        <v>41</v>
      </c>
      <c r="AX332" s="12" t="s">
        <v>78</v>
      </c>
      <c r="AY332" s="191" t="s">
        <v>137</v>
      </c>
    </row>
    <row r="333" spans="2:51" s="13" customFormat="1" ht="13.5">
      <c r="B333" s="196"/>
      <c r="D333" s="205" t="s">
        <v>149</v>
      </c>
      <c r="E333" s="226" t="s">
        <v>43</v>
      </c>
      <c r="F333" s="224" t="s">
        <v>468</v>
      </c>
      <c r="H333" s="225">
        <v>92.4</v>
      </c>
      <c r="I333" s="200"/>
      <c r="L333" s="196"/>
      <c r="M333" s="201"/>
      <c r="N333" s="202"/>
      <c r="O333" s="202"/>
      <c r="P333" s="202"/>
      <c r="Q333" s="202"/>
      <c r="R333" s="202"/>
      <c r="S333" s="202"/>
      <c r="T333" s="203"/>
      <c r="AT333" s="197" t="s">
        <v>149</v>
      </c>
      <c r="AU333" s="197" t="s">
        <v>14</v>
      </c>
      <c r="AV333" s="13" t="s">
        <v>89</v>
      </c>
      <c r="AW333" s="13" t="s">
        <v>41</v>
      </c>
      <c r="AX333" s="13" t="s">
        <v>14</v>
      </c>
      <c r="AY333" s="197" t="s">
        <v>137</v>
      </c>
    </row>
    <row r="334" spans="2:65" s="1" customFormat="1" ht="22.5" customHeight="1">
      <c r="B334" s="173"/>
      <c r="C334" s="174" t="s">
        <v>469</v>
      </c>
      <c r="D334" s="174" t="s">
        <v>140</v>
      </c>
      <c r="E334" s="175" t="s">
        <v>470</v>
      </c>
      <c r="F334" s="176" t="s">
        <v>471</v>
      </c>
      <c r="G334" s="177" t="s">
        <v>182</v>
      </c>
      <c r="H334" s="178">
        <v>168.055</v>
      </c>
      <c r="I334" s="179"/>
      <c r="J334" s="180">
        <f>ROUND(I334*H334,2)</f>
        <v>0</v>
      </c>
      <c r="K334" s="176" t="s">
        <v>144</v>
      </c>
      <c r="L334" s="36"/>
      <c r="M334" s="181" t="s">
        <v>43</v>
      </c>
      <c r="N334" s="182" t="s">
        <v>50</v>
      </c>
      <c r="O334" s="37"/>
      <c r="P334" s="183">
        <f>O334*H334</f>
        <v>0</v>
      </c>
      <c r="Q334" s="183">
        <v>0</v>
      </c>
      <c r="R334" s="183">
        <f>Q334*H334</f>
        <v>0</v>
      </c>
      <c r="S334" s="183">
        <v>0.00223</v>
      </c>
      <c r="T334" s="184">
        <f>S334*H334</f>
        <v>0.37476265000000003</v>
      </c>
      <c r="AR334" s="19" t="s">
        <v>279</v>
      </c>
      <c r="AT334" s="19" t="s">
        <v>140</v>
      </c>
      <c r="AU334" s="19" t="s">
        <v>14</v>
      </c>
      <c r="AY334" s="19" t="s">
        <v>137</v>
      </c>
      <c r="BE334" s="185">
        <f>IF(N334="základní",J334,0)</f>
        <v>0</v>
      </c>
      <c r="BF334" s="185">
        <f>IF(N334="snížená",J334,0)</f>
        <v>0</v>
      </c>
      <c r="BG334" s="185">
        <f>IF(N334="zákl. přenesená",J334,0)</f>
        <v>0</v>
      </c>
      <c r="BH334" s="185">
        <f>IF(N334="sníž. přenesená",J334,0)</f>
        <v>0</v>
      </c>
      <c r="BI334" s="185">
        <f>IF(N334="nulová",J334,0)</f>
        <v>0</v>
      </c>
      <c r="BJ334" s="19" t="s">
        <v>89</v>
      </c>
      <c r="BK334" s="185">
        <f>ROUND(I334*H334,2)</f>
        <v>0</v>
      </c>
      <c r="BL334" s="19" t="s">
        <v>279</v>
      </c>
      <c r="BM334" s="19" t="s">
        <v>472</v>
      </c>
    </row>
    <row r="335" spans="2:47" s="1" customFormat="1" ht="13.5">
      <c r="B335" s="36"/>
      <c r="D335" s="186" t="s">
        <v>147</v>
      </c>
      <c r="F335" s="187" t="s">
        <v>473</v>
      </c>
      <c r="I335" s="147"/>
      <c r="L335" s="36"/>
      <c r="M335" s="65"/>
      <c r="N335" s="37"/>
      <c r="O335" s="37"/>
      <c r="P335" s="37"/>
      <c r="Q335" s="37"/>
      <c r="R335" s="37"/>
      <c r="S335" s="37"/>
      <c r="T335" s="66"/>
      <c r="AT335" s="19" t="s">
        <v>147</v>
      </c>
      <c r="AU335" s="19" t="s">
        <v>14</v>
      </c>
    </row>
    <row r="336" spans="2:51" s="13" customFormat="1" ht="13.5">
      <c r="B336" s="196"/>
      <c r="D336" s="205" t="s">
        <v>149</v>
      </c>
      <c r="E336" s="226" t="s">
        <v>43</v>
      </c>
      <c r="F336" s="224" t="s">
        <v>474</v>
      </c>
      <c r="H336" s="225">
        <v>168.055</v>
      </c>
      <c r="I336" s="200"/>
      <c r="L336" s="196"/>
      <c r="M336" s="201"/>
      <c r="N336" s="202"/>
      <c r="O336" s="202"/>
      <c r="P336" s="202"/>
      <c r="Q336" s="202"/>
      <c r="R336" s="202"/>
      <c r="S336" s="202"/>
      <c r="T336" s="203"/>
      <c r="AT336" s="197" t="s">
        <v>149</v>
      </c>
      <c r="AU336" s="197" t="s">
        <v>14</v>
      </c>
      <c r="AV336" s="13" t="s">
        <v>89</v>
      </c>
      <c r="AW336" s="13" t="s">
        <v>41</v>
      </c>
      <c r="AX336" s="13" t="s">
        <v>14</v>
      </c>
      <c r="AY336" s="197" t="s">
        <v>137</v>
      </c>
    </row>
    <row r="337" spans="2:65" s="1" customFormat="1" ht="22.5" customHeight="1">
      <c r="B337" s="173"/>
      <c r="C337" s="174" t="s">
        <v>475</v>
      </c>
      <c r="D337" s="174" t="s">
        <v>140</v>
      </c>
      <c r="E337" s="175" t="s">
        <v>476</v>
      </c>
      <c r="F337" s="176" t="s">
        <v>477</v>
      </c>
      <c r="G337" s="177" t="s">
        <v>182</v>
      </c>
      <c r="H337" s="178">
        <v>89.7</v>
      </c>
      <c r="I337" s="179"/>
      <c r="J337" s="180">
        <f>ROUND(I337*H337,2)</f>
        <v>0</v>
      </c>
      <c r="K337" s="176" t="s">
        <v>144</v>
      </c>
      <c r="L337" s="36"/>
      <c r="M337" s="181" t="s">
        <v>43</v>
      </c>
      <c r="N337" s="182" t="s">
        <v>50</v>
      </c>
      <c r="O337" s="37"/>
      <c r="P337" s="183">
        <f>O337*H337</f>
        <v>0</v>
      </c>
      <c r="Q337" s="183">
        <v>0</v>
      </c>
      <c r="R337" s="183">
        <f>Q337*H337</f>
        <v>0</v>
      </c>
      <c r="S337" s="183">
        <v>0.0026</v>
      </c>
      <c r="T337" s="184">
        <f>S337*H337</f>
        <v>0.23321999999999998</v>
      </c>
      <c r="AR337" s="19" t="s">
        <v>279</v>
      </c>
      <c r="AT337" s="19" t="s">
        <v>140</v>
      </c>
      <c r="AU337" s="19" t="s">
        <v>14</v>
      </c>
      <c r="AY337" s="19" t="s">
        <v>137</v>
      </c>
      <c r="BE337" s="185">
        <f>IF(N337="základní",J337,0)</f>
        <v>0</v>
      </c>
      <c r="BF337" s="185">
        <f>IF(N337="snížená",J337,0)</f>
        <v>0</v>
      </c>
      <c r="BG337" s="185">
        <f>IF(N337="zákl. přenesená",J337,0)</f>
        <v>0</v>
      </c>
      <c r="BH337" s="185">
        <f>IF(N337="sníž. přenesená",J337,0)</f>
        <v>0</v>
      </c>
      <c r="BI337" s="185">
        <f>IF(N337="nulová",J337,0)</f>
        <v>0</v>
      </c>
      <c r="BJ337" s="19" t="s">
        <v>89</v>
      </c>
      <c r="BK337" s="185">
        <f>ROUND(I337*H337,2)</f>
        <v>0</v>
      </c>
      <c r="BL337" s="19" t="s">
        <v>279</v>
      </c>
      <c r="BM337" s="19" t="s">
        <v>478</v>
      </c>
    </row>
    <row r="338" spans="2:47" s="1" customFormat="1" ht="13.5">
      <c r="B338" s="36"/>
      <c r="D338" s="186" t="s">
        <v>147</v>
      </c>
      <c r="F338" s="187" t="s">
        <v>479</v>
      </c>
      <c r="I338" s="147"/>
      <c r="L338" s="36"/>
      <c r="M338" s="65"/>
      <c r="N338" s="37"/>
      <c r="O338" s="37"/>
      <c r="P338" s="37"/>
      <c r="Q338" s="37"/>
      <c r="R338" s="37"/>
      <c r="S338" s="37"/>
      <c r="T338" s="66"/>
      <c r="AT338" s="19" t="s">
        <v>147</v>
      </c>
      <c r="AU338" s="19" t="s">
        <v>14</v>
      </c>
    </row>
    <row r="339" spans="2:51" s="13" customFormat="1" ht="13.5">
      <c r="B339" s="196"/>
      <c r="D339" s="205" t="s">
        <v>149</v>
      </c>
      <c r="E339" s="226" t="s">
        <v>43</v>
      </c>
      <c r="F339" s="224" t="s">
        <v>480</v>
      </c>
      <c r="H339" s="225">
        <v>89.7</v>
      </c>
      <c r="I339" s="200"/>
      <c r="L339" s="196"/>
      <c r="M339" s="201"/>
      <c r="N339" s="202"/>
      <c r="O339" s="202"/>
      <c r="P339" s="202"/>
      <c r="Q339" s="202"/>
      <c r="R339" s="202"/>
      <c r="S339" s="202"/>
      <c r="T339" s="203"/>
      <c r="AT339" s="197" t="s">
        <v>149</v>
      </c>
      <c r="AU339" s="197" t="s">
        <v>14</v>
      </c>
      <c r="AV339" s="13" t="s">
        <v>89</v>
      </c>
      <c r="AW339" s="13" t="s">
        <v>41</v>
      </c>
      <c r="AX339" s="13" t="s">
        <v>14</v>
      </c>
      <c r="AY339" s="197" t="s">
        <v>137</v>
      </c>
    </row>
    <row r="340" spans="2:65" s="1" customFormat="1" ht="22.5" customHeight="1">
      <c r="B340" s="173"/>
      <c r="C340" s="174" t="s">
        <v>481</v>
      </c>
      <c r="D340" s="174" t="s">
        <v>140</v>
      </c>
      <c r="E340" s="175" t="s">
        <v>482</v>
      </c>
      <c r="F340" s="176" t="s">
        <v>483</v>
      </c>
      <c r="G340" s="177" t="s">
        <v>182</v>
      </c>
      <c r="H340" s="178">
        <v>110.3</v>
      </c>
      <c r="I340" s="179"/>
      <c r="J340" s="180">
        <f>ROUND(I340*H340,2)</f>
        <v>0</v>
      </c>
      <c r="K340" s="176" t="s">
        <v>144</v>
      </c>
      <c r="L340" s="36"/>
      <c r="M340" s="181" t="s">
        <v>43</v>
      </c>
      <c r="N340" s="182" t="s">
        <v>50</v>
      </c>
      <c r="O340" s="37"/>
      <c r="P340" s="183">
        <f>O340*H340</f>
        <v>0</v>
      </c>
      <c r="Q340" s="183">
        <v>0</v>
      </c>
      <c r="R340" s="183">
        <f>Q340*H340</f>
        <v>0</v>
      </c>
      <c r="S340" s="183">
        <v>0.00394</v>
      </c>
      <c r="T340" s="184">
        <f>S340*H340</f>
        <v>0.43458199999999997</v>
      </c>
      <c r="AR340" s="19" t="s">
        <v>279</v>
      </c>
      <c r="AT340" s="19" t="s">
        <v>140</v>
      </c>
      <c r="AU340" s="19" t="s">
        <v>14</v>
      </c>
      <c r="AY340" s="19" t="s">
        <v>137</v>
      </c>
      <c r="BE340" s="185">
        <f>IF(N340="základní",J340,0)</f>
        <v>0</v>
      </c>
      <c r="BF340" s="185">
        <f>IF(N340="snížená",J340,0)</f>
        <v>0</v>
      </c>
      <c r="BG340" s="185">
        <f>IF(N340="zákl. přenesená",J340,0)</f>
        <v>0</v>
      </c>
      <c r="BH340" s="185">
        <f>IF(N340="sníž. přenesená",J340,0)</f>
        <v>0</v>
      </c>
      <c r="BI340" s="185">
        <f>IF(N340="nulová",J340,0)</f>
        <v>0</v>
      </c>
      <c r="BJ340" s="19" t="s">
        <v>89</v>
      </c>
      <c r="BK340" s="185">
        <f>ROUND(I340*H340,2)</f>
        <v>0</v>
      </c>
      <c r="BL340" s="19" t="s">
        <v>279</v>
      </c>
      <c r="BM340" s="19" t="s">
        <v>484</v>
      </c>
    </row>
    <row r="341" spans="2:47" s="1" customFormat="1" ht="13.5">
      <c r="B341" s="36"/>
      <c r="D341" s="186" t="s">
        <v>147</v>
      </c>
      <c r="F341" s="187" t="s">
        <v>485</v>
      </c>
      <c r="I341" s="147"/>
      <c r="L341" s="36"/>
      <c r="M341" s="65"/>
      <c r="N341" s="37"/>
      <c r="O341" s="37"/>
      <c r="P341" s="37"/>
      <c r="Q341" s="37"/>
      <c r="R341" s="37"/>
      <c r="S341" s="37"/>
      <c r="T341" s="66"/>
      <c r="AT341" s="19" t="s">
        <v>147</v>
      </c>
      <c r="AU341" s="19" t="s">
        <v>14</v>
      </c>
    </row>
    <row r="342" spans="2:51" s="13" customFormat="1" ht="13.5">
      <c r="B342" s="196"/>
      <c r="D342" s="186" t="s">
        <v>149</v>
      </c>
      <c r="E342" s="197" t="s">
        <v>43</v>
      </c>
      <c r="F342" s="198" t="s">
        <v>486</v>
      </c>
      <c r="H342" s="199">
        <v>54.8</v>
      </c>
      <c r="I342" s="200"/>
      <c r="L342" s="196"/>
      <c r="M342" s="201"/>
      <c r="N342" s="202"/>
      <c r="O342" s="202"/>
      <c r="P342" s="202"/>
      <c r="Q342" s="202"/>
      <c r="R342" s="202"/>
      <c r="S342" s="202"/>
      <c r="T342" s="203"/>
      <c r="AT342" s="197" t="s">
        <v>149</v>
      </c>
      <c r="AU342" s="197" t="s">
        <v>14</v>
      </c>
      <c r="AV342" s="13" t="s">
        <v>89</v>
      </c>
      <c r="AW342" s="13" t="s">
        <v>41</v>
      </c>
      <c r="AX342" s="13" t="s">
        <v>78</v>
      </c>
      <c r="AY342" s="197" t="s">
        <v>137</v>
      </c>
    </row>
    <row r="343" spans="2:51" s="13" customFormat="1" ht="13.5">
      <c r="B343" s="196"/>
      <c r="D343" s="186" t="s">
        <v>149</v>
      </c>
      <c r="E343" s="197" t="s">
        <v>43</v>
      </c>
      <c r="F343" s="198" t="s">
        <v>487</v>
      </c>
      <c r="H343" s="199">
        <v>12</v>
      </c>
      <c r="I343" s="200"/>
      <c r="L343" s="196"/>
      <c r="M343" s="201"/>
      <c r="N343" s="202"/>
      <c r="O343" s="202"/>
      <c r="P343" s="202"/>
      <c r="Q343" s="202"/>
      <c r="R343" s="202"/>
      <c r="S343" s="202"/>
      <c r="T343" s="203"/>
      <c r="AT343" s="197" t="s">
        <v>149</v>
      </c>
      <c r="AU343" s="197" t="s">
        <v>14</v>
      </c>
      <c r="AV343" s="13" t="s">
        <v>89</v>
      </c>
      <c r="AW343" s="13" t="s">
        <v>41</v>
      </c>
      <c r="AX343" s="13" t="s">
        <v>78</v>
      </c>
      <c r="AY343" s="197" t="s">
        <v>137</v>
      </c>
    </row>
    <row r="344" spans="2:51" s="13" customFormat="1" ht="13.5">
      <c r="B344" s="196"/>
      <c r="D344" s="186" t="s">
        <v>149</v>
      </c>
      <c r="E344" s="197" t="s">
        <v>43</v>
      </c>
      <c r="F344" s="198" t="s">
        <v>488</v>
      </c>
      <c r="H344" s="199">
        <v>14</v>
      </c>
      <c r="I344" s="200"/>
      <c r="L344" s="196"/>
      <c r="M344" s="201"/>
      <c r="N344" s="202"/>
      <c r="O344" s="202"/>
      <c r="P344" s="202"/>
      <c r="Q344" s="202"/>
      <c r="R344" s="202"/>
      <c r="S344" s="202"/>
      <c r="T344" s="203"/>
      <c r="AT344" s="197" t="s">
        <v>149</v>
      </c>
      <c r="AU344" s="197" t="s">
        <v>14</v>
      </c>
      <c r="AV344" s="13" t="s">
        <v>89</v>
      </c>
      <c r="AW344" s="13" t="s">
        <v>41</v>
      </c>
      <c r="AX344" s="13" t="s">
        <v>78</v>
      </c>
      <c r="AY344" s="197" t="s">
        <v>137</v>
      </c>
    </row>
    <row r="345" spans="2:51" s="13" customFormat="1" ht="13.5">
      <c r="B345" s="196"/>
      <c r="D345" s="186" t="s">
        <v>149</v>
      </c>
      <c r="E345" s="197" t="s">
        <v>43</v>
      </c>
      <c r="F345" s="198" t="s">
        <v>489</v>
      </c>
      <c r="H345" s="199">
        <v>29.5</v>
      </c>
      <c r="I345" s="200"/>
      <c r="L345" s="196"/>
      <c r="M345" s="201"/>
      <c r="N345" s="202"/>
      <c r="O345" s="202"/>
      <c r="P345" s="202"/>
      <c r="Q345" s="202"/>
      <c r="R345" s="202"/>
      <c r="S345" s="202"/>
      <c r="T345" s="203"/>
      <c r="AT345" s="197" t="s">
        <v>149</v>
      </c>
      <c r="AU345" s="197" t="s">
        <v>14</v>
      </c>
      <c r="AV345" s="13" t="s">
        <v>89</v>
      </c>
      <c r="AW345" s="13" t="s">
        <v>41</v>
      </c>
      <c r="AX345" s="13" t="s">
        <v>78</v>
      </c>
      <c r="AY345" s="197" t="s">
        <v>137</v>
      </c>
    </row>
    <row r="346" spans="2:51" s="14" customFormat="1" ht="13.5">
      <c r="B346" s="204"/>
      <c r="D346" s="205" t="s">
        <v>149</v>
      </c>
      <c r="E346" s="206" t="s">
        <v>43</v>
      </c>
      <c r="F346" s="207" t="s">
        <v>155</v>
      </c>
      <c r="H346" s="208">
        <v>110.3</v>
      </c>
      <c r="I346" s="209"/>
      <c r="L346" s="204"/>
      <c r="M346" s="210"/>
      <c r="N346" s="211"/>
      <c r="O346" s="211"/>
      <c r="P346" s="211"/>
      <c r="Q346" s="211"/>
      <c r="R346" s="211"/>
      <c r="S346" s="211"/>
      <c r="T346" s="212"/>
      <c r="AT346" s="213" t="s">
        <v>149</v>
      </c>
      <c r="AU346" s="213" t="s">
        <v>14</v>
      </c>
      <c r="AV346" s="14" t="s">
        <v>145</v>
      </c>
      <c r="AW346" s="14" t="s">
        <v>41</v>
      </c>
      <c r="AX346" s="14" t="s">
        <v>14</v>
      </c>
      <c r="AY346" s="213" t="s">
        <v>137</v>
      </c>
    </row>
    <row r="347" spans="2:65" s="1" customFormat="1" ht="22.5" customHeight="1">
      <c r="B347" s="173"/>
      <c r="C347" s="174" t="s">
        <v>490</v>
      </c>
      <c r="D347" s="174" t="s">
        <v>140</v>
      </c>
      <c r="E347" s="175" t="s">
        <v>491</v>
      </c>
      <c r="F347" s="176" t="s">
        <v>492</v>
      </c>
      <c r="G347" s="177" t="s">
        <v>182</v>
      </c>
      <c r="H347" s="178">
        <v>92.4</v>
      </c>
      <c r="I347" s="179"/>
      <c r="J347" s="180">
        <f>ROUND(I347*H347,2)</f>
        <v>0</v>
      </c>
      <c r="K347" s="176" t="s">
        <v>144</v>
      </c>
      <c r="L347" s="36"/>
      <c r="M347" s="181" t="s">
        <v>43</v>
      </c>
      <c r="N347" s="182" t="s">
        <v>50</v>
      </c>
      <c r="O347" s="37"/>
      <c r="P347" s="183">
        <f>O347*H347</f>
        <v>0</v>
      </c>
      <c r="Q347" s="183">
        <v>0.00213</v>
      </c>
      <c r="R347" s="183">
        <f>Q347*H347</f>
        <v>0.19681200000000001</v>
      </c>
      <c r="S347" s="183">
        <v>0</v>
      </c>
      <c r="T347" s="184">
        <f>S347*H347</f>
        <v>0</v>
      </c>
      <c r="AR347" s="19" t="s">
        <v>279</v>
      </c>
      <c r="AT347" s="19" t="s">
        <v>140</v>
      </c>
      <c r="AU347" s="19" t="s">
        <v>14</v>
      </c>
      <c r="AY347" s="19" t="s">
        <v>137</v>
      </c>
      <c r="BE347" s="185">
        <f>IF(N347="základní",J347,0)</f>
        <v>0</v>
      </c>
      <c r="BF347" s="185">
        <f>IF(N347="snížená",J347,0)</f>
        <v>0</v>
      </c>
      <c r="BG347" s="185">
        <f>IF(N347="zákl. přenesená",J347,0)</f>
        <v>0</v>
      </c>
      <c r="BH347" s="185">
        <f>IF(N347="sníž. přenesená",J347,0)</f>
        <v>0</v>
      </c>
      <c r="BI347" s="185">
        <f>IF(N347="nulová",J347,0)</f>
        <v>0</v>
      </c>
      <c r="BJ347" s="19" t="s">
        <v>89</v>
      </c>
      <c r="BK347" s="185">
        <f>ROUND(I347*H347,2)</f>
        <v>0</v>
      </c>
      <c r="BL347" s="19" t="s">
        <v>279</v>
      </c>
      <c r="BM347" s="19" t="s">
        <v>493</v>
      </c>
    </row>
    <row r="348" spans="2:47" s="1" customFormat="1" ht="13.5">
      <c r="B348" s="36"/>
      <c r="D348" s="186" t="s">
        <v>147</v>
      </c>
      <c r="F348" s="187" t="s">
        <v>494</v>
      </c>
      <c r="I348" s="147"/>
      <c r="L348" s="36"/>
      <c r="M348" s="65"/>
      <c r="N348" s="37"/>
      <c r="O348" s="37"/>
      <c r="P348" s="37"/>
      <c r="Q348" s="37"/>
      <c r="R348" s="37"/>
      <c r="S348" s="37"/>
      <c r="T348" s="66"/>
      <c r="AT348" s="19" t="s">
        <v>147</v>
      </c>
      <c r="AU348" s="19" t="s">
        <v>14</v>
      </c>
    </row>
    <row r="349" spans="2:51" s="12" customFormat="1" ht="13.5">
      <c r="B349" s="188"/>
      <c r="D349" s="186" t="s">
        <v>149</v>
      </c>
      <c r="E349" s="189" t="s">
        <v>43</v>
      </c>
      <c r="F349" s="190" t="s">
        <v>261</v>
      </c>
      <c r="H349" s="191" t="s">
        <v>43</v>
      </c>
      <c r="I349" s="192"/>
      <c r="L349" s="188"/>
      <c r="M349" s="193"/>
      <c r="N349" s="194"/>
      <c r="O349" s="194"/>
      <c r="P349" s="194"/>
      <c r="Q349" s="194"/>
      <c r="R349" s="194"/>
      <c r="S349" s="194"/>
      <c r="T349" s="195"/>
      <c r="AT349" s="191" t="s">
        <v>149</v>
      </c>
      <c r="AU349" s="191" t="s">
        <v>14</v>
      </c>
      <c r="AV349" s="12" t="s">
        <v>14</v>
      </c>
      <c r="AW349" s="12" t="s">
        <v>41</v>
      </c>
      <c r="AX349" s="12" t="s">
        <v>78</v>
      </c>
      <c r="AY349" s="191" t="s">
        <v>137</v>
      </c>
    </row>
    <row r="350" spans="2:51" s="12" customFormat="1" ht="13.5">
      <c r="B350" s="188"/>
      <c r="D350" s="186" t="s">
        <v>149</v>
      </c>
      <c r="E350" s="189" t="s">
        <v>43</v>
      </c>
      <c r="F350" s="190" t="s">
        <v>467</v>
      </c>
      <c r="H350" s="191" t="s">
        <v>43</v>
      </c>
      <c r="I350" s="192"/>
      <c r="L350" s="188"/>
      <c r="M350" s="193"/>
      <c r="N350" s="194"/>
      <c r="O350" s="194"/>
      <c r="P350" s="194"/>
      <c r="Q350" s="194"/>
      <c r="R350" s="194"/>
      <c r="S350" s="194"/>
      <c r="T350" s="195"/>
      <c r="AT350" s="191" t="s">
        <v>149</v>
      </c>
      <c r="AU350" s="191" t="s">
        <v>14</v>
      </c>
      <c r="AV350" s="12" t="s">
        <v>14</v>
      </c>
      <c r="AW350" s="12" t="s">
        <v>41</v>
      </c>
      <c r="AX350" s="12" t="s">
        <v>78</v>
      </c>
      <c r="AY350" s="191" t="s">
        <v>137</v>
      </c>
    </row>
    <row r="351" spans="2:51" s="13" customFormat="1" ht="13.5">
      <c r="B351" s="196"/>
      <c r="D351" s="205" t="s">
        <v>149</v>
      </c>
      <c r="E351" s="226" t="s">
        <v>43</v>
      </c>
      <c r="F351" s="224" t="s">
        <v>468</v>
      </c>
      <c r="H351" s="225">
        <v>92.4</v>
      </c>
      <c r="I351" s="200"/>
      <c r="L351" s="196"/>
      <c r="M351" s="201"/>
      <c r="N351" s="202"/>
      <c r="O351" s="202"/>
      <c r="P351" s="202"/>
      <c r="Q351" s="202"/>
      <c r="R351" s="202"/>
      <c r="S351" s="202"/>
      <c r="T351" s="203"/>
      <c r="AT351" s="197" t="s">
        <v>149</v>
      </c>
      <c r="AU351" s="197" t="s">
        <v>14</v>
      </c>
      <c r="AV351" s="13" t="s">
        <v>89</v>
      </c>
      <c r="AW351" s="13" t="s">
        <v>41</v>
      </c>
      <c r="AX351" s="13" t="s">
        <v>14</v>
      </c>
      <c r="AY351" s="197" t="s">
        <v>137</v>
      </c>
    </row>
    <row r="352" spans="2:65" s="1" customFormat="1" ht="31.5" customHeight="1">
      <c r="B352" s="173"/>
      <c r="C352" s="174" t="s">
        <v>495</v>
      </c>
      <c r="D352" s="174" t="s">
        <v>140</v>
      </c>
      <c r="E352" s="175" t="s">
        <v>496</v>
      </c>
      <c r="F352" s="176" t="s">
        <v>497</v>
      </c>
      <c r="G352" s="177" t="s">
        <v>182</v>
      </c>
      <c r="H352" s="178">
        <v>168.055</v>
      </c>
      <c r="I352" s="179"/>
      <c r="J352" s="180">
        <f>ROUND(I352*H352,2)</f>
        <v>0</v>
      </c>
      <c r="K352" s="176" t="s">
        <v>144</v>
      </c>
      <c r="L352" s="36"/>
      <c r="M352" s="181" t="s">
        <v>43</v>
      </c>
      <c r="N352" s="182" t="s">
        <v>50</v>
      </c>
      <c r="O352" s="37"/>
      <c r="P352" s="183">
        <f>O352*H352</f>
        <v>0</v>
      </c>
      <c r="Q352" s="183">
        <v>0.00296</v>
      </c>
      <c r="R352" s="183">
        <f>Q352*H352</f>
        <v>0.4974428</v>
      </c>
      <c r="S352" s="183">
        <v>0</v>
      </c>
      <c r="T352" s="184">
        <f>S352*H352</f>
        <v>0</v>
      </c>
      <c r="AR352" s="19" t="s">
        <v>279</v>
      </c>
      <c r="AT352" s="19" t="s">
        <v>140</v>
      </c>
      <c r="AU352" s="19" t="s">
        <v>14</v>
      </c>
      <c r="AY352" s="19" t="s">
        <v>137</v>
      </c>
      <c r="BE352" s="185">
        <f>IF(N352="základní",J352,0)</f>
        <v>0</v>
      </c>
      <c r="BF352" s="185">
        <f>IF(N352="snížená",J352,0)</f>
        <v>0</v>
      </c>
      <c r="BG352" s="185">
        <f>IF(N352="zákl. přenesená",J352,0)</f>
        <v>0</v>
      </c>
      <c r="BH352" s="185">
        <f>IF(N352="sníž. přenesená",J352,0)</f>
        <v>0</v>
      </c>
      <c r="BI352" s="185">
        <f>IF(N352="nulová",J352,0)</f>
        <v>0</v>
      </c>
      <c r="BJ352" s="19" t="s">
        <v>89</v>
      </c>
      <c r="BK352" s="185">
        <f>ROUND(I352*H352,2)</f>
        <v>0</v>
      </c>
      <c r="BL352" s="19" t="s">
        <v>279</v>
      </c>
      <c r="BM352" s="19" t="s">
        <v>498</v>
      </c>
    </row>
    <row r="353" spans="2:47" s="1" customFormat="1" ht="27">
      <c r="B353" s="36"/>
      <c r="D353" s="186" t="s">
        <v>147</v>
      </c>
      <c r="F353" s="187" t="s">
        <v>499</v>
      </c>
      <c r="I353" s="147"/>
      <c r="L353" s="36"/>
      <c r="M353" s="65"/>
      <c r="N353" s="37"/>
      <c r="O353" s="37"/>
      <c r="P353" s="37"/>
      <c r="Q353" s="37"/>
      <c r="R353" s="37"/>
      <c r="S353" s="37"/>
      <c r="T353" s="66"/>
      <c r="AT353" s="19" t="s">
        <v>147</v>
      </c>
      <c r="AU353" s="19" t="s">
        <v>14</v>
      </c>
    </row>
    <row r="354" spans="2:51" s="13" customFormat="1" ht="13.5">
      <c r="B354" s="196"/>
      <c r="D354" s="205" t="s">
        <v>149</v>
      </c>
      <c r="E354" s="226" t="s">
        <v>43</v>
      </c>
      <c r="F354" s="224" t="s">
        <v>474</v>
      </c>
      <c r="H354" s="225">
        <v>168.055</v>
      </c>
      <c r="I354" s="200"/>
      <c r="L354" s="196"/>
      <c r="M354" s="201"/>
      <c r="N354" s="202"/>
      <c r="O354" s="202"/>
      <c r="P354" s="202"/>
      <c r="Q354" s="202"/>
      <c r="R354" s="202"/>
      <c r="S354" s="202"/>
      <c r="T354" s="203"/>
      <c r="AT354" s="197" t="s">
        <v>149</v>
      </c>
      <c r="AU354" s="197" t="s">
        <v>14</v>
      </c>
      <c r="AV354" s="13" t="s">
        <v>89</v>
      </c>
      <c r="AW354" s="13" t="s">
        <v>41</v>
      </c>
      <c r="AX354" s="13" t="s">
        <v>14</v>
      </c>
      <c r="AY354" s="197" t="s">
        <v>137</v>
      </c>
    </row>
    <row r="355" spans="2:65" s="1" customFormat="1" ht="22.5" customHeight="1">
      <c r="B355" s="173"/>
      <c r="C355" s="174" t="s">
        <v>500</v>
      </c>
      <c r="D355" s="174" t="s">
        <v>140</v>
      </c>
      <c r="E355" s="175" t="s">
        <v>501</v>
      </c>
      <c r="F355" s="176" t="s">
        <v>502</v>
      </c>
      <c r="G355" s="177" t="s">
        <v>182</v>
      </c>
      <c r="H355" s="178">
        <v>89.7</v>
      </c>
      <c r="I355" s="179"/>
      <c r="J355" s="180">
        <f>ROUND(I355*H355,2)</f>
        <v>0</v>
      </c>
      <c r="K355" s="176" t="s">
        <v>144</v>
      </c>
      <c r="L355" s="36"/>
      <c r="M355" s="181" t="s">
        <v>43</v>
      </c>
      <c r="N355" s="182" t="s">
        <v>50</v>
      </c>
      <c r="O355" s="37"/>
      <c r="P355" s="183">
        <f>O355*H355</f>
        <v>0</v>
      </c>
      <c r="Q355" s="183">
        <v>0</v>
      </c>
      <c r="R355" s="183">
        <f>Q355*H355</f>
        <v>0</v>
      </c>
      <c r="S355" s="183">
        <v>0</v>
      </c>
      <c r="T355" s="184">
        <f>S355*H355</f>
        <v>0</v>
      </c>
      <c r="AR355" s="19" t="s">
        <v>279</v>
      </c>
      <c r="AT355" s="19" t="s">
        <v>140</v>
      </c>
      <c r="AU355" s="19" t="s">
        <v>14</v>
      </c>
      <c r="AY355" s="19" t="s">
        <v>137</v>
      </c>
      <c r="BE355" s="185">
        <f>IF(N355="základní",J355,0)</f>
        <v>0</v>
      </c>
      <c r="BF355" s="185">
        <f>IF(N355="snížená",J355,0)</f>
        <v>0</v>
      </c>
      <c r="BG355" s="185">
        <f>IF(N355="zákl. přenesená",J355,0)</f>
        <v>0</v>
      </c>
      <c r="BH355" s="185">
        <f>IF(N355="sníž. přenesená",J355,0)</f>
        <v>0</v>
      </c>
      <c r="BI355" s="185">
        <f>IF(N355="nulová",J355,0)</f>
        <v>0</v>
      </c>
      <c r="BJ355" s="19" t="s">
        <v>89</v>
      </c>
      <c r="BK355" s="185">
        <f>ROUND(I355*H355,2)</f>
        <v>0</v>
      </c>
      <c r="BL355" s="19" t="s">
        <v>279</v>
      </c>
      <c r="BM355" s="19" t="s">
        <v>503</v>
      </c>
    </row>
    <row r="356" spans="2:47" s="1" customFormat="1" ht="13.5">
      <c r="B356" s="36"/>
      <c r="D356" s="205" t="s">
        <v>147</v>
      </c>
      <c r="F356" s="239" t="s">
        <v>504</v>
      </c>
      <c r="I356" s="147"/>
      <c r="L356" s="36"/>
      <c r="M356" s="65"/>
      <c r="N356" s="37"/>
      <c r="O356" s="37"/>
      <c r="P356" s="37"/>
      <c r="Q356" s="37"/>
      <c r="R356" s="37"/>
      <c r="S356" s="37"/>
      <c r="T356" s="66"/>
      <c r="AT356" s="19" t="s">
        <v>147</v>
      </c>
      <c r="AU356" s="19" t="s">
        <v>14</v>
      </c>
    </row>
    <row r="357" spans="2:65" s="1" customFormat="1" ht="22.5" customHeight="1">
      <c r="B357" s="173"/>
      <c r="C357" s="174" t="s">
        <v>505</v>
      </c>
      <c r="D357" s="174" t="s">
        <v>140</v>
      </c>
      <c r="E357" s="175" t="s">
        <v>506</v>
      </c>
      <c r="F357" s="176" t="s">
        <v>507</v>
      </c>
      <c r="G357" s="177" t="s">
        <v>182</v>
      </c>
      <c r="H357" s="178">
        <v>110.3</v>
      </c>
      <c r="I357" s="179"/>
      <c r="J357" s="180">
        <f>ROUND(I357*H357,2)</f>
        <v>0</v>
      </c>
      <c r="K357" s="176" t="s">
        <v>144</v>
      </c>
      <c r="L357" s="36"/>
      <c r="M357" s="181" t="s">
        <v>43</v>
      </c>
      <c r="N357" s="182" t="s">
        <v>50</v>
      </c>
      <c r="O357" s="37"/>
      <c r="P357" s="183">
        <f>O357*H357</f>
        <v>0</v>
      </c>
      <c r="Q357" s="183">
        <v>0</v>
      </c>
      <c r="R357" s="183">
        <f>Q357*H357</f>
        <v>0</v>
      </c>
      <c r="S357" s="183">
        <v>0</v>
      </c>
      <c r="T357" s="184">
        <f>S357*H357</f>
        <v>0</v>
      </c>
      <c r="AR357" s="19" t="s">
        <v>279</v>
      </c>
      <c r="AT357" s="19" t="s">
        <v>140</v>
      </c>
      <c r="AU357" s="19" t="s">
        <v>14</v>
      </c>
      <c r="AY357" s="19" t="s">
        <v>137</v>
      </c>
      <c r="BE357" s="185">
        <f>IF(N357="základní",J357,0)</f>
        <v>0</v>
      </c>
      <c r="BF357" s="185">
        <f>IF(N357="snížená",J357,0)</f>
        <v>0</v>
      </c>
      <c r="BG357" s="185">
        <f>IF(N357="zákl. přenesená",J357,0)</f>
        <v>0</v>
      </c>
      <c r="BH357" s="185">
        <f>IF(N357="sníž. přenesená",J357,0)</f>
        <v>0</v>
      </c>
      <c r="BI357" s="185">
        <f>IF(N357="nulová",J357,0)</f>
        <v>0</v>
      </c>
      <c r="BJ357" s="19" t="s">
        <v>89</v>
      </c>
      <c r="BK357" s="185">
        <f>ROUND(I357*H357,2)</f>
        <v>0</v>
      </c>
      <c r="BL357" s="19" t="s">
        <v>279</v>
      </c>
      <c r="BM357" s="19" t="s">
        <v>508</v>
      </c>
    </row>
    <row r="358" spans="2:47" s="1" customFormat="1" ht="13.5">
      <c r="B358" s="36"/>
      <c r="D358" s="205" t="s">
        <v>147</v>
      </c>
      <c r="F358" s="239" t="s">
        <v>509</v>
      </c>
      <c r="I358" s="147"/>
      <c r="L358" s="36"/>
      <c r="M358" s="65"/>
      <c r="N358" s="37"/>
      <c r="O358" s="37"/>
      <c r="P358" s="37"/>
      <c r="Q358" s="37"/>
      <c r="R358" s="37"/>
      <c r="S358" s="37"/>
      <c r="T358" s="66"/>
      <c r="AT358" s="19" t="s">
        <v>147</v>
      </c>
      <c r="AU358" s="19" t="s">
        <v>14</v>
      </c>
    </row>
    <row r="359" spans="2:65" s="1" customFormat="1" ht="22.5" customHeight="1">
      <c r="B359" s="173"/>
      <c r="C359" s="174" t="s">
        <v>510</v>
      </c>
      <c r="D359" s="174" t="s">
        <v>140</v>
      </c>
      <c r="E359" s="175" t="s">
        <v>511</v>
      </c>
      <c r="F359" s="176" t="s">
        <v>512</v>
      </c>
      <c r="G359" s="177" t="s">
        <v>513</v>
      </c>
      <c r="H359" s="242"/>
      <c r="I359" s="179"/>
      <c r="J359" s="180">
        <f>ROUND(I359*H359,2)</f>
        <v>0</v>
      </c>
      <c r="K359" s="176" t="s">
        <v>144</v>
      </c>
      <c r="L359" s="36"/>
      <c r="M359" s="181" t="s">
        <v>43</v>
      </c>
      <c r="N359" s="182" t="s">
        <v>50</v>
      </c>
      <c r="O359" s="37"/>
      <c r="P359" s="183">
        <f>O359*H359</f>
        <v>0</v>
      </c>
      <c r="Q359" s="183">
        <v>0</v>
      </c>
      <c r="R359" s="183">
        <f>Q359*H359</f>
        <v>0</v>
      </c>
      <c r="S359" s="183">
        <v>0</v>
      </c>
      <c r="T359" s="184">
        <f>S359*H359</f>
        <v>0</v>
      </c>
      <c r="AR359" s="19" t="s">
        <v>279</v>
      </c>
      <c r="AT359" s="19" t="s">
        <v>140</v>
      </c>
      <c r="AU359" s="19" t="s">
        <v>14</v>
      </c>
      <c r="AY359" s="19" t="s">
        <v>137</v>
      </c>
      <c r="BE359" s="185">
        <f>IF(N359="základní",J359,0)</f>
        <v>0</v>
      </c>
      <c r="BF359" s="185">
        <f>IF(N359="snížená",J359,0)</f>
        <v>0</v>
      </c>
      <c r="BG359" s="185">
        <f>IF(N359="zákl. přenesená",J359,0)</f>
        <v>0</v>
      </c>
      <c r="BH359" s="185">
        <f>IF(N359="sníž. přenesená",J359,0)</f>
        <v>0</v>
      </c>
      <c r="BI359" s="185">
        <f>IF(N359="nulová",J359,0)</f>
        <v>0</v>
      </c>
      <c r="BJ359" s="19" t="s">
        <v>89</v>
      </c>
      <c r="BK359" s="185">
        <f>ROUND(I359*H359,2)</f>
        <v>0</v>
      </c>
      <c r="BL359" s="19" t="s">
        <v>279</v>
      </c>
      <c r="BM359" s="19" t="s">
        <v>514</v>
      </c>
    </row>
    <row r="360" spans="2:47" s="1" customFormat="1" ht="27">
      <c r="B360" s="36"/>
      <c r="D360" s="186" t="s">
        <v>147</v>
      </c>
      <c r="F360" s="187" t="s">
        <v>515</v>
      </c>
      <c r="I360" s="147"/>
      <c r="L360" s="36"/>
      <c r="M360" s="65"/>
      <c r="N360" s="37"/>
      <c r="O360" s="37"/>
      <c r="P360" s="37"/>
      <c r="Q360" s="37"/>
      <c r="R360" s="37"/>
      <c r="S360" s="37"/>
      <c r="T360" s="66"/>
      <c r="AT360" s="19" t="s">
        <v>147</v>
      </c>
      <c r="AU360" s="19" t="s">
        <v>14</v>
      </c>
    </row>
    <row r="361" spans="2:63" s="11" customFormat="1" ht="36.75" customHeight="1">
      <c r="B361" s="159"/>
      <c r="D361" s="160" t="s">
        <v>77</v>
      </c>
      <c r="E361" s="161" t="s">
        <v>516</v>
      </c>
      <c r="F361" s="161" t="s">
        <v>517</v>
      </c>
      <c r="I361" s="162"/>
      <c r="J361" s="163">
        <f>BK361</f>
        <v>0</v>
      </c>
      <c r="L361" s="159"/>
      <c r="M361" s="164"/>
      <c r="N361" s="165"/>
      <c r="O361" s="165"/>
      <c r="P361" s="166">
        <f>P362+P384+P387+P402+P409+P435+P458+P483</f>
        <v>0</v>
      </c>
      <c r="Q361" s="165"/>
      <c r="R361" s="166">
        <f>R362+R384+R387+R402+R409+R435+R458+R483</f>
        <v>14.242873020000001</v>
      </c>
      <c r="S361" s="165"/>
      <c r="T361" s="167">
        <f>T362+T384+T387+T402+T409+T435+T458+T483</f>
        <v>0.18400000000000002</v>
      </c>
      <c r="AR361" s="160" t="s">
        <v>89</v>
      </c>
      <c r="AT361" s="168" t="s">
        <v>77</v>
      </c>
      <c r="AU361" s="168" t="s">
        <v>78</v>
      </c>
      <c r="AY361" s="160" t="s">
        <v>137</v>
      </c>
      <c r="BK361" s="169">
        <f>BK362+BK384+BK387+BK402+BK409+BK435+BK458+BK483</f>
        <v>0</v>
      </c>
    </row>
    <row r="362" spans="2:63" s="11" customFormat="1" ht="19.5" customHeight="1">
      <c r="B362" s="159"/>
      <c r="D362" s="170" t="s">
        <v>77</v>
      </c>
      <c r="E362" s="171" t="s">
        <v>518</v>
      </c>
      <c r="F362" s="171" t="s">
        <v>519</v>
      </c>
      <c r="I362" s="162"/>
      <c r="J362" s="172">
        <f>BK362</f>
        <v>0</v>
      </c>
      <c r="L362" s="159"/>
      <c r="M362" s="164"/>
      <c r="N362" s="165"/>
      <c r="O362" s="165"/>
      <c r="P362" s="166">
        <f>SUM(P363:P383)</f>
        <v>0</v>
      </c>
      <c r="Q362" s="165"/>
      <c r="R362" s="166">
        <f>SUM(R363:R383)</f>
        <v>2.2917493799999997</v>
      </c>
      <c r="S362" s="165"/>
      <c r="T362" s="167">
        <f>SUM(T363:T383)</f>
        <v>0</v>
      </c>
      <c r="AR362" s="160" t="s">
        <v>89</v>
      </c>
      <c r="AT362" s="168" t="s">
        <v>77</v>
      </c>
      <c r="AU362" s="168" t="s">
        <v>14</v>
      </c>
      <c r="AY362" s="160" t="s">
        <v>137</v>
      </c>
      <c r="BK362" s="169">
        <f>SUM(BK363:BK383)</f>
        <v>0</v>
      </c>
    </row>
    <row r="363" spans="2:65" s="1" customFormat="1" ht="22.5" customHeight="1">
      <c r="B363" s="173"/>
      <c r="C363" s="174" t="s">
        <v>520</v>
      </c>
      <c r="D363" s="174" t="s">
        <v>140</v>
      </c>
      <c r="E363" s="175" t="s">
        <v>521</v>
      </c>
      <c r="F363" s="176" t="s">
        <v>522</v>
      </c>
      <c r="G363" s="177" t="s">
        <v>143</v>
      </c>
      <c r="H363" s="178">
        <v>269</v>
      </c>
      <c r="I363" s="179"/>
      <c r="J363" s="180">
        <f>ROUND(I363*H363,2)</f>
        <v>0</v>
      </c>
      <c r="K363" s="176" t="s">
        <v>144</v>
      </c>
      <c r="L363" s="36"/>
      <c r="M363" s="181" t="s">
        <v>43</v>
      </c>
      <c r="N363" s="182" t="s">
        <v>50</v>
      </c>
      <c r="O363" s="37"/>
      <c r="P363" s="183">
        <f>O363*H363</f>
        <v>0</v>
      </c>
      <c r="Q363" s="183">
        <v>0</v>
      </c>
      <c r="R363" s="183">
        <f>Q363*H363</f>
        <v>0</v>
      </c>
      <c r="S363" s="183">
        <v>0</v>
      </c>
      <c r="T363" s="184">
        <f>S363*H363</f>
        <v>0</v>
      </c>
      <c r="AR363" s="19" t="s">
        <v>279</v>
      </c>
      <c r="AT363" s="19" t="s">
        <v>140</v>
      </c>
      <c r="AU363" s="19" t="s">
        <v>89</v>
      </c>
      <c r="AY363" s="19" t="s">
        <v>137</v>
      </c>
      <c r="BE363" s="185">
        <f>IF(N363="základní",J363,0)</f>
        <v>0</v>
      </c>
      <c r="BF363" s="185">
        <f>IF(N363="snížená",J363,0)</f>
        <v>0</v>
      </c>
      <c r="BG363" s="185">
        <f>IF(N363="zákl. přenesená",J363,0)</f>
        <v>0</v>
      </c>
      <c r="BH363" s="185">
        <f>IF(N363="sníž. přenesená",J363,0)</f>
        <v>0</v>
      </c>
      <c r="BI363" s="185">
        <f>IF(N363="nulová",J363,0)</f>
        <v>0</v>
      </c>
      <c r="BJ363" s="19" t="s">
        <v>89</v>
      </c>
      <c r="BK363" s="185">
        <f>ROUND(I363*H363,2)</f>
        <v>0</v>
      </c>
      <c r="BL363" s="19" t="s">
        <v>279</v>
      </c>
      <c r="BM363" s="19" t="s">
        <v>523</v>
      </c>
    </row>
    <row r="364" spans="2:47" s="1" customFormat="1" ht="27">
      <c r="B364" s="36"/>
      <c r="D364" s="186" t="s">
        <v>147</v>
      </c>
      <c r="F364" s="187" t="s">
        <v>524</v>
      </c>
      <c r="I364" s="147"/>
      <c r="L364" s="36"/>
      <c r="M364" s="65"/>
      <c r="N364" s="37"/>
      <c r="O364" s="37"/>
      <c r="P364" s="37"/>
      <c r="Q364" s="37"/>
      <c r="R364" s="37"/>
      <c r="S364" s="37"/>
      <c r="T364" s="66"/>
      <c r="AT364" s="19" t="s">
        <v>147</v>
      </c>
      <c r="AU364" s="19" t="s">
        <v>89</v>
      </c>
    </row>
    <row r="365" spans="2:51" s="12" customFormat="1" ht="13.5">
      <c r="B365" s="188"/>
      <c r="D365" s="186" t="s">
        <v>149</v>
      </c>
      <c r="E365" s="189" t="s">
        <v>43</v>
      </c>
      <c r="F365" s="190" t="s">
        <v>318</v>
      </c>
      <c r="H365" s="191" t="s">
        <v>43</v>
      </c>
      <c r="I365" s="192"/>
      <c r="L365" s="188"/>
      <c r="M365" s="193"/>
      <c r="N365" s="194"/>
      <c r="O365" s="194"/>
      <c r="P365" s="194"/>
      <c r="Q365" s="194"/>
      <c r="R365" s="194"/>
      <c r="S365" s="194"/>
      <c r="T365" s="195"/>
      <c r="AT365" s="191" t="s">
        <v>149</v>
      </c>
      <c r="AU365" s="191" t="s">
        <v>89</v>
      </c>
      <c r="AV365" s="12" t="s">
        <v>14</v>
      </c>
      <c r="AW365" s="12" t="s">
        <v>41</v>
      </c>
      <c r="AX365" s="12" t="s">
        <v>78</v>
      </c>
      <c r="AY365" s="191" t="s">
        <v>137</v>
      </c>
    </row>
    <row r="366" spans="2:51" s="12" customFormat="1" ht="13.5">
      <c r="B366" s="188"/>
      <c r="D366" s="186" t="s">
        <v>149</v>
      </c>
      <c r="E366" s="189" t="s">
        <v>43</v>
      </c>
      <c r="F366" s="190" t="s">
        <v>319</v>
      </c>
      <c r="H366" s="191" t="s">
        <v>43</v>
      </c>
      <c r="I366" s="192"/>
      <c r="L366" s="188"/>
      <c r="M366" s="193"/>
      <c r="N366" s="194"/>
      <c r="O366" s="194"/>
      <c r="P366" s="194"/>
      <c r="Q366" s="194"/>
      <c r="R366" s="194"/>
      <c r="S366" s="194"/>
      <c r="T366" s="195"/>
      <c r="AT366" s="191" t="s">
        <v>149</v>
      </c>
      <c r="AU366" s="191" t="s">
        <v>89</v>
      </c>
      <c r="AV366" s="12" t="s">
        <v>14</v>
      </c>
      <c r="AW366" s="12" t="s">
        <v>41</v>
      </c>
      <c r="AX366" s="12" t="s">
        <v>78</v>
      </c>
      <c r="AY366" s="191" t="s">
        <v>137</v>
      </c>
    </row>
    <row r="367" spans="2:51" s="13" customFormat="1" ht="13.5">
      <c r="B367" s="196"/>
      <c r="D367" s="205" t="s">
        <v>149</v>
      </c>
      <c r="E367" s="226" t="s">
        <v>43</v>
      </c>
      <c r="F367" s="224" t="s">
        <v>320</v>
      </c>
      <c r="H367" s="225">
        <v>269</v>
      </c>
      <c r="I367" s="200"/>
      <c r="L367" s="196"/>
      <c r="M367" s="201"/>
      <c r="N367" s="202"/>
      <c r="O367" s="202"/>
      <c r="P367" s="202"/>
      <c r="Q367" s="202"/>
      <c r="R367" s="202"/>
      <c r="S367" s="202"/>
      <c r="T367" s="203"/>
      <c r="AT367" s="197" t="s">
        <v>149</v>
      </c>
      <c r="AU367" s="197" t="s">
        <v>89</v>
      </c>
      <c r="AV367" s="13" t="s">
        <v>89</v>
      </c>
      <c r="AW367" s="13" t="s">
        <v>41</v>
      </c>
      <c r="AX367" s="13" t="s">
        <v>14</v>
      </c>
      <c r="AY367" s="197" t="s">
        <v>137</v>
      </c>
    </row>
    <row r="368" spans="2:65" s="1" customFormat="1" ht="22.5" customHeight="1">
      <c r="B368" s="173"/>
      <c r="C368" s="214" t="s">
        <v>525</v>
      </c>
      <c r="D368" s="214" t="s">
        <v>166</v>
      </c>
      <c r="E368" s="215" t="s">
        <v>526</v>
      </c>
      <c r="F368" s="216" t="s">
        <v>527</v>
      </c>
      <c r="G368" s="217" t="s">
        <v>143</v>
      </c>
      <c r="H368" s="218">
        <v>282.45</v>
      </c>
      <c r="I368" s="219"/>
      <c r="J368" s="220">
        <f>ROUND(I368*H368,2)</f>
        <v>0</v>
      </c>
      <c r="K368" s="216" t="s">
        <v>144</v>
      </c>
      <c r="L368" s="221"/>
      <c r="M368" s="222" t="s">
        <v>43</v>
      </c>
      <c r="N368" s="223" t="s">
        <v>50</v>
      </c>
      <c r="O368" s="37"/>
      <c r="P368" s="183">
        <f>O368*H368</f>
        <v>0</v>
      </c>
      <c r="Q368" s="183">
        <v>0.00336</v>
      </c>
      <c r="R368" s="183">
        <f>Q368*H368</f>
        <v>0.949032</v>
      </c>
      <c r="S368" s="183">
        <v>0</v>
      </c>
      <c r="T368" s="184">
        <f>S368*H368</f>
        <v>0</v>
      </c>
      <c r="AR368" s="19" t="s">
        <v>383</v>
      </c>
      <c r="AT368" s="19" t="s">
        <v>166</v>
      </c>
      <c r="AU368" s="19" t="s">
        <v>89</v>
      </c>
      <c r="AY368" s="19" t="s">
        <v>137</v>
      </c>
      <c r="BE368" s="185">
        <f>IF(N368="základní",J368,0)</f>
        <v>0</v>
      </c>
      <c r="BF368" s="185">
        <f>IF(N368="snížená",J368,0)</f>
        <v>0</v>
      </c>
      <c r="BG368" s="185">
        <f>IF(N368="zákl. přenesená",J368,0)</f>
        <v>0</v>
      </c>
      <c r="BH368" s="185">
        <f>IF(N368="sníž. přenesená",J368,0)</f>
        <v>0</v>
      </c>
      <c r="BI368" s="185">
        <f>IF(N368="nulová",J368,0)</f>
        <v>0</v>
      </c>
      <c r="BJ368" s="19" t="s">
        <v>89</v>
      </c>
      <c r="BK368" s="185">
        <f>ROUND(I368*H368,2)</f>
        <v>0</v>
      </c>
      <c r="BL368" s="19" t="s">
        <v>279</v>
      </c>
      <c r="BM368" s="19" t="s">
        <v>528</v>
      </c>
    </row>
    <row r="369" spans="2:47" s="1" customFormat="1" ht="27">
      <c r="B369" s="36"/>
      <c r="D369" s="186" t="s">
        <v>147</v>
      </c>
      <c r="F369" s="187" t="s">
        <v>529</v>
      </c>
      <c r="I369" s="147"/>
      <c r="L369" s="36"/>
      <c r="M369" s="65"/>
      <c r="N369" s="37"/>
      <c r="O369" s="37"/>
      <c r="P369" s="37"/>
      <c r="Q369" s="37"/>
      <c r="R369" s="37"/>
      <c r="S369" s="37"/>
      <c r="T369" s="66"/>
      <c r="AT369" s="19" t="s">
        <v>147</v>
      </c>
      <c r="AU369" s="19" t="s">
        <v>89</v>
      </c>
    </row>
    <row r="370" spans="2:51" s="13" customFormat="1" ht="13.5">
      <c r="B370" s="196"/>
      <c r="D370" s="205" t="s">
        <v>149</v>
      </c>
      <c r="E370" s="226" t="s">
        <v>43</v>
      </c>
      <c r="F370" s="224" t="s">
        <v>530</v>
      </c>
      <c r="H370" s="225">
        <v>282.45</v>
      </c>
      <c r="I370" s="200"/>
      <c r="L370" s="196"/>
      <c r="M370" s="201"/>
      <c r="N370" s="202"/>
      <c r="O370" s="202"/>
      <c r="P370" s="202"/>
      <c r="Q370" s="202"/>
      <c r="R370" s="202"/>
      <c r="S370" s="202"/>
      <c r="T370" s="203"/>
      <c r="AT370" s="197" t="s">
        <v>149</v>
      </c>
      <c r="AU370" s="197" t="s">
        <v>89</v>
      </c>
      <c r="AV370" s="13" t="s">
        <v>89</v>
      </c>
      <c r="AW370" s="13" t="s">
        <v>41</v>
      </c>
      <c r="AX370" s="13" t="s">
        <v>14</v>
      </c>
      <c r="AY370" s="197" t="s">
        <v>137</v>
      </c>
    </row>
    <row r="371" spans="2:65" s="1" customFormat="1" ht="22.5" customHeight="1">
      <c r="B371" s="173"/>
      <c r="C371" s="214" t="s">
        <v>531</v>
      </c>
      <c r="D371" s="214" t="s">
        <v>166</v>
      </c>
      <c r="E371" s="215" t="s">
        <v>532</v>
      </c>
      <c r="F371" s="216" t="s">
        <v>533</v>
      </c>
      <c r="G371" s="217" t="s">
        <v>143</v>
      </c>
      <c r="H371" s="218">
        <v>282.45</v>
      </c>
      <c r="I371" s="219"/>
      <c r="J371" s="220">
        <f>ROUND(I371*H371,2)</f>
        <v>0</v>
      </c>
      <c r="K371" s="216" t="s">
        <v>144</v>
      </c>
      <c r="L371" s="221"/>
      <c r="M371" s="222" t="s">
        <v>43</v>
      </c>
      <c r="N371" s="223" t="s">
        <v>50</v>
      </c>
      <c r="O371" s="37"/>
      <c r="P371" s="183">
        <f>O371*H371</f>
        <v>0</v>
      </c>
      <c r="Q371" s="183">
        <v>0.00392</v>
      </c>
      <c r="R371" s="183">
        <f>Q371*H371</f>
        <v>1.1072039999999999</v>
      </c>
      <c r="S371" s="183">
        <v>0</v>
      </c>
      <c r="T371" s="184">
        <f>S371*H371</f>
        <v>0</v>
      </c>
      <c r="AR371" s="19" t="s">
        <v>383</v>
      </c>
      <c r="AT371" s="19" t="s">
        <v>166</v>
      </c>
      <c r="AU371" s="19" t="s">
        <v>89</v>
      </c>
      <c r="AY371" s="19" t="s">
        <v>137</v>
      </c>
      <c r="BE371" s="185">
        <f>IF(N371="základní",J371,0)</f>
        <v>0</v>
      </c>
      <c r="BF371" s="185">
        <f>IF(N371="snížená",J371,0)</f>
        <v>0</v>
      </c>
      <c r="BG371" s="185">
        <f>IF(N371="zákl. přenesená",J371,0)</f>
        <v>0</v>
      </c>
      <c r="BH371" s="185">
        <f>IF(N371="sníž. přenesená",J371,0)</f>
        <v>0</v>
      </c>
      <c r="BI371" s="185">
        <f>IF(N371="nulová",J371,0)</f>
        <v>0</v>
      </c>
      <c r="BJ371" s="19" t="s">
        <v>89</v>
      </c>
      <c r="BK371" s="185">
        <f>ROUND(I371*H371,2)</f>
        <v>0</v>
      </c>
      <c r="BL371" s="19" t="s">
        <v>279</v>
      </c>
      <c r="BM371" s="19" t="s">
        <v>534</v>
      </c>
    </row>
    <row r="372" spans="2:47" s="1" customFormat="1" ht="27">
      <c r="B372" s="36"/>
      <c r="D372" s="186" t="s">
        <v>147</v>
      </c>
      <c r="F372" s="187" t="s">
        <v>535</v>
      </c>
      <c r="I372" s="147"/>
      <c r="L372" s="36"/>
      <c r="M372" s="65"/>
      <c r="N372" s="37"/>
      <c r="O372" s="37"/>
      <c r="P372" s="37"/>
      <c r="Q372" s="37"/>
      <c r="R372" s="37"/>
      <c r="S372" s="37"/>
      <c r="T372" s="66"/>
      <c r="AT372" s="19" t="s">
        <v>147</v>
      </c>
      <c r="AU372" s="19" t="s">
        <v>89</v>
      </c>
    </row>
    <row r="373" spans="2:51" s="13" customFormat="1" ht="13.5">
      <c r="B373" s="196"/>
      <c r="D373" s="205" t="s">
        <v>149</v>
      </c>
      <c r="E373" s="226" t="s">
        <v>43</v>
      </c>
      <c r="F373" s="224" t="s">
        <v>530</v>
      </c>
      <c r="H373" s="225">
        <v>282.45</v>
      </c>
      <c r="I373" s="200"/>
      <c r="L373" s="196"/>
      <c r="M373" s="201"/>
      <c r="N373" s="202"/>
      <c r="O373" s="202"/>
      <c r="P373" s="202"/>
      <c r="Q373" s="202"/>
      <c r="R373" s="202"/>
      <c r="S373" s="202"/>
      <c r="T373" s="203"/>
      <c r="AT373" s="197" t="s">
        <v>149</v>
      </c>
      <c r="AU373" s="197" t="s">
        <v>89</v>
      </c>
      <c r="AV373" s="13" t="s">
        <v>89</v>
      </c>
      <c r="AW373" s="13" t="s">
        <v>41</v>
      </c>
      <c r="AX373" s="13" t="s">
        <v>14</v>
      </c>
      <c r="AY373" s="197" t="s">
        <v>137</v>
      </c>
    </row>
    <row r="374" spans="2:65" s="1" customFormat="1" ht="22.5" customHeight="1">
      <c r="B374" s="173"/>
      <c r="C374" s="174" t="s">
        <v>536</v>
      </c>
      <c r="D374" s="174" t="s">
        <v>140</v>
      </c>
      <c r="E374" s="175" t="s">
        <v>537</v>
      </c>
      <c r="F374" s="176" t="s">
        <v>538</v>
      </c>
      <c r="G374" s="177" t="s">
        <v>143</v>
      </c>
      <c r="H374" s="178">
        <v>36.036</v>
      </c>
      <c r="I374" s="179"/>
      <c r="J374" s="180">
        <f>ROUND(I374*H374,2)</f>
        <v>0</v>
      </c>
      <c r="K374" s="176" t="s">
        <v>144</v>
      </c>
      <c r="L374" s="36"/>
      <c r="M374" s="181" t="s">
        <v>43</v>
      </c>
      <c r="N374" s="182" t="s">
        <v>50</v>
      </c>
      <c r="O374" s="37"/>
      <c r="P374" s="183">
        <f>O374*H374</f>
        <v>0</v>
      </c>
      <c r="Q374" s="183">
        <v>0.006</v>
      </c>
      <c r="R374" s="183">
        <f>Q374*H374</f>
        <v>0.21621600000000002</v>
      </c>
      <c r="S374" s="183">
        <v>0</v>
      </c>
      <c r="T374" s="184">
        <f>S374*H374</f>
        <v>0</v>
      </c>
      <c r="AR374" s="19" t="s">
        <v>279</v>
      </c>
      <c r="AT374" s="19" t="s">
        <v>140</v>
      </c>
      <c r="AU374" s="19" t="s">
        <v>89</v>
      </c>
      <c r="AY374" s="19" t="s">
        <v>137</v>
      </c>
      <c r="BE374" s="185">
        <f>IF(N374="základní",J374,0)</f>
        <v>0</v>
      </c>
      <c r="BF374" s="185">
        <f>IF(N374="snížená",J374,0)</f>
        <v>0</v>
      </c>
      <c r="BG374" s="185">
        <f>IF(N374="zákl. přenesená",J374,0)</f>
        <v>0</v>
      </c>
      <c r="BH374" s="185">
        <f>IF(N374="sníž. přenesená",J374,0)</f>
        <v>0</v>
      </c>
      <c r="BI374" s="185">
        <f>IF(N374="nulová",J374,0)</f>
        <v>0</v>
      </c>
      <c r="BJ374" s="19" t="s">
        <v>89</v>
      </c>
      <c r="BK374" s="185">
        <f>ROUND(I374*H374,2)</f>
        <v>0</v>
      </c>
      <c r="BL374" s="19" t="s">
        <v>279</v>
      </c>
      <c r="BM374" s="19" t="s">
        <v>539</v>
      </c>
    </row>
    <row r="375" spans="2:47" s="1" customFormat="1" ht="27">
      <c r="B375" s="36"/>
      <c r="D375" s="186" t="s">
        <v>147</v>
      </c>
      <c r="F375" s="187" t="s">
        <v>540</v>
      </c>
      <c r="I375" s="147"/>
      <c r="L375" s="36"/>
      <c r="M375" s="65"/>
      <c r="N375" s="37"/>
      <c r="O375" s="37"/>
      <c r="P375" s="37"/>
      <c r="Q375" s="37"/>
      <c r="R375" s="37"/>
      <c r="S375" s="37"/>
      <c r="T375" s="66"/>
      <c r="AT375" s="19" t="s">
        <v>147</v>
      </c>
      <c r="AU375" s="19" t="s">
        <v>89</v>
      </c>
    </row>
    <row r="376" spans="2:51" s="12" customFormat="1" ht="13.5">
      <c r="B376" s="188"/>
      <c r="D376" s="186" t="s">
        <v>149</v>
      </c>
      <c r="E376" s="189" t="s">
        <v>43</v>
      </c>
      <c r="F376" s="190" t="s">
        <v>185</v>
      </c>
      <c r="H376" s="191" t="s">
        <v>43</v>
      </c>
      <c r="I376" s="192"/>
      <c r="L376" s="188"/>
      <c r="M376" s="193"/>
      <c r="N376" s="194"/>
      <c r="O376" s="194"/>
      <c r="P376" s="194"/>
      <c r="Q376" s="194"/>
      <c r="R376" s="194"/>
      <c r="S376" s="194"/>
      <c r="T376" s="195"/>
      <c r="AT376" s="191" t="s">
        <v>149</v>
      </c>
      <c r="AU376" s="191" t="s">
        <v>89</v>
      </c>
      <c r="AV376" s="12" t="s">
        <v>14</v>
      </c>
      <c r="AW376" s="12" t="s">
        <v>41</v>
      </c>
      <c r="AX376" s="12" t="s">
        <v>78</v>
      </c>
      <c r="AY376" s="191" t="s">
        <v>137</v>
      </c>
    </row>
    <row r="377" spans="2:51" s="12" customFormat="1" ht="13.5">
      <c r="B377" s="188"/>
      <c r="D377" s="186" t="s">
        <v>149</v>
      </c>
      <c r="E377" s="189" t="s">
        <v>43</v>
      </c>
      <c r="F377" s="190" t="s">
        <v>541</v>
      </c>
      <c r="H377" s="191" t="s">
        <v>43</v>
      </c>
      <c r="I377" s="192"/>
      <c r="L377" s="188"/>
      <c r="M377" s="193"/>
      <c r="N377" s="194"/>
      <c r="O377" s="194"/>
      <c r="P377" s="194"/>
      <c r="Q377" s="194"/>
      <c r="R377" s="194"/>
      <c r="S377" s="194"/>
      <c r="T377" s="195"/>
      <c r="AT377" s="191" t="s">
        <v>149</v>
      </c>
      <c r="AU377" s="191" t="s">
        <v>89</v>
      </c>
      <c r="AV377" s="12" t="s">
        <v>14</v>
      </c>
      <c r="AW377" s="12" t="s">
        <v>41</v>
      </c>
      <c r="AX377" s="12" t="s">
        <v>78</v>
      </c>
      <c r="AY377" s="191" t="s">
        <v>137</v>
      </c>
    </row>
    <row r="378" spans="2:51" s="13" customFormat="1" ht="13.5">
      <c r="B378" s="196"/>
      <c r="D378" s="205" t="s">
        <v>149</v>
      </c>
      <c r="E378" s="226" t="s">
        <v>43</v>
      </c>
      <c r="F378" s="224" t="s">
        <v>542</v>
      </c>
      <c r="H378" s="225">
        <v>36.036</v>
      </c>
      <c r="I378" s="200"/>
      <c r="L378" s="196"/>
      <c r="M378" s="201"/>
      <c r="N378" s="202"/>
      <c r="O378" s="202"/>
      <c r="P378" s="202"/>
      <c r="Q378" s="202"/>
      <c r="R378" s="202"/>
      <c r="S378" s="202"/>
      <c r="T378" s="203"/>
      <c r="AT378" s="197" t="s">
        <v>149</v>
      </c>
      <c r="AU378" s="197" t="s">
        <v>89</v>
      </c>
      <c r="AV378" s="13" t="s">
        <v>89</v>
      </c>
      <c r="AW378" s="13" t="s">
        <v>41</v>
      </c>
      <c r="AX378" s="13" t="s">
        <v>14</v>
      </c>
      <c r="AY378" s="197" t="s">
        <v>137</v>
      </c>
    </row>
    <row r="379" spans="2:65" s="1" customFormat="1" ht="22.5" customHeight="1">
      <c r="B379" s="173"/>
      <c r="C379" s="214" t="s">
        <v>543</v>
      </c>
      <c r="D379" s="214" t="s">
        <v>166</v>
      </c>
      <c r="E379" s="215" t="s">
        <v>544</v>
      </c>
      <c r="F379" s="216" t="s">
        <v>545</v>
      </c>
      <c r="G379" s="217" t="s">
        <v>143</v>
      </c>
      <c r="H379" s="218">
        <v>37.838</v>
      </c>
      <c r="I379" s="219"/>
      <c r="J379" s="220">
        <f>ROUND(I379*H379,2)</f>
        <v>0</v>
      </c>
      <c r="K379" s="216" t="s">
        <v>144</v>
      </c>
      <c r="L379" s="221"/>
      <c r="M379" s="222" t="s">
        <v>43</v>
      </c>
      <c r="N379" s="223" t="s">
        <v>50</v>
      </c>
      <c r="O379" s="37"/>
      <c r="P379" s="183">
        <f>O379*H379</f>
        <v>0</v>
      </c>
      <c r="Q379" s="183">
        <v>0.00051</v>
      </c>
      <c r="R379" s="183">
        <f>Q379*H379</f>
        <v>0.019297380000000003</v>
      </c>
      <c r="S379" s="183">
        <v>0</v>
      </c>
      <c r="T379" s="184">
        <f>S379*H379</f>
        <v>0</v>
      </c>
      <c r="AR379" s="19" t="s">
        <v>383</v>
      </c>
      <c r="AT379" s="19" t="s">
        <v>166</v>
      </c>
      <c r="AU379" s="19" t="s">
        <v>89</v>
      </c>
      <c r="AY379" s="19" t="s">
        <v>137</v>
      </c>
      <c r="BE379" s="185">
        <f>IF(N379="základní",J379,0)</f>
        <v>0</v>
      </c>
      <c r="BF379" s="185">
        <f>IF(N379="snížená",J379,0)</f>
        <v>0</v>
      </c>
      <c r="BG379" s="185">
        <f>IF(N379="zákl. přenesená",J379,0)</f>
        <v>0</v>
      </c>
      <c r="BH379" s="185">
        <f>IF(N379="sníž. přenesená",J379,0)</f>
        <v>0</v>
      </c>
      <c r="BI379" s="185">
        <f>IF(N379="nulová",J379,0)</f>
        <v>0</v>
      </c>
      <c r="BJ379" s="19" t="s">
        <v>89</v>
      </c>
      <c r="BK379" s="185">
        <f>ROUND(I379*H379,2)</f>
        <v>0</v>
      </c>
      <c r="BL379" s="19" t="s">
        <v>279</v>
      </c>
      <c r="BM379" s="19" t="s">
        <v>546</v>
      </c>
    </row>
    <row r="380" spans="2:47" s="1" customFormat="1" ht="27">
      <c r="B380" s="36"/>
      <c r="D380" s="186" t="s">
        <v>147</v>
      </c>
      <c r="F380" s="187" t="s">
        <v>547</v>
      </c>
      <c r="I380" s="147"/>
      <c r="L380" s="36"/>
      <c r="M380" s="65"/>
      <c r="N380" s="37"/>
      <c r="O380" s="37"/>
      <c r="P380" s="37"/>
      <c r="Q380" s="37"/>
      <c r="R380" s="37"/>
      <c r="S380" s="37"/>
      <c r="T380" s="66"/>
      <c r="AT380" s="19" t="s">
        <v>147</v>
      </c>
      <c r="AU380" s="19" t="s">
        <v>89</v>
      </c>
    </row>
    <row r="381" spans="2:51" s="13" customFormat="1" ht="13.5">
      <c r="B381" s="196"/>
      <c r="D381" s="205" t="s">
        <v>149</v>
      </c>
      <c r="E381" s="226" t="s">
        <v>43</v>
      </c>
      <c r="F381" s="224" t="s">
        <v>548</v>
      </c>
      <c r="H381" s="225">
        <v>37.838</v>
      </c>
      <c r="I381" s="200"/>
      <c r="L381" s="196"/>
      <c r="M381" s="201"/>
      <c r="N381" s="202"/>
      <c r="O381" s="202"/>
      <c r="P381" s="202"/>
      <c r="Q381" s="202"/>
      <c r="R381" s="202"/>
      <c r="S381" s="202"/>
      <c r="T381" s="203"/>
      <c r="AT381" s="197" t="s">
        <v>149</v>
      </c>
      <c r="AU381" s="197" t="s">
        <v>89</v>
      </c>
      <c r="AV381" s="13" t="s">
        <v>89</v>
      </c>
      <c r="AW381" s="13" t="s">
        <v>41</v>
      </c>
      <c r="AX381" s="13" t="s">
        <v>14</v>
      </c>
      <c r="AY381" s="197" t="s">
        <v>137</v>
      </c>
    </row>
    <row r="382" spans="2:65" s="1" customFormat="1" ht="22.5" customHeight="1">
      <c r="B382" s="173"/>
      <c r="C382" s="174" t="s">
        <v>549</v>
      </c>
      <c r="D382" s="174" t="s">
        <v>140</v>
      </c>
      <c r="E382" s="175" t="s">
        <v>550</v>
      </c>
      <c r="F382" s="176" t="s">
        <v>551</v>
      </c>
      <c r="G382" s="177" t="s">
        <v>513</v>
      </c>
      <c r="H382" s="242"/>
      <c r="I382" s="179"/>
      <c r="J382" s="180">
        <f>ROUND(I382*H382,2)</f>
        <v>0</v>
      </c>
      <c r="K382" s="176" t="s">
        <v>144</v>
      </c>
      <c r="L382" s="36"/>
      <c r="M382" s="181" t="s">
        <v>43</v>
      </c>
      <c r="N382" s="182" t="s">
        <v>50</v>
      </c>
      <c r="O382" s="37"/>
      <c r="P382" s="183">
        <f>O382*H382</f>
        <v>0</v>
      </c>
      <c r="Q382" s="183">
        <v>0</v>
      </c>
      <c r="R382" s="183">
        <f>Q382*H382</f>
        <v>0</v>
      </c>
      <c r="S382" s="183">
        <v>0</v>
      </c>
      <c r="T382" s="184">
        <f>S382*H382</f>
        <v>0</v>
      </c>
      <c r="AR382" s="19" t="s">
        <v>279</v>
      </c>
      <c r="AT382" s="19" t="s">
        <v>140</v>
      </c>
      <c r="AU382" s="19" t="s">
        <v>89</v>
      </c>
      <c r="AY382" s="19" t="s">
        <v>137</v>
      </c>
      <c r="BE382" s="185">
        <f>IF(N382="základní",J382,0)</f>
        <v>0</v>
      </c>
      <c r="BF382" s="185">
        <f>IF(N382="snížená",J382,0)</f>
        <v>0</v>
      </c>
      <c r="BG382" s="185">
        <f>IF(N382="zákl. přenesená",J382,0)</f>
        <v>0</v>
      </c>
      <c r="BH382" s="185">
        <f>IF(N382="sníž. přenesená",J382,0)</f>
        <v>0</v>
      </c>
      <c r="BI382" s="185">
        <f>IF(N382="nulová",J382,0)</f>
        <v>0</v>
      </c>
      <c r="BJ382" s="19" t="s">
        <v>89</v>
      </c>
      <c r="BK382" s="185">
        <f>ROUND(I382*H382,2)</f>
        <v>0</v>
      </c>
      <c r="BL382" s="19" t="s">
        <v>279</v>
      </c>
      <c r="BM382" s="19" t="s">
        <v>552</v>
      </c>
    </row>
    <row r="383" spans="2:47" s="1" customFormat="1" ht="27">
      <c r="B383" s="36"/>
      <c r="D383" s="186" t="s">
        <v>147</v>
      </c>
      <c r="F383" s="187" t="s">
        <v>553</v>
      </c>
      <c r="I383" s="147"/>
      <c r="L383" s="36"/>
      <c r="M383" s="65"/>
      <c r="N383" s="37"/>
      <c r="O383" s="37"/>
      <c r="P383" s="37"/>
      <c r="Q383" s="37"/>
      <c r="R383" s="37"/>
      <c r="S383" s="37"/>
      <c r="T383" s="66"/>
      <c r="AT383" s="19" t="s">
        <v>147</v>
      </c>
      <c r="AU383" s="19" t="s">
        <v>89</v>
      </c>
    </row>
    <row r="384" spans="2:63" s="11" customFormat="1" ht="29.25" customHeight="1">
      <c r="B384" s="159"/>
      <c r="D384" s="170" t="s">
        <v>77</v>
      </c>
      <c r="E384" s="171" t="s">
        <v>554</v>
      </c>
      <c r="F384" s="171" t="s">
        <v>555</v>
      </c>
      <c r="I384" s="162"/>
      <c r="J384" s="172">
        <f>BK384</f>
        <v>0</v>
      </c>
      <c r="L384" s="159"/>
      <c r="M384" s="164"/>
      <c r="N384" s="165"/>
      <c r="O384" s="165"/>
      <c r="P384" s="166">
        <f>SUM(P385:P386)</f>
        <v>0</v>
      </c>
      <c r="Q384" s="165"/>
      <c r="R384" s="166">
        <f>SUM(R385:R386)</f>
        <v>0</v>
      </c>
      <c r="S384" s="165"/>
      <c r="T384" s="167">
        <f>SUM(T385:T386)</f>
        <v>0</v>
      </c>
      <c r="AR384" s="160" t="s">
        <v>89</v>
      </c>
      <c r="AT384" s="168" t="s">
        <v>77</v>
      </c>
      <c r="AU384" s="168" t="s">
        <v>14</v>
      </c>
      <c r="AY384" s="160" t="s">
        <v>137</v>
      </c>
      <c r="BK384" s="169">
        <f>SUM(BK385:BK386)</f>
        <v>0</v>
      </c>
    </row>
    <row r="385" spans="2:65" s="1" customFormat="1" ht="22.5" customHeight="1">
      <c r="B385" s="173"/>
      <c r="C385" s="174" t="s">
        <v>556</v>
      </c>
      <c r="D385" s="174" t="s">
        <v>140</v>
      </c>
      <c r="E385" s="175" t="s">
        <v>557</v>
      </c>
      <c r="F385" s="176" t="s">
        <v>558</v>
      </c>
      <c r="G385" s="177" t="s">
        <v>302</v>
      </c>
      <c r="H385" s="178">
        <v>8</v>
      </c>
      <c r="I385" s="179"/>
      <c r="J385" s="180">
        <f>ROUND(I385*H385,2)</f>
        <v>0</v>
      </c>
      <c r="K385" s="176" t="s">
        <v>144</v>
      </c>
      <c r="L385" s="36"/>
      <c r="M385" s="181" t="s">
        <v>43</v>
      </c>
      <c r="N385" s="182" t="s">
        <v>50</v>
      </c>
      <c r="O385" s="37"/>
      <c r="P385" s="183">
        <f>O385*H385</f>
        <v>0</v>
      </c>
      <c r="Q385" s="183">
        <v>0</v>
      </c>
      <c r="R385" s="183">
        <f>Q385*H385</f>
        <v>0</v>
      </c>
      <c r="S385" s="183">
        <v>0</v>
      </c>
      <c r="T385" s="184">
        <f>S385*H385</f>
        <v>0</v>
      </c>
      <c r="AR385" s="19" t="s">
        <v>279</v>
      </c>
      <c r="AT385" s="19" t="s">
        <v>140</v>
      </c>
      <c r="AU385" s="19" t="s">
        <v>89</v>
      </c>
      <c r="AY385" s="19" t="s">
        <v>137</v>
      </c>
      <c r="BE385" s="185">
        <f>IF(N385="základní",J385,0)</f>
        <v>0</v>
      </c>
      <c r="BF385" s="185">
        <f>IF(N385="snížená",J385,0)</f>
        <v>0</v>
      </c>
      <c r="BG385" s="185">
        <f>IF(N385="zákl. přenesená",J385,0)</f>
        <v>0</v>
      </c>
      <c r="BH385" s="185">
        <f>IF(N385="sníž. přenesená",J385,0)</f>
        <v>0</v>
      </c>
      <c r="BI385" s="185">
        <f>IF(N385="nulová",J385,0)</f>
        <v>0</v>
      </c>
      <c r="BJ385" s="19" t="s">
        <v>89</v>
      </c>
      <c r="BK385" s="185">
        <f>ROUND(I385*H385,2)</f>
        <v>0</v>
      </c>
      <c r="BL385" s="19" t="s">
        <v>279</v>
      </c>
      <c r="BM385" s="19" t="s">
        <v>559</v>
      </c>
    </row>
    <row r="386" spans="2:47" s="1" customFormat="1" ht="27">
      <c r="B386" s="36"/>
      <c r="D386" s="186" t="s">
        <v>147</v>
      </c>
      <c r="F386" s="187" t="s">
        <v>560</v>
      </c>
      <c r="I386" s="147"/>
      <c r="L386" s="36"/>
      <c r="M386" s="65"/>
      <c r="N386" s="37"/>
      <c r="O386" s="37"/>
      <c r="P386" s="37"/>
      <c r="Q386" s="37"/>
      <c r="R386" s="37"/>
      <c r="S386" s="37"/>
      <c r="T386" s="66"/>
      <c r="AT386" s="19" t="s">
        <v>147</v>
      </c>
      <c r="AU386" s="19" t="s">
        <v>89</v>
      </c>
    </row>
    <row r="387" spans="2:63" s="11" customFormat="1" ht="29.25" customHeight="1">
      <c r="B387" s="159"/>
      <c r="D387" s="170" t="s">
        <v>77</v>
      </c>
      <c r="E387" s="171" t="s">
        <v>561</v>
      </c>
      <c r="F387" s="171" t="s">
        <v>562</v>
      </c>
      <c r="I387" s="162"/>
      <c r="J387" s="172">
        <f>BK387</f>
        <v>0</v>
      </c>
      <c r="L387" s="159"/>
      <c r="M387" s="164"/>
      <c r="N387" s="165"/>
      <c r="O387" s="165"/>
      <c r="P387" s="166">
        <f>SUM(P388:P401)</f>
        <v>0</v>
      </c>
      <c r="Q387" s="165"/>
      <c r="R387" s="166">
        <f>SUM(R388:R401)</f>
        <v>0.02618</v>
      </c>
      <c r="S387" s="165"/>
      <c r="T387" s="167">
        <f>SUM(T388:T401)</f>
        <v>0</v>
      </c>
      <c r="AR387" s="160" t="s">
        <v>89</v>
      </c>
      <c r="AT387" s="168" t="s">
        <v>77</v>
      </c>
      <c r="AU387" s="168" t="s">
        <v>14</v>
      </c>
      <c r="AY387" s="160" t="s">
        <v>137</v>
      </c>
      <c r="BK387" s="169">
        <f>SUM(BK388:BK401)</f>
        <v>0</v>
      </c>
    </row>
    <row r="388" spans="2:65" s="1" customFormat="1" ht="22.5" customHeight="1">
      <c r="B388" s="173"/>
      <c r="C388" s="174" t="s">
        <v>563</v>
      </c>
      <c r="D388" s="174" t="s">
        <v>140</v>
      </c>
      <c r="E388" s="175" t="s">
        <v>564</v>
      </c>
      <c r="F388" s="176" t="s">
        <v>565</v>
      </c>
      <c r="G388" s="177" t="s">
        <v>182</v>
      </c>
      <c r="H388" s="178">
        <v>40</v>
      </c>
      <c r="I388" s="179"/>
      <c r="J388" s="180">
        <f>ROUND(I388*H388,2)</f>
        <v>0</v>
      </c>
      <c r="K388" s="176" t="s">
        <v>144</v>
      </c>
      <c r="L388" s="36"/>
      <c r="M388" s="181" t="s">
        <v>43</v>
      </c>
      <c r="N388" s="182" t="s">
        <v>50</v>
      </c>
      <c r="O388" s="37"/>
      <c r="P388" s="183">
        <f>O388*H388</f>
        <v>0</v>
      </c>
      <c r="Q388" s="183">
        <v>0</v>
      </c>
      <c r="R388" s="183">
        <f>Q388*H388</f>
        <v>0</v>
      </c>
      <c r="S388" s="183">
        <v>0</v>
      </c>
      <c r="T388" s="184">
        <f>S388*H388</f>
        <v>0</v>
      </c>
      <c r="AR388" s="19" t="s">
        <v>279</v>
      </c>
      <c r="AT388" s="19" t="s">
        <v>140</v>
      </c>
      <c r="AU388" s="19" t="s">
        <v>89</v>
      </c>
      <c r="AY388" s="19" t="s">
        <v>137</v>
      </c>
      <c r="BE388" s="185">
        <f>IF(N388="základní",J388,0)</f>
        <v>0</v>
      </c>
      <c r="BF388" s="185">
        <f>IF(N388="snížená",J388,0)</f>
        <v>0</v>
      </c>
      <c r="BG388" s="185">
        <f>IF(N388="zákl. přenesená",J388,0)</f>
        <v>0</v>
      </c>
      <c r="BH388" s="185">
        <f>IF(N388="sníž. přenesená",J388,0)</f>
        <v>0</v>
      </c>
      <c r="BI388" s="185">
        <f>IF(N388="nulová",J388,0)</f>
        <v>0</v>
      </c>
      <c r="BJ388" s="19" t="s">
        <v>89</v>
      </c>
      <c r="BK388" s="185">
        <f>ROUND(I388*H388,2)</f>
        <v>0</v>
      </c>
      <c r="BL388" s="19" t="s">
        <v>279</v>
      </c>
      <c r="BM388" s="19" t="s">
        <v>566</v>
      </c>
    </row>
    <row r="389" spans="2:47" s="1" customFormat="1" ht="27">
      <c r="B389" s="36"/>
      <c r="D389" s="186" t="s">
        <v>147</v>
      </c>
      <c r="F389" s="187" t="s">
        <v>567</v>
      </c>
      <c r="I389" s="147"/>
      <c r="L389" s="36"/>
      <c r="M389" s="65"/>
      <c r="N389" s="37"/>
      <c r="O389" s="37"/>
      <c r="P389" s="37"/>
      <c r="Q389" s="37"/>
      <c r="R389" s="37"/>
      <c r="S389" s="37"/>
      <c r="T389" s="66"/>
      <c r="AT389" s="19" t="s">
        <v>147</v>
      </c>
      <c r="AU389" s="19" t="s">
        <v>89</v>
      </c>
    </row>
    <row r="390" spans="2:51" s="12" customFormat="1" ht="13.5">
      <c r="B390" s="188"/>
      <c r="D390" s="186" t="s">
        <v>149</v>
      </c>
      <c r="E390" s="189" t="s">
        <v>43</v>
      </c>
      <c r="F390" s="190" t="s">
        <v>568</v>
      </c>
      <c r="H390" s="191" t="s">
        <v>43</v>
      </c>
      <c r="I390" s="192"/>
      <c r="L390" s="188"/>
      <c r="M390" s="193"/>
      <c r="N390" s="194"/>
      <c r="O390" s="194"/>
      <c r="P390" s="194"/>
      <c r="Q390" s="194"/>
      <c r="R390" s="194"/>
      <c r="S390" s="194"/>
      <c r="T390" s="195"/>
      <c r="AT390" s="191" t="s">
        <v>149</v>
      </c>
      <c r="AU390" s="191" t="s">
        <v>89</v>
      </c>
      <c r="AV390" s="12" t="s">
        <v>14</v>
      </c>
      <c r="AW390" s="12" t="s">
        <v>41</v>
      </c>
      <c r="AX390" s="12" t="s">
        <v>78</v>
      </c>
      <c r="AY390" s="191" t="s">
        <v>137</v>
      </c>
    </row>
    <row r="391" spans="2:51" s="12" customFormat="1" ht="13.5">
      <c r="B391" s="188"/>
      <c r="D391" s="186" t="s">
        <v>149</v>
      </c>
      <c r="E391" s="189" t="s">
        <v>43</v>
      </c>
      <c r="F391" s="190" t="s">
        <v>569</v>
      </c>
      <c r="H391" s="191" t="s">
        <v>43</v>
      </c>
      <c r="I391" s="192"/>
      <c r="L391" s="188"/>
      <c r="M391" s="193"/>
      <c r="N391" s="194"/>
      <c r="O391" s="194"/>
      <c r="P391" s="194"/>
      <c r="Q391" s="194"/>
      <c r="R391" s="194"/>
      <c r="S391" s="194"/>
      <c r="T391" s="195"/>
      <c r="AT391" s="191" t="s">
        <v>149</v>
      </c>
      <c r="AU391" s="191" t="s">
        <v>89</v>
      </c>
      <c r="AV391" s="12" t="s">
        <v>14</v>
      </c>
      <c r="AW391" s="12" t="s">
        <v>41</v>
      </c>
      <c r="AX391" s="12" t="s">
        <v>78</v>
      </c>
      <c r="AY391" s="191" t="s">
        <v>137</v>
      </c>
    </row>
    <row r="392" spans="2:51" s="12" customFormat="1" ht="13.5">
      <c r="B392" s="188"/>
      <c r="D392" s="186" t="s">
        <v>149</v>
      </c>
      <c r="E392" s="189" t="s">
        <v>43</v>
      </c>
      <c r="F392" s="190" t="s">
        <v>570</v>
      </c>
      <c r="H392" s="191" t="s">
        <v>43</v>
      </c>
      <c r="I392" s="192"/>
      <c r="L392" s="188"/>
      <c r="M392" s="193"/>
      <c r="N392" s="194"/>
      <c r="O392" s="194"/>
      <c r="P392" s="194"/>
      <c r="Q392" s="194"/>
      <c r="R392" s="194"/>
      <c r="S392" s="194"/>
      <c r="T392" s="195"/>
      <c r="AT392" s="191" t="s">
        <v>149</v>
      </c>
      <c r="AU392" s="191" t="s">
        <v>89</v>
      </c>
      <c r="AV392" s="12" t="s">
        <v>14</v>
      </c>
      <c r="AW392" s="12" t="s">
        <v>41</v>
      </c>
      <c r="AX392" s="12" t="s">
        <v>78</v>
      </c>
      <c r="AY392" s="191" t="s">
        <v>137</v>
      </c>
    </row>
    <row r="393" spans="2:51" s="12" customFormat="1" ht="27">
      <c r="B393" s="188"/>
      <c r="D393" s="186" t="s">
        <v>149</v>
      </c>
      <c r="E393" s="189" t="s">
        <v>43</v>
      </c>
      <c r="F393" s="190" t="s">
        <v>571</v>
      </c>
      <c r="H393" s="191" t="s">
        <v>43</v>
      </c>
      <c r="I393" s="192"/>
      <c r="L393" s="188"/>
      <c r="M393" s="193"/>
      <c r="N393" s="194"/>
      <c r="O393" s="194"/>
      <c r="P393" s="194"/>
      <c r="Q393" s="194"/>
      <c r="R393" s="194"/>
      <c r="S393" s="194"/>
      <c r="T393" s="195"/>
      <c r="AT393" s="191" t="s">
        <v>149</v>
      </c>
      <c r="AU393" s="191" t="s">
        <v>89</v>
      </c>
      <c r="AV393" s="12" t="s">
        <v>14</v>
      </c>
      <c r="AW393" s="12" t="s">
        <v>41</v>
      </c>
      <c r="AX393" s="12" t="s">
        <v>78</v>
      </c>
      <c r="AY393" s="191" t="s">
        <v>137</v>
      </c>
    </row>
    <row r="394" spans="2:51" s="13" customFormat="1" ht="13.5">
      <c r="B394" s="196"/>
      <c r="D394" s="205" t="s">
        <v>149</v>
      </c>
      <c r="E394" s="226" t="s">
        <v>43</v>
      </c>
      <c r="F394" s="224" t="s">
        <v>436</v>
      </c>
      <c r="H394" s="225">
        <v>40</v>
      </c>
      <c r="I394" s="200"/>
      <c r="L394" s="196"/>
      <c r="M394" s="201"/>
      <c r="N394" s="202"/>
      <c r="O394" s="202"/>
      <c r="P394" s="202"/>
      <c r="Q394" s="202"/>
      <c r="R394" s="202"/>
      <c r="S394" s="202"/>
      <c r="T394" s="203"/>
      <c r="AT394" s="197" t="s">
        <v>149</v>
      </c>
      <c r="AU394" s="197" t="s">
        <v>89</v>
      </c>
      <c r="AV394" s="13" t="s">
        <v>89</v>
      </c>
      <c r="AW394" s="13" t="s">
        <v>41</v>
      </c>
      <c r="AX394" s="13" t="s">
        <v>14</v>
      </c>
      <c r="AY394" s="197" t="s">
        <v>137</v>
      </c>
    </row>
    <row r="395" spans="2:65" s="1" customFormat="1" ht="22.5" customHeight="1">
      <c r="B395" s="173"/>
      <c r="C395" s="214" t="s">
        <v>572</v>
      </c>
      <c r="D395" s="214" t="s">
        <v>166</v>
      </c>
      <c r="E395" s="215" t="s">
        <v>573</v>
      </c>
      <c r="F395" s="216" t="s">
        <v>574</v>
      </c>
      <c r="G395" s="217" t="s">
        <v>575</v>
      </c>
      <c r="H395" s="218">
        <v>24.9</v>
      </c>
      <c r="I395" s="219"/>
      <c r="J395" s="220">
        <f>ROUND(I395*H395,2)</f>
        <v>0</v>
      </c>
      <c r="K395" s="216" t="s">
        <v>144</v>
      </c>
      <c r="L395" s="221"/>
      <c r="M395" s="222" t="s">
        <v>43</v>
      </c>
      <c r="N395" s="223" t="s">
        <v>50</v>
      </c>
      <c r="O395" s="37"/>
      <c r="P395" s="183">
        <f>O395*H395</f>
        <v>0</v>
      </c>
      <c r="Q395" s="183">
        <v>0.001</v>
      </c>
      <c r="R395" s="183">
        <f>Q395*H395</f>
        <v>0.0249</v>
      </c>
      <c r="S395" s="183">
        <v>0</v>
      </c>
      <c r="T395" s="184">
        <f>S395*H395</f>
        <v>0</v>
      </c>
      <c r="AR395" s="19" t="s">
        <v>383</v>
      </c>
      <c r="AT395" s="19" t="s">
        <v>166</v>
      </c>
      <c r="AU395" s="19" t="s">
        <v>89</v>
      </c>
      <c r="AY395" s="19" t="s">
        <v>137</v>
      </c>
      <c r="BE395" s="185">
        <f>IF(N395="základní",J395,0)</f>
        <v>0</v>
      </c>
      <c r="BF395" s="185">
        <f>IF(N395="snížená",J395,0)</f>
        <v>0</v>
      </c>
      <c r="BG395" s="185">
        <f>IF(N395="zákl. přenesená",J395,0)</f>
        <v>0</v>
      </c>
      <c r="BH395" s="185">
        <f>IF(N395="sníž. přenesená",J395,0)</f>
        <v>0</v>
      </c>
      <c r="BI395" s="185">
        <f>IF(N395="nulová",J395,0)</f>
        <v>0</v>
      </c>
      <c r="BJ395" s="19" t="s">
        <v>89</v>
      </c>
      <c r="BK395" s="185">
        <f>ROUND(I395*H395,2)</f>
        <v>0</v>
      </c>
      <c r="BL395" s="19" t="s">
        <v>279</v>
      </c>
      <c r="BM395" s="19" t="s">
        <v>576</v>
      </c>
    </row>
    <row r="396" spans="2:47" s="1" customFormat="1" ht="27">
      <c r="B396" s="36"/>
      <c r="D396" s="186" t="s">
        <v>147</v>
      </c>
      <c r="F396" s="187" t="s">
        <v>577</v>
      </c>
      <c r="I396" s="147"/>
      <c r="L396" s="36"/>
      <c r="M396" s="65"/>
      <c r="N396" s="37"/>
      <c r="O396" s="37"/>
      <c r="P396" s="37"/>
      <c r="Q396" s="37"/>
      <c r="R396" s="37"/>
      <c r="S396" s="37"/>
      <c r="T396" s="66"/>
      <c r="AT396" s="19" t="s">
        <v>147</v>
      </c>
      <c r="AU396" s="19" t="s">
        <v>89</v>
      </c>
    </row>
    <row r="397" spans="2:47" s="1" customFormat="1" ht="27">
      <c r="B397" s="36"/>
      <c r="D397" s="205" t="s">
        <v>233</v>
      </c>
      <c r="F397" s="243" t="s">
        <v>578</v>
      </c>
      <c r="I397" s="147"/>
      <c r="L397" s="36"/>
      <c r="M397" s="65"/>
      <c r="N397" s="37"/>
      <c r="O397" s="37"/>
      <c r="P397" s="37"/>
      <c r="Q397" s="37"/>
      <c r="R397" s="37"/>
      <c r="S397" s="37"/>
      <c r="T397" s="66"/>
      <c r="AT397" s="19" t="s">
        <v>233</v>
      </c>
      <c r="AU397" s="19" t="s">
        <v>89</v>
      </c>
    </row>
    <row r="398" spans="2:65" s="1" customFormat="1" ht="22.5" customHeight="1">
      <c r="B398" s="173"/>
      <c r="C398" s="174" t="s">
        <v>579</v>
      </c>
      <c r="D398" s="174" t="s">
        <v>140</v>
      </c>
      <c r="E398" s="175" t="s">
        <v>580</v>
      </c>
      <c r="F398" s="176" t="s">
        <v>581</v>
      </c>
      <c r="G398" s="177" t="s">
        <v>302</v>
      </c>
      <c r="H398" s="178">
        <v>8</v>
      </c>
      <c r="I398" s="179"/>
      <c r="J398" s="180">
        <f>ROUND(I398*H398,2)</f>
        <v>0</v>
      </c>
      <c r="K398" s="176" t="s">
        <v>144</v>
      </c>
      <c r="L398" s="36"/>
      <c r="M398" s="181" t="s">
        <v>43</v>
      </c>
      <c r="N398" s="182" t="s">
        <v>50</v>
      </c>
      <c r="O398" s="37"/>
      <c r="P398" s="183">
        <f>O398*H398</f>
        <v>0</v>
      </c>
      <c r="Q398" s="183">
        <v>0</v>
      </c>
      <c r="R398" s="183">
        <f>Q398*H398</f>
        <v>0</v>
      </c>
      <c r="S398" s="183">
        <v>0</v>
      </c>
      <c r="T398" s="184">
        <f>S398*H398</f>
        <v>0</v>
      </c>
      <c r="AR398" s="19" t="s">
        <v>279</v>
      </c>
      <c r="AT398" s="19" t="s">
        <v>140</v>
      </c>
      <c r="AU398" s="19" t="s">
        <v>89</v>
      </c>
      <c r="AY398" s="19" t="s">
        <v>137</v>
      </c>
      <c r="BE398" s="185">
        <f>IF(N398="základní",J398,0)</f>
        <v>0</v>
      </c>
      <c r="BF398" s="185">
        <f>IF(N398="snížená",J398,0)</f>
        <v>0</v>
      </c>
      <c r="BG398" s="185">
        <f>IF(N398="zákl. přenesená",J398,0)</f>
        <v>0</v>
      </c>
      <c r="BH398" s="185">
        <f>IF(N398="sníž. přenesená",J398,0)</f>
        <v>0</v>
      </c>
      <c r="BI398" s="185">
        <f>IF(N398="nulová",J398,0)</f>
        <v>0</v>
      </c>
      <c r="BJ398" s="19" t="s">
        <v>89</v>
      </c>
      <c r="BK398" s="185">
        <f>ROUND(I398*H398,2)</f>
        <v>0</v>
      </c>
      <c r="BL398" s="19" t="s">
        <v>279</v>
      </c>
      <c r="BM398" s="19" t="s">
        <v>582</v>
      </c>
    </row>
    <row r="399" spans="2:47" s="1" customFormat="1" ht="13.5">
      <c r="B399" s="36"/>
      <c r="D399" s="205" t="s">
        <v>147</v>
      </c>
      <c r="F399" s="239" t="s">
        <v>583</v>
      </c>
      <c r="I399" s="147"/>
      <c r="L399" s="36"/>
      <c r="M399" s="65"/>
      <c r="N399" s="37"/>
      <c r="O399" s="37"/>
      <c r="P399" s="37"/>
      <c r="Q399" s="37"/>
      <c r="R399" s="37"/>
      <c r="S399" s="37"/>
      <c r="T399" s="66"/>
      <c r="AT399" s="19" t="s">
        <v>147</v>
      </c>
      <c r="AU399" s="19" t="s">
        <v>89</v>
      </c>
    </row>
    <row r="400" spans="2:65" s="1" customFormat="1" ht="22.5" customHeight="1">
      <c r="B400" s="173"/>
      <c r="C400" s="214" t="s">
        <v>584</v>
      </c>
      <c r="D400" s="214" t="s">
        <v>166</v>
      </c>
      <c r="E400" s="215" t="s">
        <v>585</v>
      </c>
      <c r="F400" s="216" t="s">
        <v>586</v>
      </c>
      <c r="G400" s="217" t="s">
        <v>302</v>
      </c>
      <c r="H400" s="218">
        <v>8</v>
      </c>
      <c r="I400" s="219"/>
      <c r="J400" s="220">
        <f>ROUND(I400*H400,2)</f>
        <v>0</v>
      </c>
      <c r="K400" s="216" t="s">
        <v>144</v>
      </c>
      <c r="L400" s="221"/>
      <c r="M400" s="222" t="s">
        <v>43</v>
      </c>
      <c r="N400" s="223" t="s">
        <v>50</v>
      </c>
      <c r="O400" s="37"/>
      <c r="P400" s="183">
        <f>O400*H400</f>
        <v>0</v>
      </c>
      <c r="Q400" s="183">
        <v>0.00016</v>
      </c>
      <c r="R400" s="183">
        <f>Q400*H400</f>
        <v>0.00128</v>
      </c>
      <c r="S400" s="183">
        <v>0</v>
      </c>
      <c r="T400" s="184">
        <f>S400*H400</f>
        <v>0</v>
      </c>
      <c r="AR400" s="19" t="s">
        <v>383</v>
      </c>
      <c r="AT400" s="19" t="s">
        <v>166</v>
      </c>
      <c r="AU400" s="19" t="s">
        <v>89</v>
      </c>
      <c r="AY400" s="19" t="s">
        <v>137</v>
      </c>
      <c r="BE400" s="185">
        <f>IF(N400="základní",J400,0)</f>
        <v>0</v>
      </c>
      <c r="BF400" s="185">
        <f>IF(N400="snížená",J400,0)</f>
        <v>0</v>
      </c>
      <c r="BG400" s="185">
        <f>IF(N400="zákl. přenesená",J400,0)</f>
        <v>0</v>
      </c>
      <c r="BH400" s="185">
        <f>IF(N400="sníž. přenesená",J400,0)</f>
        <v>0</v>
      </c>
      <c r="BI400" s="185">
        <f>IF(N400="nulová",J400,0)</f>
        <v>0</v>
      </c>
      <c r="BJ400" s="19" t="s">
        <v>89</v>
      </c>
      <c r="BK400" s="185">
        <f>ROUND(I400*H400,2)</f>
        <v>0</v>
      </c>
      <c r="BL400" s="19" t="s">
        <v>279</v>
      </c>
      <c r="BM400" s="19" t="s">
        <v>587</v>
      </c>
    </row>
    <row r="401" spans="2:47" s="1" customFormat="1" ht="27">
      <c r="B401" s="36"/>
      <c r="D401" s="186" t="s">
        <v>147</v>
      </c>
      <c r="F401" s="187" t="s">
        <v>588</v>
      </c>
      <c r="I401" s="147"/>
      <c r="L401" s="36"/>
      <c r="M401" s="65"/>
      <c r="N401" s="37"/>
      <c r="O401" s="37"/>
      <c r="P401" s="37"/>
      <c r="Q401" s="37"/>
      <c r="R401" s="37"/>
      <c r="S401" s="37"/>
      <c r="T401" s="66"/>
      <c r="AT401" s="19" t="s">
        <v>147</v>
      </c>
      <c r="AU401" s="19" t="s">
        <v>89</v>
      </c>
    </row>
    <row r="402" spans="2:63" s="11" customFormat="1" ht="29.25" customHeight="1">
      <c r="B402" s="159"/>
      <c r="D402" s="170" t="s">
        <v>77</v>
      </c>
      <c r="E402" s="171" t="s">
        <v>589</v>
      </c>
      <c r="F402" s="171" t="s">
        <v>590</v>
      </c>
      <c r="I402" s="162"/>
      <c r="J402" s="172">
        <f>BK402</f>
        <v>0</v>
      </c>
      <c r="L402" s="159"/>
      <c r="M402" s="164"/>
      <c r="N402" s="165"/>
      <c r="O402" s="165"/>
      <c r="P402" s="166">
        <f>SUM(P403:P408)</f>
        <v>0</v>
      </c>
      <c r="Q402" s="165"/>
      <c r="R402" s="166">
        <f>SUM(R403:R408)</f>
        <v>0.00044</v>
      </c>
      <c r="S402" s="165"/>
      <c r="T402" s="167">
        <f>SUM(T403:T408)</f>
        <v>0</v>
      </c>
      <c r="AR402" s="160" t="s">
        <v>89</v>
      </c>
      <c r="AT402" s="168" t="s">
        <v>77</v>
      </c>
      <c r="AU402" s="168" t="s">
        <v>14</v>
      </c>
      <c r="AY402" s="160" t="s">
        <v>137</v>
      </c>
      <c r="BK402" s="169">
        <f>SUM(BK403:BK408)</f>
        <v>0</v>
      </c>
    </row>
    <row r="403" spans="2:65" s="1" customFormat="1" ht="22.5" customHeight="1">
      <c r="B403" s="173"/>
      <c r="C403" s="174" t="s">
        <v>591</v>
      </c>
      <c r="D403" s="174" t="s">
        <v>140</v>
      </c>
      <c r="E403" s="175" t="s">
        <v>592</v>
      </c>
      <c r="F403" s="176" t="s">
        <v>593</v>
      </c>
      <c r="G403" s="177" t="s">
        <v>182</v>
      </c>
      <c r="H403" s="178">
        <v>4</v>
      </c>
      <c r="I403" s="179"/>
      <c r="J403" s="180">
        <f>ROUND(I403*H403,2)</f>
        <v>0</v>
      </c>
      <c r="K403" s="176" t="s">
        <v>144</v>
      </c>
      <c r="L403" s="36"/>
      <c r="M403" s="181" t="s">
        <v>43</v>
      </c>
      <c r="N403" s="182" t="s">
        <v>50</v>
      </c>
      <c r="O403" s="37"/>
      <c r="P403" s="183">
        <f>O403*H403</f>
        <v>0</v>
      </c>
      <c r="Q403" s="183">
        <v>0</v>
      </c>
      <c r="R403" s="183">
        <f>Q403*H403</f>
        <v>0</v>
      </c>
      <c r="S403" s="183">
        <v>0</v>
      </c>
      <c r="T403" s="184">
        <f>S403*H403</f>
        <v>0</v>
      </c>
      <c r="AR403" s="19" t="s">
        <v>279</v>
      </c>
      <c r="AT403" s="19" t="s">
        <v>140</v>
      </c>
      <c r="AU403" s="19" t="s">
        <v>89</v>
      </c>
      <c r="AY403" s="19" t="s">
        <v>137</v>
      </c>
      <c r="BE403" s="185">
        <f>IF(N403="základní",J403,0)</f>
        <v>0</v>
      </c>
      <c r="BF403" s="185">
        <f>IF(N403="snížená",J403,0)</f>
        <v>0</v>
      </c>
      <c r="BG403" s="185">
        <f>IF(N403="zákl. přenesená",J403,0)</f>
        <v>0</v>
      </c>
      <c r="BH403" s="185">
        <f>IF(N403="sníž. přenesená",J403,0)</f>
        <v>0</v>
      </c>
      <c r="BI403" s="185">
        <f>IF(N403="nulová",J403,0)</f>
        <v>0</v>
      </c>
      <c r="BJ403" s="19" t="s">
        <v>89</v>
      </c>
      <c r="BK403" s="185">
        <f>ROUND(I403*H403,2)</f>
        <v>0</v>
      </c>
      <c r="BL403" s="19" t="s">
        <v>279</v>
      </c>
      <c r="BM403" s="19" t="s">
        <v>594</v>
      </c>
    </row>
    <row r="404" spans="2:47" s="1" customFormat="1" ht="27">
      <c r="B404" s="36"/>
      <c r="D404" s="186" t="s">
        <v>147</v>
      </c>
      <c r="F404" s="187" t="s">
        <v>595</v>
      </c>
      <c r="I404" s="147"/>
      <c r="L404" s="36"/>
      <c r="M404" s="65"/>
      <c r="N404" s="37"/>
      <c r="O404" s="37"/>
      <c r="P404" s="37"/>
      <c r="Q404" s="37"/>
      <c r="R404" s="37"/>
      <c r="S404" s="37"/>
      <c r="T404" s="66"/>
      <c r="AT404" s="19" t="s">
        <v>147</v>
      </c>
      <c r="AU404" s="19" t="s">
        <v>89</v>
      </c>
    </row>
    <row r="405" spans="2:51" s="12" customFormat="1" ht="13.5">
      <c r="B405" s="188"/>
      <c r="D405" s="186" t="s">
        <v>149</v>
      </c>
      <c r="E405" s="189" t="s">
        <v>43</v>
      </c>
      <c r="F405" s="190" t="s">
        <v>596</v>
      </c>
      <c r="H405" s="191" t="s">
        <v>43</v>
      </c>
      <c r="I405" s="192"/>
      <c r="L405" s="188"/>
      <c r="M405" s="193"/>
      <c r="N405" s="194"/>
      <c r="O405" s="194"/>
      <c r="P405" s="194"/>
      <c r="Q405" s="194"/>
      <c r="R405" s="194"/>
      <c r="S405" s="194"/>
      <c r="T405" s="195"/>
      <c r="AT405" s="191" t="s">
        <v>149</v>
      </c>
      <c r="AU405" s="191" t="s">
        <v>89</v>
      </c>
      <c r="AV405" s="12" t="s">
        <v>14</v>
      </c>
      <c r="AW405" s="12" t="s">
        <v>41</v>
      </c>
      <c r="AX405" s="12" t="s">
        <v>78</v>
      </c>
      <c r="AY405" s="191" t="s">
        <v>137</v>
      </c>
    </row>
    <row r="406" spans="2:51" s="13" customFormat="1" ht="13.5">
      <c r="B406" s="196"/>
      <c r="D406" s="205" t="s">
        <v>149</v>
      </c>
      <c r="E406" s="226" t="s">
        <v>43</v>
      </c>
      <c r="F406" s="224" t="s">
        <v>145</v>
      </c>
      <c r="H406" s="225">
        <v>4</v>
      </c>
      <c r="I406" s="200"/>
      <c r="L406" s="196"/>
      <c r="M406" s="201"/>
      <c r="N406" s="202"/>
      <c r="O406" s="202"/>
      <c r="P406" s="202"/>
      <c r="Q406" s="202"/>
      <c r="R406" s="202"/>
      <c r="S406" s="202"/>
      <c r="T406" s="203"/>
      <c r="AT406" s="197" t="s">
        <v>149</v>
      </c>
      <c r="AU406" s="197" t="s">
        <v>89</v>
      </c>
      <c r="AV406" s="13" t="s">
        <v>89</v>
      </c>
      <c r="AW406" s="13" t="s">
        <v>41</v>
      </c>
      <c r="AX406" s="13" t="s">
        <v>14</v>
      </c>
      <c r="AY406" s="197" t="s">
        <v>137</v>
      </c>
    </row>
    <row r="407" spans="2:65" s="1" customFormat="1" ht="22.5" customHeight="1">
      <c r="B407" s="173"/>
      <c r="C407" s="214" t="s">
        <v>597</v>
      </c>
      <c r="D407" s="214" t="s">
        <v>166</v>
      </c>
      <c r="E407" s="215" t="s">
        <v>598</v>
      </c>
      <c r="F407" s="216" t="s">
        <v>599</v>
      </c>
      <c r="G407" s="217" t="s">
        <v>182</v>
      </c>
      <c r="H407" s="218">
        <v>4</v>
      </c>
      <c r="I407" s="219"/>
      <c r="J407" s="220">
        <f>ROUND(I407*H407,2)</f>
        <v>0</v>
      </c>
      <c r="K407" s="216" t="s">
        <v>144</v>
      </c>
      <c r="L407" s="221"/>
      <c r="M407" s="222" t="s">
        <v>43</v>
      </c>
      <c r="N407" s="223" t="s">
        <v>50</v>
      </c>
      <c r="O407" s="37"/>
      <c r="P407" s="183">
        <f>O407*H407</f>
        <v>0</v>
      </c>
      <c r="Q407" s="183">
        <v>0.00011</v>
      </c>
      <c r="R407" s="183">
        <f>Q407*H407</f>
        <v>0.00044</v>
      </c>
      <c r="S407" s="183">
        <v>0</v>
      </c>
      <c r="T407" s="184">
        <f>S407*H407</f>
        <v>0</v>
      </c>
      <c r="AR407" s="19" t="s">
        <v>383</v>
      </c>
      <c r="AT407" s="19" t="s">
        <v>166</v>
      </c>
      <c r="AU407" s="19" t="s">
        <v>89</v>
      </c>
      <c r="AY407" s="19" t="s">
        <v>137</v>
      </c>
      <c r="BE407" s="185">
        <f>IF(N407="základní",J407,0)</f>
        <v>0</v>
      </c>
      <c r="BF407" s="185">
        <f>IF(N407="snížená",J407,0)</f>
        <v>0</v>
      </c>
      <c r="BG407" s="185">
        <f>IF(N407="zákl. přenesená",J407,0)</f>
        <v>0</v>
      </c>
      <c r="BH407" s="185">
        <f>IF(N407="sníž. přenesená",J407,0)</f>
        <v>0</v>
      </c>
      <c r="BI407" s="185">
        <f>IF(N407="nulová",J407,0)</f>
        <v>0</v>
      </c>
      <c r="BJ407" s="19" t="s">
        <v>89</v>
      </c>
      <c r="BK407" s="185">
        <f>ROUND(I407*H407,2)</f>
        <v>0</v>
      </c>
      <c r="BL407" s="19" t="s">
        <v>279</v>
      </c>
      <c r="BM407" s="19" t="s">
        <v>600</v>
      </c>
    </row>
    <row r="408" spans="2:47" s="1" customFormat="1" ht="40.5">
      <c r="B408" s="36"/>
      <c r="D408" s="186" t="s">
        <v>147</v>
      </c>
      <c r="F408" s="187" t="s">
        <v>601</v>
      </c>
      <c r="I408" s="147"/>
      <c r="L408" s="36"/>
      <c r="M408" s="65"/>
      <c r="N408" s="37"/>
      <c r="O408" s="37"/>
      <c r="P408" s="37"/>
      <c r="Q408" s="37"/>
      <c r="R408" s="37"/>
      <c r="S408" s="37"/>
      <c r="T408" s="66"/>
      <c r="AT408" s="19" t="s">
        <v>147</v>
      </c>
      <c r="AU408" s="19" t="s">
        <v>89</v>
      </c>
    </row>
    <row r="409" spans="2:63" s="11" customFormat="1" ht="29.25" customHeight="1">
      <c r="B409" s="159"/>
      <c r="D409" s="170" t="s">
        <v>77</v>
      </c>
      <c r="E409" s="171" t="s">
        <v>602</v>
      </c>
      <c r="F409" s="171" t="s">
        <v>603</v>
      </c>
      <c r="I409" s="162"/>
      <c r="J409" s="172">
        <f>BK409</f>
        <v>0</v>
      </c>
      <c r="L409" s="159"/>
      <c r="M409" s="164"/>
      <c r="N409" s="165"/>
      <c r="O409" s="165"/>
      <c r="P409" s="166">
        <f>SUM(P410:P434)</f>
        <v>0</v>
      </c>
      <c r="Q409" s="165"/>
      <c r="R409" s="166">
        <f>SUM(R410:R434)</f>
        <v>11.46316</v>
      </c>
      <c r="S409" s="165"/>
      <c r="T409" s="167">
        <f>SUM(T410:T434)</f>
        <v>0</v>
      </c>
      <c r="AR409" s="160" t="s">
        <v>89</v>
      </c>
      <c r="AT409" s="168" t="s">
        <v>77</v>
      </c>
      <c r="AU409" s="168" t="s">
        <v>14</v>
      </c>
      <c r="AY409" s="160" t="s">
        <v>137</v>
      </c>
      <c r="BK409" s="169">
        <f>SUM(BK410:BK434)</f>
        <v>0</v>
      </c>
    </row>
    <row r="410" spans="2:65" s="1" customFormat="1" ht="22.5" customHeight="1">
      <c r="B410" s="173"/>
      <c r="C410" s="174" t="s">
        <v>604</v>
      </c>
      <c r="D410" s="174" t="s">
        <v>140</v>
      </c>
      <c r="E410" s="175" t="s">
        <v>605</v>
      </c>
      <c r="F410" s="176" t="s">
        <v>606</v>
      </c>
      <c r="G410" s="177" t="s">
        <v>143</v>
      </c>
      <c r="H410" s="178">
        <v>181.4</v>
      </c>
      <c r="I410" s="179"/>
      <c r="J410" s="180">
        <f>ROUND(I410*H410,2)</f>
        <v>0</v>
      </c>
      <c r="K410" s="176" t="s">
        <v>144</v>
      </c>
      <c r="L410" s="36"/>
      <c r="M410" s="181" t="s">
        <v>43</v>
      </c>
      <c r="N410" s="182" t="s">
        <v>50</v>
      </c>
      <c r="O410" s="37"/>
      <c r="P410" s="183">
        <f>O410*H410</f>
        <v>0</v>
      </c>
      <c r="Q410" s="183">
        <v>0.01571</v>
      </c>
      <c r="R410" s="183">
        <f>Q410*H410</f>
        <v>2.8497939999999997</v>
      </c>
      <c r="S410" s="183">
        <v>0</v>
      </c>
      <c r="T410" s="184">
        <f>S410*H410</f>
        <v>0</v>
      </c>
      <c r="AR410" s="19" t="s">
        <v>279</v>
      </c>
      <c r="AT410" s="19" t="s">
        <v>140</v>
      </c>
      <c r="AU410" s="19" t="s">
        <v>89</v>
      </c>
      <c r="AY410" s="19" t="s">
        <v>137</v>
      </c>
      <c r="BE410" s="185">
        <f>IF(N410="základní",J410,0)</f>
        <v>0</v>
      </c>
      <c r="BF410" s="185">
        <f>IF(N410="snížená",J410,0)</f>
        <v>0</v>
      </c>
      <c r="BG410" s="185">
        <f>IF(N410="zákl. přenesená",J410,0)</f>
        <v>0</v>
      </c>
      <c r="BH410" s="185">
        <f>IF(N410="sníž. přenesená",J410,0)</f>
        <v>0</v>
      </c>
      <c r="BI410" s="185">
        <f>IF(N410="nulová",J410,0)</f>
        <v>0</v>
      </c>
      <c r="BJ410" s="19" t="s">
        <v>89</v>
      </c>
      <c r="BK410" s="185">
        <f>ROUND(I410*H410,2)</f>
        <v>0</v>
      </c>
      <c r="BL410" s="19" t="s">
        <v>279</v>
      </c>
      <c r="BM410" s="19" t="s">
        <v>607</v>
      </c>
    </row>
    <row r="411" spans="2:47" s="1" customFormat="1" ht="27">
      <c r="B411" s="36"/>
      <c r="D411" s="186" t="s">
        <v>147</v>
      </c>
      <c r="F411" s="187" t="s">
        <v>608</v>
      </c>
      <c r="I411" s="147"/>
      <c r="L411" s="36"/>
      <c r="M411" s="65"/>
      <c r="N411" s="37"/>
      <c r="O411" s="37"/>
      <c r="P411" s="37"/>
      <c r="Q411" s="37"/>
      <c r="R411" s="37"/>
      <c r="S411" s="37"/>
      <c r="T411" s="66"/>
      <c r="AT411" s="19" t="s">
        <v>147</v>
      </c>
      <c r="AU411" s="19" t="s">
        <v>89</v>
      </c>
    </row>
    <row r="412" spans="2:51" s="12" customFormat="1" ht="13.5">
      <c r="B412" s="188"/>
      <c r="D412" s="186" t="s">
        <v>149</v>
      </c>
      <c r="E412" s="189" t="s">
        <v>43</v>
      </c>
      <c r="F412" s="190" t="s">
        <v>609</v>
      </c>
      <c r="H412" s="191" t="s">
        <v>43</v>
      </c>
      <c r="I412" s="192"/>
      <c r="L412" s="188"/>
      <c r="M412" s="193"/>
      <c r="N412" s="194"/>
      <c r="O412" s="194"/>
      <c r="P412" s="194"/>
      <c r="Q412" s="194"/>
      <c r="R412" s="194"/>
      <c r="S412" s="194"/>
      <c r="T412" s="195"/>
      <c r="AT412" s="191" t="s">
        <v>149</v>
      </c>
      <c r="AU412" s="191" t="s">
        <v>89</v>
      </c>
      <c r="AV412" s="12" t="s">
        <v>14</v>
      </c>
      <c r="AW412" s="12" t="s">
        <v>41</v>
      </c>
      <c r="AX412" s="12" t="s">
        <v>78</v>
      </c>
      <c r="AY412" s="191" t="s">
        <v>137</v>
      </c>
    </row>
    <row r="413" spans="2:51" s="12" customFormat="1" ht="13.5">
      <c r="B413" s="188"/>
      <c r="D413" s="186" t="s">
        <v>149</v>
      </c>
      <c r="E413" s="189" t="s">
        <v>43</v>
      </c>
      <c r="F413" s="190" t="s">
        <v>610</v>
      </c>
      <c r="H413" s="191" t="s">
        <v>43</v>
      </c>
      <c r="I413" s="192"/>
      <c r="L413" s="188"/>
      <c r="M413" s="193"/>
      <c r="N413" s="194"/>
      <c r="O413" s="194"/>
      <c r="P413" s="194"/>
      <c r="Q413" s="194"/>
      <c r="R413" s="194"/>
      <c r="S413" s="194"/>
      <c r="T413" s="195"/>
      <c r="AT413" s="191" t="s">
        <v>149</v>
      </c>
      <c r="AU413" s="191" t="s">
        <v>89</v>
      </c>
      <c r="AV413" s="12" t="s">
        <v>14</v>
      </c>
      <c r="AW413" s="12" t="s">
        <v>41</v>
      </c>
      <c r="AX413" s="12" t="s">
        <v>78</v>
      </c>
      <c r="AY413" s="191" t="s">
        <v>137</v>
      </c>
    </row>
    <row r="414" spans="2:51" s="13" customFormat="1" ht="13.5">
      <c r="B414" s="196"/>
      <c r="D414" s="205" t="s">
        <v>149</v>
      </c>
      <c r="E414" s="226" t="s">
        <v>43</v>
      </c>
      <c r="F414" s="224" t="s">
        <v>611</v>
      </c>
      <c r="H414" s="225">
        <v>181.4</v>
      </c>
      <c r="I414" s="200"/>
      <c r="L414" s="196"/>
      <c r="M414" s="201"/>
      <c r="N414" s="202"/>
      <c r="O414" s="202"/>
      <c r="P414" s="202"/>
      <c r="Q414" s="202"/>
      <c r="R414" s="202"/>
      <c r="S414" s="202"/>
      <c r="T414" s="203"/>
      <c r="AT414" s="197" t="s">
        <v>149</v>
      </c>
      <c r="AU414" s="197" t="s">
        <v>89</v>
      </c>
      <c r="AV414" s="13" t="s">
        <v>89</v>
      </c>
      <c r="AW414" s="13" t="s">
        <v>41</v>
      </c>
      <c r="AX414" s="13" t="s">
        <v>14</v>
      </c>
      <c r="AY414" s="197" t="s">
        <v>137</v>
      </c>
    </row>
    <row r="415" spans="2:65" s="1" customFormat="1" ht="22.5" customHeight="1">
      <c r="B415" s="173"/>
      <c r="C415" s="174" t="s">
        <v>612</v>
      </c>
      <c r="D415" s="174" t="s">
        <v>140</v>
      </c>
      <c r="E415" s="175" t="s">
        <v>613</v>
      </c>
      <c r="F415" s="176" t="s">
        <v>614</v>
      </c>
      <c r="G415" s="177" t="s">
        <v>143</v>
      </c>
      <c r="H415" s="178">
        <v>181.4</v>
      </c>
      <c r="I415" s="179"/>
      <c r="J415" s="180">
        <f>ROUND(I415*H415,2)</f>
        <v>0</v>
      </c>
      <c r="K415" s="176" t="s">
        <v>144</v>
      </c>
      <c r="L415" s="36"/>
      <c r="M415" s="181" t="s">
        <v>43</v>
      </c>
      <c r="N415" s="182" t="s">
        <v>50</v>
      </c>
      <c r="O415" s="37"/>
      <c r="P415" s="183">
        <f>O415*H415</f>
        <v>0</v>
      </c>
      <c r="Q415" s="183">
        <v>0</v>
      </c>
      <c r="R415" s="183">
        <f>Q415*H415</f>
        <v>0</v>
      </c>
      <c r="S415" s="183">
        <v>0</v>
      </c>
      <c r="T415" s="184">
        <f>S415*H415</f>
        <v>0</v>
      </c>
      <c r="AR415" s="19" t="s">
        <v>279</v>
      </c>
      <c r="AT415" s="19" t="s">
        <v>140</v>
      </c>
      <c r="AU415" s="19" t="s">
        <v>89</v>
      </c>
      <c r="AY415" s="19" t="s">
        <v>137</v>
      </c>
      <c r="BE415" s="185">
        <f>IF(N415="základní",J415,0)</f>
        <v>0</v>
      </c>
      <c r="BF415" s="185">
        <f>IF(N415="snížená",J415,0)</f>
        <v>0</v>
      </c>
      <c r="BG415" s="185">
        <f>IF(N415="zákl. přenesená",J415,0)</f>
        <v>0</v>
      </c>
      <c r="BH415" s="185">
        <f>IF(N415="sníž. přenesená",J415,0)</f>
        <v>0</v>
      </c>
      <c r="BI415" s="185">
        <f>IF(N415="nulová",J415,0)</f>
        <v>0</v>
      </c>
      <c r="BJ415" s="19" t="s">
        <v>89</v>
      </c>
      <c r="BK415" s="185">
        <f>ROUND(I415*H415,2)</f>
        <v>0</v>
      </c>
      <c r="BL415" s="19" t="s">
        <v>279</v>
      </c>
      <c r="BM415" s="19" t="s">
        <v>615</v>
      </c>
    </row>
    <row r="416" spans="2:47" s="1" customFormat="1" ht="13.5">
      <c r="B416" s="36"/>
      <c r="D416" s="186" t="s">
        <v>147</v>
      </c>
      <c r="F416" s="187" t="s">
        <v>616</v>
      </c>
      <c r="I416" s="147"/>
      <c r="L416" s="36"/>
      <c r="M416" s="65"/>
      <c r="N416" s="37"/>
      <c r="O416" s="37"/>
      <c r="P416" s="37"/>
      <c r="Q416" s="37"/>
      <c r="R416" s="37"/>
      <c r="S416" s="37"/>
      <c r="T416" s="66"/>
      <c r="AT416" s="19" t="s">
        <v>147</v>
      </c>
      <c r="AU416" s="19" t="s">
        <v>89</v>
      </c>
    </row>
    <row r="417" spans="2:51" s="12" customFormat="1" ht="13.5">
      <c r="B417" s="188"/>
      <c r="D417" s="186" t="s">
        <v>149</v>
      </c>
      <c r="E417" s="189" t="s">
        <v>43</v>
      </c>
      <c r="F417" s="190" t="s">
        <v>609</v>
      </c>
      <c r="H417" s="191" t="s">
        <v>43</v>
      </c>
      <c r="I417" s="192"/>
      <c r="L417" s="188"/>
      <c r="M417" s="193"/>
      <c r="N417" s="194"/>
      <c r="O417" s="194"/>
      <c r="P417" s="194"/>
      <c r="Q417" s="194"/>
      <c r="R417" s="194"/>
      <c r="S417" s="194"/>
      <c r="T417" s="195"/>
      <c r="AT417" s="191" t="s">
        <v>149</v>
      </c>
      <c r="AU417" s="191" t="s">
        <v>89</v>
      </c>
      <c r="AV417" s="12" t="s">
        <v>14</v>
      </c>
      <c r="AW417" s="12" t="s">
        <v>41</v>
      </c>
      <c r="AX417" s="12" t="s">
        <v>78</v>
      </c>
      <c r="AY417" s="191" t="s">
        <v>137</v>
      </c>
    </row>
    <row r="418" spans="2:51" s="12" customFormat="1" ht="13.5">
      <c r="B418" s="188"/>
      <c r="D418" s="186" t="s">
        <v>149</v>
      </c>
      <c r="E418" s="189" t="s">
        <v>43</v>
      </c>
      <c r="F418" s="190" t="s">
        <v>610</v>
      </c>
      <c r="H418" s="191" t="s">
        <v>43</v>
      </c>
      <c r="I418" s="192"/>
      <c r="L418" s="188"/>
      <c r="M418" s="193"/>
      <c r="N418" s="194"/>
      <c r="O418" s="194"/>
      <c r="P418" s="194"/>
      <c r="Q418" s="194"/>
      <c r="R418" s="194"/>
      <c r="S418" s="194"/>
      <c r="T418" s="195"/>
      <c r="AT418" s="191" t="s">
        <v>149</v>
      </c>
      <c r="AU418" s="191" t="s">
        <v>89</v>
      </c>
      <c r="AV418" s="12" t="s">
        <v>14</v>
      </c>
      <c r="AW418" s="12" t="s">
        <v>41</v>
      </c>
      <c r="AX418" s="12" t="s">
        <v>78</v>
      </c>
      <c r="AY418" s="191" t="s">
        <v>137</v>
      </c>
    </row>
    <row r="419" spans="2:51" s="12" customFormat="1" ht="13.5">
      <c r="B419" s="188"/>
      <c r="D419" s="186" t="s">
        <v>149</v>
      </c>
      <c r="E419" s="189" t="s">
        <v>43</v>
      </c>
      <c r="F419" s="190" t="s">
        <v>617</v>
      </c>
      <c r="H419" s="191" t="s">
        <v>43</v>
      </c>
      <c r="I419" s="192"/>
      <c r="L419" s="188"/>
      <c r="M419" s="193"/>
      <c r="N419" s="194"/>
      <c r="O419" s="194"/>
      <c r="P419" s="194"/>
      <c r="Q419" s="194"/>
      <c r="R419" s="194"/>
      <c r="S419" s="194"/>
      <c r="T419" s="195"/>
      <c r="AT419" s="191" t="s">
        <v>149</v>
      </c>
      <c r="AU419" s="191" t="s">
        <v>89</v>
      </c>
      <c r="AV419" s="12" t="s">
        <v>14</v>
      </c>
      <c r="AW419" s="12" t="s">
        <v>41</v>
      </c>
      <c r="AX419" s="12" t="s">
        <v>78</v>
      </c>
      <c r="AY419" s="191" t="s">
        <v>137</v>
      </c>
    </row>
    <row r="420" spans="2:51" s="13" customFormat="1" ht="13.5">
      <c r="B420" s="196"/>
      <c r="D420" s="205" t="s">
        <v>149</v>
      </c>
      <c r="E420" s="226" t="s">
        <v>43</v>
      </c>
      <c r="F420" s="224" t="s">
        <v>618</v>
      </c>
      <c r="H420" s="225">
        <v>181.4</v>
      </c>
      <c r="I420" s="200"/>
      <c r="L420" s="196"/>
      <c r="M420" s="201"/>
      <c r="N420" s="202"/>
      <c r="O420" s="202"/>
      <c r="P420" s="202"/>
      <c r="Q420" s="202"/>
      <c r="R420" s="202"/>
      <c r="S420" s="202"/>
      <c r="T420" s="203"/>
      <c r="AT420" s="197" t="s">
        <v>149</v>
      </c>
      <c r="AU420" s="197" t="s">
        <v>89</v>
      </c>
      <c r="AV420" s="13" t="s">
        <v>89</v>
      </c>
      <c r="AW420" s="13" t="s">
        <v>41</v>
      </c>
      <c r="AX420" s="13" t="s">
        <v>14</v>
      </c>
      <c r="AY420" s="197" t="s">
        <v>137</v>
      </c>
    </row>
    <row r="421" spans="2:65" s="1" customFormat="1" ht="22.5" customHeight="1">
      <c r="B421" s="173"/>
      <c r="C421" s="214" t="s">
        <v>619</v>
      </c>
      <c r="D421" s="214" t="s">
        <v>166</v>
      </c>
      <c r="E421" s="215" t="s">
        <v>620</v>
      </c>
      <c r="F421" s="216" t="s">
        <v>621</v>
      </c>
      <c r="G421" s="217" t="s">
        <v>345</v>
      </c>
      <c r="H421" s="218">
        <v>15.598</v>
      </c>
      <c r="I421" s="219"/>
      <c r="J421" s="220">
        <f>ROUND(I421*H421,2)</f>
        <v>0</v>
      </c>
      <c r="K421" s="216" t="s">
        <v>144</v>
      </c>
      <c r="L421" s="221"/>
      <c r="M421" s="222" t="s">
        <v>43</v>
      </c>
      <c r="N421" s="223" t="s">
        <v>50</v>
      </c>
      <c r="O421" s="37"/>
      <c r="P421" s="183">
        <f>O421*H421</f>
        <v>0</v>
      </c>
      <c r="Q421" s="183">
        <v>0.55</v>
      </c>
      <c r="R421" s="183">
        <f>Q421*H421</f>
        <v>8.5789</v>
      </c>
      <c r="S421" s="183">
        <v>0</v>
      </c>
      <c r="T421" s="184">
        <f>S421*H421</f>
        <v>0</v>
      </c>
      <c r="AR421" s="19" t="s">
        <v>383</v>
      </c>
      <c r="AT421" s="19" t="s">
        <v>166</v>
      </c>
      <c r="AU421" s="19" t="s">
        <v>89</v>
      </c>
      <c r="AY421" s="19" t="s">
        <v>137</v>
      </c>
      <c r="BE421" s="185">
        <f>IF(N421="základní",J421,0)</f>
        <v>0</v>
      </c>
      <c r="BF421" s="185">
        <f>IF(N421="snížená",J421,0)</f>
        <v>0</v>
      </c>
      <c r="BG421" s="185">
        <f>IF(N421="zákl. přenesená",J421,0)</f>
        <v>0</v>
      </c>
      <c r="BH421" s="185">
        <f>IF(N421="sníž. přenesená",J421,0)</f>
        <v>0</v>
      </c>
      <c r="BI421" s="185">
        <f>IF(N421="nulová",J421,0)</f>
        <v>0</v>
      </c>
      <c r="BJ421" s="19" t="s">
        <v>89</v>
      </c>
      <c r="BK421" s="185">
        <f>ROUND(I421*H421,2)</f>
        <v>0</v>
      </c>
      <c r="BL421" s="19" t="s">
        <v>279</v>
      </c>
      <c r="BM421" s="19" t="s">
        <v>622</v>
      </c>
    </row>
    <row r="422" spans="2:47" s="1" customFormat="1" ht="27">
      <c r="B422" s="36"/>
      <c r="D422" s="186" t="s">
        <v>147</v>
      </c>
      <c r="F422" s="187" t="s">
        <v>623</v>
      </c>
      <c r="I422" s="147"/>
      <c r="L422" s="36"/>
      <c r="M422" s="65"/>
      <c r="N422" s="37"/>
      <c r="O422" s="37"/>
      <c r="P422" s="37"/>
      <c r="Q422" s="37"/>
      <c r="R422" s="37"/>
      <c r="S422" s="37"/>
      <c r="T422" s="66"/>
      <c r="AT422" s="19" t="s">
        <v>147</v>
      </c>
      <c r="AU422" s="19" t="s">
        <v>89</v>
      </c>
    </row>
    <row r="423" spans="2:51" s="12" customFormat="1" ht="13.5">
      <c r="B423" s="188"/>
      <c r="D423" s="186" t="s">
        <v>149</v>
      </c>
      <c r="E423" s="189" t="s">
        <v>43</v>
      </c>
      <c r="F423" s="190" t="s">
        <v>609</v>
      </c>
      <c r="H423" s="191" t="s">
        <v>43</v>
      </c>
      <c r="I423" s="192"/>
      <c r="L423" s="188"/>
      <c r="M423" s="193"/>
      <c r="N423" s="194"/>
      <c r="O423" s="194"/>
      <c r="P423" s="194"/>
      <c r="Q423" s="194"/>
      <c r="R423" s="194"/>
      <c r="S423" s="194"/>
      <c r="T423" s="195"/>
      <c r="AT423" s="191" t="s">
        <v>149</v>
      </c>
      <c r="AU423" s="191" t="s">
        <v>89</v>
      </c>
      <c r="AV423" s="12" t="s">
        <v>14</v>
      </c>
      <c r="AW423" s="12" t="s">
        <v>41</v>
      </c>
      <c r="AX423" s="12" t="s">
        <v>78</v>
      </c>
      <c r="AY423" s="191" t="s">
        <v>137</v>
      </c>
    </row>
    <row r="424" spans="2:51" s="12" customFormat="1" ht="13.5">
      <c r="B424" s="188"/>
      <c r="D424" s="186" t="s">
        <v>149</v>
      </c>
      <c r="E424" s="189" t="s">
        <v>43</v>
      </c>
      <c r="F424" s="190" t="s">
        <v>610</v>
      </c>
      <c r="H424" s="191" t="s">
        <v>43</v>
      </c>
      <c r="I424" s="192"/>
      <c r="L424" s="188"/>
      <c r="M424" s="193"/>
      <c r="N424" s="194"/>
      <c r="O424" s="194"/>
      <c r="P424" s="194"/>
      <c r="Q424" s="194"/>
      <c r="R424" s="194"/>
      <c r="S424" s="194"/>
      <c r="T424" s="195"/>
      <c r="AT424" s="191" t="s">
        <v>149</v>
      </c>
      <c r="AU424" s="191" t="s">
        <v>89</v>
      </c>
      <c r="AV424" s="12" t="s">
        <v>14</v>
      </c>
      <c r="AW424" s="12" t="s">
        <v>41</v>
      </c>
      <c r="AX424" s="12" t="s">
        <v>78</v>
      </c>
      <c r="AY424" s="191" t="s">
        <v>137</v>
      </c>
    </row>
    <row r="425" spans="2:51" s="12" customFormat="1" ht="13.5">
      <c r="B425" s="188"/>
      <c r="D425" s="186" t="s">
        <v>149</v>
      </c>
      <c r="E425" s="189" t="s">
        <v>43</v>
      </c>
      <c r="F425" s="190" t="s">
        <v>617</v>
      </c>
      <c r="H425" s="191" t="s">
        <v>43</v>
      </c>
      <c r="I425" s="192"/>
      <c r="L425" s="188"/>
      <c r="M425" s="193"/>
      <c r="N425" s="194"/>
      <c r="O425" s="194"/>
      <c r="P425" s="194"/>
      <c r="Q425" s="194"/>
      <c r="R425" s="194"/>
      <c r="S425" s="194"/>
      <c r="T425" s="195"/>
      <c r="AT425" s="191" t="s">
        <v>149</v>
      </c>
      <c r="AU425" s="191" t="s">
        <v>89</v>
      </c>
      <c r="AV425" s="12" t="s">
        <v>14</v>
      </c>
      <c r="AW425" s="12" t="s">
        <v>41</v>
      </c>
      <c r="AX425" s="12" t="s">
        <v>78</v>
      </c>
      <c r="AY425" s="191" t="s">
        <v>137</v>
      </c>
    </row>
    <row r="426" spans="2:51" s="13" customFormat="1" ht="13.5">
      <c r="B426" s="196"/>
      <c r="D426" s="186" t="s">
        <v>149</v>
      </c>
      <c r="E426" s="197" t="s">
        <v>43</v>
      </c>
      <c r="F426" s="198" t="s">
        <v>624</v>
      </c>
      <c r="H426" s="199">
        <v>91.7</v>
      </c>
      <c r="I426" s="200"/>
      <c r="L426" s="196"/>
      <c r="M426" s="201"/>
      <c r="N426" s="202"/>
      <c r="O426" s="202"/>
      <c r="P426" s="202"/>
      <c r="Q426" s="202"/>
      <c r="R426" s="202"/>
      <c r="S426" s="202"/>
      <c r="T426" s="203"/>
      <c r="AT426" s="197" t="s">
        <v>149</v>
      </c>
      <c r="AU426" s="197" t="s">
        <v>89</v>
      </c>
      <c r="AV426" s="13" t="s">
        <v>89</v>
      </c>
      <c r="AW426" s="13" t="s">
        <v>41</v>
      </c>
      <c r="AX426" s="13" t="s">
        <v>78</v>
      </c>
      <c r="AY426" s="197" t="s">
        <v>137</v>
      </c>
    </row>
    <row r="427" spans="2:51" s="13" customFormat="1" ht="13.5">
      <c r="B427" s="196"/>
      <c r="D427" s="186" t="s">
        <v>149</v>
      </c>
      <c r="E427" s="197" t="s">
        <v>43</v>
      </c>
      <c r="F427" s="198" t="s">
        <v>625</v>
      </c>
      <c r="H427" s="199">
        <v>362.8</v>
      </c>
      <c r="I427" s="200"/>
      <c r="L427" s="196"/>
      <c r="M427" s="201"/>
      <c r="N427" s="202"/>
      <c r="O427" s="202"/>
      <c r="P427" s="202"/>
      <c r="Q427" s="202"/>
      <c r="R427" s="202"/>
      <c r="S427" s="202"/>
      <c r="T427" s="203"/>
      <c r="AT427" s="197" t="s">
        <v>149</v>
      </c>
      <c r="AU427" s="197" t="s">
        <v>89</v>
      </c>
      <c r="AV427" s="13" t="s">
        <v>89</v>
      </c>
      <c r="AW427" s="13" t="s">
        <v>41</v>
      </c>
      <c r="AX427" s="13" t="s">
        <v>78</v>
      </c>
      <c r="AY427" s="197" t="s">
        <v>137</v>
      </c>
    </row>
    <row r="428" spans="2:51" s="15" customFormat="1" ht="13.5">
      <c r="B428" s="227"/>
      <c r="D428" s="186" t="s">
        <v>149</v>
      </c>
      <c r="E428" s="228" t="s">
        <v>43</v>
      </c>
      <c r="F428" s="229" t="s">
        <v>223</v>
      </c>
      <c r="H428" s="230">
        <v>454.5</v>
      </c>
      <c r="I428" s="231"/>
      <c r="L428" s="227"/>
      <c r="M428" s="232"/>
      <c r="N428" s="233"/>
      <c r="O428" s="233"/>
      <c r="P428" s="233"/>
      <c r="Q428" s="233"/>
      <c r="R428" s="233"/>
      <c r="S428" s="233"/>
      <c r="T428" s="234"/>
      <c r="AT428" s="228" t="s">
        <v>149</v>
      </c>
      <c r="AU428" s="228" t="s">
        <v>89</v>
      </c>
      <c r="AV428" s="15" t="s">
        <v>165</v>
      </c>
      <c r="AW428" s="15" t="s">
        <v>41</v>
      </c>
      <c r="AX428" s="15" t="s">
        <v>78</v>
      </c>
      <c r="AY428" s="228" t="s">
        <v>137</v>
      </c>
    </row>
    <row r="429" spans="2:51" s="13" customFormat="1" ht="13.5">
      <c r="B429" s="196"/>
      <c r="D429" s="186" t="s">
        <v>149</v>
      </c>
      <c r="E429" s="197" t="s">
        <v>43</v>
      </c>
      <c r="F429" s="198" t="s">
        <v>626</v>
      </c>
      <c r="H429" s="199">
        <v>14.18</v>
      </c>
      <c r="I429" s="200"/>
      <c r="L429" s="196"/>
      <c r="M429" s="201"/>
      <c r="N429" s="202"/>
      <c r="O429" s="202"/>
      <c r="P429" s="202"/>
      <c r="Q429" s="202"/>
      <c r="R429" s="202"/>
      <c r="S429" s="202"/>
      <c r="T429" s="203"/>
      <c r="AT429" s="197" t="s">
        <v>149</v>
      </c>
      <c r="AU429" s="197" t="s">
        <v>89</v>
      </c>
      <c r="AV429" s="13" t="s">
        <v>89</v>
      </c>
      <c r="AW429" s="13" t="s">
        <v>41</v>
      </c>
      <c r="AX429" s="13" t="s">
        <v>78</v>
      </c>
      <c r="AY429" s="197" t="s">
        <v>137</v>
      </c>
    </row>
    <row r="430" spans="2:51" s="13" customFormat="1" ht="13.5">
      <c r="B430" s="196"/>
      <c r="D430" s="205" t="s">
        <v>149</v>
      </c>
      <c r="E430" s="226" t="s">
        <v>43</v>
      </c>
      <c r="F430" s="224" t="s">
        <v>627</v>
      </c>
      <c r="H430" s="225">
        <v>15.598</v>
      </c>
      <c r="I430" s="200"/>
      <c r="L430" s="196"/>
      <c r="M430" s="201"/>
      <c r="N430" s="202"/>
      <c r="O430" s="202"/>
      <c r="P430" s="202"/>
      <c r="Q430" s="202"/>
      <c r="R430" s="202"/>
      <c r="S430" s="202"/>
      <c r="T430" s="203"/>
      <c r="AT430" s="197" t="s">
        <v>149</v>
      </c>
      <c r="AU430" s="197" t="s">
        <v>89</v>
      </c>
      <c r="AV430" s="13" t="s">
        <v>89</v>
      </c>
      <c r="AW430" s="13" t="s">
        <v>41</v>
      </c>
      <c r="AX430" s="13" t="s">
        <v>14</v>
      </c>
      <c r="AY430" s="197" t="s">
        <v>137</v>
      </c>
    </row>
    <row r="431" spans="2:65" s="1" customFormat="1" ht="22.5" customHeight="1">
      <c r="B431" s="173"/>
      <c r="C431" s="174" t="s">
        <v>628</v>
      </c>
      <c r="D431" s="174" t="s">
        <v>140</v>
      </c>
      <c r="E431" s="175" t="s">
        <v>629</v>
      </c>
      <c r="F431" s="176" t="s">
        <v>630</v>
      </c>
      <c r="G431" s="177" t="s">
        <v>143</v>
      </c>
      <c r="H431" s="178">
        <v>181.4</v>
      </c>
      <c r="I431" s="179"/>
      <c r="J431" s="180">
        <f>ROUND(I431*H431,2)</f>
        <v>0</v>
      </c>
      <c r="K431" s="176" t="s">
        <v>144</v>
      </c>
      <c r="L431" s="36"/>
      <c r="M431" s="181" t="s">
        <v>43</v>
      </c>
      <c r="N431" s="182" t="s">
        <v>50</v>
      </c>
      <c r="O431" s="37"/>
      <c r="P431" s="183">
        <f>O431*H431</f>
        <v>0</v>
      </c>
      <c r="Q431" s="183">
        <v>0.00019</v>
      </c>
      <c r="R431" s="183">
        <f>Q431*H431</f>
        <v>0.034466000000000004</v>
      </c>
      <c r="S431" s="183">
        <v>0</v>
      </c>
      <c r="T431" s="184">
        <f>S431*H431</f>
        <v>0</v>
      </c>
      <c r="AR431" s="19" t="s">
        <v>279</v>
      </c>
      <c r="AT431" s="19" t="s">
        <v>140</v>
      </c>
      <c r="AU431" s="19" t="s">
        <v>89</v>
      </c>
      <c r="AY431" s="19" t="s">
        <v>137</v>
      </c>
      <c r="BE431" s="185">
        <f>IF(N431="základní",J431,0)</f>
        <v>0</v>
      </c>
      <c r="BF431" s="185">
        <f>IF(N431="snížená",J431,0)</f>
        <v>0</v>
      </c>
      <c r="BG431" s="185">
        <f>IF(N431="zákl. přenesená",J431,0)</f>
        <v>0</v>
      </c>
      <c r="BH431" s="185">
        <f>IF(N431="sníž. přenesená",J431,0)</f>
        <v>0</v>
      </c>
      <c r="BI431" s="185">
        <f>IF(N431="nulová",J431,0)</f>
        <v>0</v>
      </c>
      <c r="BJ431" s="19" t="s">
        <v>89</v>
      </c>
      <c r="BK431" s="185">
        <f>ROUND(I431*H431,2)</f>
        <v>0</v>
      </c>
      <c r="BL431" s="19" t="s">
        <v>279</v>
      </c>
      <c r="BM431" s="19" t="s">
        <v>631</v>
      </c>
    </row>
    <row r="432" spans="2:47" s="1" customFormat="1" ht="13.5">
      <c r="B432" s="36"/>
      <c r="D432" s="205" t="s">
        <v>147</v>
      </c>
      <c r="F432" s="239" t="s">
        <v>632</v>
      </c>
      <c r="I432" s="147"/>
      <c r="L432" s="36"/>
      <c r="M432" s="65"/>
      <c r="N432" s="37"/>
      <c r="O432" s="37"/>
      <c r="P432" s="37"/>
      <c r="Q432" s="37"/>
      <c r="R432" s="37"/>
      <c r="S432" s="37"/>
      <c r="T432" s="66"/>
      <c r="AT432" s="19" t="s">
        <v>147</v>
      </c>
      <c r="AU432" s="19" t="s">
        <v>89</v>
      </c>
    </row>
    <row r="433" spans="2:65" s="1" customFormat="1" ht="22.5" customHeight="1">
      <c r="B433" s="173"/>
      <c r="C433" s="174" t="s">
        <v>633</v>
      </c>
      <c r="D433" s="174" t="s">
        <v>140</v>
      </c>
      <c r="E433" s="175" t="s">
        <v>634</v>
      </c>
      <c r="F433" s="176" t="s">
        <v>635</v>
      </c>
      <c r="G433" s="177" t="s">
        <v>513</v>
      </c>
      <c r="H433" s="242"/>
      <c r="I433" s="179"/>
      <c r="J433" s="180">
        <f>ROUND(I433*H433,2)</f>
        <v>0</v>
      </c>
      <c r="K433" s="176" t="s">
        <v>144</v>
      </c>
      <c r="L433" s="36"/>
      <c r="M433" s="181" t="s">
        <v>43</v>
      </c>
      <c r="N433" s="182" t="s">
        <v>50</v>
      </c>
      <c r="O433" s="37"/>
      <c r="P433" s="183">
        <f>O433*H433</f>
        <v>0</v>
      </c>
      <c r="Q433" s="183">
        <v>0</v>
      </c>
      <c r="R433" s="183">
        <f>Q433*H433</f>
        <v>0</v>
      </c>
      <c r="S433" s="183">
        <v>0</v>
      </c>
      <c r="T433" s="184">
        <f>S433*H433</f>
        <v>0</v>
      </c>
      <c r="AR433" s="19" t="s">
        <v>279</v>
      </c>
      <c r="AT433" s="19" t="s">
        <v>140</v>
      </c>
      <c r="AU433" s="19" t="s">
        <v>89</v>
      </c>
      <c r="AY433" s="19" t="s">
        <v>137</v>
      </c>
      <c r="BE433" s="185">
        <f>IF(N433="základní",J433,0)</f>
        <v>0</v>
      </c>
      <c r="BF433" s="185">
        <f>IF(N433="snížená",J433,0)</f>
        <v>0</v>
      </c>
      <c r="BG433" s="185">
        <f>IF(N433="zákl. přenesená",J433,0)</f>
        <v>0</v>
      </c>
      <c r="BH433" s="185">
        <f>IF(N433="sníž. přenesená",J433,0)</f>
        <v>0</v>
      </c>
      <c r="BI433" s="185">
        <f>IF(N433="nulová",J433,0)</f>
        <v>0</v>
      </c>
      <c r="BJ433" s="19" t="s">
        <v>89</v>
      </c>
      <c r="BK433" s="185">
        <f>ROUND(I433*H433,2)</f>
        <v>0</v>
      </c>
      <c r="BL433" s="19" t="s">
        <v>279</v>
      </c>
      <c r="BM433" s="19" t="s">
        <v>636</v>
      </c>
    </row>
    <row r="434" spans="2:47" s="1" customFormat="1" ht="27">
      <c r="B434" s="36"/>
      <c r="D434" s="186" t="s">
        <v>147</v>
      </c>
      <c r="F434" s="187" t="s">
        <v>637</v>
      </c>
      <c r="I434" s="147"/>
      <c r="L434" s="36"/>
      <c r="M434" s="65"/>
      <c r="N434" s="37"/>
      <c r="O434" s="37"/>
      <c r="P434" s="37"/>
      <c r="Q434" s="37"/>
      <c r="R434" s="37"/>
      <c r="S434" s="37"/>
      <c r="T434" s="66"/>
      <c r="AT434" s="19" t="s">
        <v>147</v>
      </c>
      <c r="AU434" s="19" t="s">
        <v>89</v>
      </c>
    </row>
    <row r="435" spans="2:63" s="11" customFormat="1" ht="29.25" customHeight="1">
      <c r="B435" s="159"/>
      <c r="D435" s="170" t="s">
        <v>77</v>
      </c>
      <c r="E435" s="171" t="s">
        <v>638</v>
      </c>
      <c r="F435" s="171" t="s">
        <v>639</v>
      </c>
      <c r="I435" s="162"/>
      <c r="J435" s="172">
        <f>BK435</f>
        <v>0</v>
      </c>
      <c r="L435" s="159"/>
      <c r="M435" s="164"/>
      <c r="N435" s="165"/>
      <c r="O435" s="165"/>
      <c r="P435" s="166">
        <f>SUM(P436:P457)</f>
        <v>0</v>
      </c>
      <c r="Q435" s="165"/>
      <c r="R435" s="166">
        <f>SUM(R436:R457)</f>
        <v>0.16756000000000001</v>
      </c>
      <c r="S435" s="165"/>
      <c r="T435" s="167">
        <f>SUM(T436:T457)</f>
        <v>0.14400000000000002</v>
      </c>
      <c r="AR435" s="160" t="s">
        <v>89</v>
      </c>
      <c r="AT435" s="168" t="s">
        <v>77</v>
      </c>
      <c r="AU435" s="168" t="s">
        <v>14</v>
      </c>
      <c r="AY435" s="160" t="s">
        <v>137</v>
      </c>
      <c r="BK435" s="169">
        <f>SUM(BK436:BK457)</f>
        <v>0</v>
      </c>
    </row>
    <row r="436" spans="2:65" s="1" customFormat="1" ht="22.5" customHeight="1">
      <c r="B436" s="173"/>
      <c r="C436" s="174" t="s">
        <v>640</v>
      </c>
      <c r="D436" s="174" t="s">
        <v>140</v>
      </c>
      <c r="E436" s="175" t="s">
        <v>641</v>
      </c>
      <c r="F436" s="176" t="s">
        <v>642</v>
      </c>
      <c r="G436" s="177" t="s">
        <v>302</v>
      </c>
      <c r="H436" s="178">
        <v>2</v>
      </c>
      <c r="I436" s="179"/>
      <c r="J436" s="180">
        <f>ROUND(I436*H436,2)</f>
        <v>0</v>
      </c>
      <c r="K436" s="176" t="s">
        <v>144</v>
      </c>
      <c r="L436" s="36"/>
      <c r="M436" s="181" t="s">
        <v>43</v>
      </c>
      <c r="N436" s="182" t="s">
        <v>50</v>
      </c>
      <c r="O436" s="37"/>
      <c r="P436" s="183">
        <f>O436*H436</f>
        <v>0</v>
      </c>
      <c r="Q436" s="183">
        <v>0.00024</v>
      </c>
      <c r="R436" s="183">
        <f>Q436*H436</f>
        <v>0.00048</v>
      </c>
      <c r="S436" s="183">
        <v>0</v>
      </c>
      <c r="T436" s="184">
        <f>S436*H436</f>
        <v>0</v>
      </c>
      <c r="AR436" s="19" t="s">
        <v>279</v>
      </c>
      <c r="AT436" s="19" t="s">
        <v>140</v>
      </c>
      <c r="AU436" s="19" t="s">
        <v>89</v>
      </c>
      <c r="AY436" s="19" t="s">
        <v>137</v>
      </c>
      <c r="BE436" s="185">
        <f>IF(N436="základní",J436,0)</f>
        <v>0</v>
      </c>
      <c r="BF436" s="185">
        <f>IF(N436="snížená",J436,0)</f>
        <v>0</v>
      </c>
      <c r="BG436" s="185">
        <f>IF(N436="zákl. přenesená",J436,0)</f>
        <v>0</v>
      </c>
      <c r="BH436" s="185">
        <f>IF(N436="sníž. přenesená",J436,0)</f>
        <v>0</v>
      </c>
      <c r="BI436" s="185">
        <f>IF(N436="nulová",J436,0)</f>
        <v>0</v>
      </c>
      <c r="BJ436" s="19" t="s">
        <v>89</v>
      </c>
      <c r="BK436" s="185">
        <f>ROUND(I436*H436,2)</f>
        <v>0</v>
      </c>
      <c r="BL436" s="19" t="s">
        <v>279</v>
      </c>
      <c r="BM436" s="19" t="s">
        <v>643</v>
      </c>
    </row>
    <row r="437" spans="2:47" s="1" customFormat="1" ht="27">
      <c r="B437" s="36"/>
      <c r="D437" s="186" t="s">
        <v>147</v>
      </c>
      <c r="F437" s="187" t="s">
        <v>644</v>
      </c>
      <c r="I437" s="147"/>
      <c r="L437" s="36"/>
      <c r="M437" s="65"/>
      <c r="N437" s="37"/>
      <c r="O437" s="37"/>
      <c r="P437" s="37"/>
      <c r="Q437" s="37"/>
      <c r="R437" s="37"/>
      <c r="S437" s="37"/>
      <c r="T437" s="66"/>
      <c r="AT437" s="19" t="s">
        <v>147</v>
      </c>
      <c r="AU437" s="19" t="s">
        <v>89</v>
      </c>
    </row>
    <row r="438" spans="2:51" s="12" customFormat="1" ht="13.5">
      <c r="B438" s="188"/>
      <c r="D438" s="186" t="s">
        <v>149</v>
      </c>
      <c r="E438" s="189" t="s">
        <v>43</v>
      </c>
      <c r="F438" s="190" t="s">
        <v>645</v>
      </c>
      <c r="H438" s="191" t="s">
        <v>43</v>
      </c>
      <c r="I438" s="192"/>
      <c r="L438" s="188"/>
      <c r="M438" s="193"/>
      <c r="N438" s="194"/>
      <c r="O438" s="194"/>
      <c r="P438" s="194"/>
      <c r="Q438" s="194"/>
      <c r="R438" s="194"/>
      <c r="S438" s="194"/>
      <c r="T438" s="195"/>
      <c r="AT438" s="191" t="s">
        <v>149</v>
      </c>
      <c r="AU438" s="191" t="s">
        <v>89</v>
      </c>
      <c r="AV438" s="12" t="s">
        <v>14</v>
      </c>
      <c r="AW438" s="12" t="s">
        <v>41</v>
      </c>
      <c r="AX438" s="12" t="s">
        <v>78</v>
      </c>
      <c r="AY438" s="191" t="s">
        <v>137</v>
      </c>
    </row>
    <row r="439" spans="2:51" s="13" customFormat="1" ht="13.5">
      <c r="B439" s="196"/>
      <c r="D439" s="205" t="s">
        <v>149</v>
      </c>
      <c r="E439" s="226" t="s">
        <v>43</v>
      </c>
      <c r="F439" s="224" t="s">
        <v>89</v>
      </c>
      <c r="H439" s="225">
        <v>2</v>
      </c>
      <c r="I439" s="200"/>
      <c r="L439" s="196"/>
      <c r="M439" s="201"/>
      <c r="N439" s="202"/>
      <c r="O439" s="202"/>
      <c r="P439" s="202"/>
      <c r="Q439" s="202"/>
      <c r="R439" s="202"/>
      <c r="S439" s="202"/>
      <c r="T439" s="203"/>
      <c r="AT439" s="197" t="s">
        <v>149</v>
      </c>
      <c r="AU439" s="197" t="s">
        <v>89</v>
      </c>
      <c r="AV439" s="13" t="s">
        <v>89</v>
      </c>
      <c r="AW439" s="13" t="s">
        <v>41</v>
      </c>
      <c r="AX439" s="13" t="s">
        <v>14</v>
      </c>
      <c r="AY439" s="197" t="s">
        <v>137</v>
      </c>
    </row>
    <row r="440" spans="2:65" s="1" customFormat="1" ht="22.5" customHeight="1">
      <c r="B440" s="173"/>
      <c r="C440" s="214" t="s">
        <v>646</v>
      </c>
      <c r="D440" s="214" t="s">
        <v>166</v>
      </c>
      <c r="E440" s="215" t="s">
        <v>647</v>
      </c>
      <c r="F440" s="216" t="s">
        <v>648</v>
      </c>
      <c r="G440" s="217" t="s">
        <v>302</v>
      </c>
      <c r="H440" s="218">
        <v>2</v>
      </c>
      <c r="I440" s="219"/>
      <c r="J440" s="220">
        <f>ROUND(I440*H440,2)</f>
        <v>0</v>
      </c>
      <c r="K440" s="216" t="s">
        <v>144</v>
      </c>
      <c r="L440" s="221"/>
      <c r="M440" s="222" t="s">
        <v>43</v>
      </c>
      <c r="N440" s="223" t="s">
        <v>50</v>
      </c>
      <c r="O440" s="37"/>
      <c r="P440" s="183">
        <f>O440*H440</f>
        <v>0</v>
      </c>
      <c r="Q440" s="183">
        <v>0.074</v>
      </c>
      <c r="R440" s="183">
        <f>Q440*H440</f>
        <v>0.148</v>
      </c>
      <c r="S440" s="183">
        <v>0</v>
      </c>
      <c r="T440" s="184">
        <f>S440*H440</f>
        <v>0</v>
      </c>
      <c r="AR440" s="19" t="s">
        <v>383</v>
      </c>
      <c r="AT440" s="19" t="s">
        <v>166</v>
      </c>
      <c r="AU440" s="19" t="s">
        <v>89</v>
      </c>
      <c r="AY440" s="19" t="s">
        <v>137</v>
      </c>
      <c r="BE440" s="185">
        <f>IF(N440="základní",J440,0)</f>
        <v>0</v>
      </c>
      <c r="BF440" s="185">
        <f>IF(N440="snížená",J440,0)</f>
        <v>0</v>
      </c>
      <c r="BG440" s="185">
        <f>IF(N440="zákl. přenesená",J440,0)</f>
        <v>0</v>
      </c>
      <c r="BH440" s="185">
        <f>IF(N440="sníž. přenesená",J440,0)</f>
        <v>0</v>
      </c>
      <c r="BI440" s="185">
        <f>IF(N440="nulová",J440,0)</f>
        <v>0</v>
      </c>
      <c r="BJ440" s="19" t="s">
        <v>89</v>
      </c>
      <c r="BK440" s="185">
        <f>ROUND(I440*H440,2)</f>
        <v>0</v>
      </c>
      <c r="BL440" s="19" t="s">
        <v>279</v>
      </c>
      <c r="BM440" s="19" t="s">
        <v>649</v>
      </c>
    </row>
    <row r="441" spans="2:47" s="1" customFormat="1" ht="27">
      <c r="B441" s="36"/>
      <c r="D441" s="205" t="s">
        <v>147</v>
      </c>
      <c r="F441" s="239" t="s">
        <v>650</v>
      </c>
      <c r="I441" s="147"/>
      <c r="L441" s="36"/>
      <c r="M441" s="65"/>
      <c r="N441" s="37"/>
      <c r="O441" s="37"/>
      <c r="P441" s="37"/>
      <c r="Q441" s="37"/>
      <c r="R441" s="37"/>
      <c r="S441" s="37"/>
      <c r="T441" s="66"/>
      <c r="AT441" s="19" t="s">
        <v>147</v>
      </c>
      <c r="AU441" s="19" t="s">
        <v>89</v>
      </c>
    </row>
    <row r="442" spans="2:65" s="1" customFormat="1" ht="22.5" customHeight="1">
      <c r="B442" s="173"/>
      <c r="C442" s="174" t="s">
        <v>651</v>
      </c>
      <c r="D442" s="174" t="s">
        <v>140</v>
      </c>
      <c r="E442" s="175" t="s">
        <v>652</v>
      </c>
      <c r="F442" s="176" t="s">
        <v>653</v>
      </c>
      <c r="G442" s="177" t="s">
        <v>302</v>
      </c>
      <c r="H442" s="178">
        <v>4</v>
      </c>
      <c r="I442" s="179"/>
      <c r="J442" s="180">
        <f>ROUND(I442*H442,2)</f>
        <v>0</v>
      </c>
      <c r="K442" s="176" t="s">
        <v>144</v>
      </c>
      <c r="L442" s="36"/>
      <c r="M442" s="181" t="s">
        <v>43</v>
      </c>
      <c r="N442" s="182" t="s">
        <v>50</v>
      </c>
      <c r="O442" s="37"/>
      <c r="P442" s="183">
        <f>O442*H442</f>
        <v>0</v>
      </c>
      <c r="Q442" s="183">
        <v>0</v>
      </c>
      <c r="R442" s="183">
        <f>Q442*H442</f>
        <v>0</v>
      </c>
      <c r="S442" s="183">
        <v>0</v>
      </c>
      <c r="T442" s="184">
        <f>S442*H442</f>
        <v>0</v>
      </c>
      <c r="AR442" s="19" t="s">
        <v>279</v>
      </c>
      <c r="AT442" s="19" t="s">
        <v>140</v>
      </c>
      <c r="AU442" s="19" t="s">
        <v>89</v>
      </c>
      <c r="AY442" s="19" t="s">
        <v>137</v>
      </c>
      <c r="BE442" s="185">
        <f>IF(N442="základní",J442,0)</f>
        <v>0</v>
      </c>
      <c r="BF442" s="185">
        <f>IF(N442="snížená",J442,0)</f>
        <v>0</v>
      </c>
      <c r="BG442" s="185">
        <f>IF(N442="zákl. přenesená",J442,0)</f>
        <v>0</v>
      </c>
      <c r="BH442" s="185">
        <f>IF(N442="sníž. přenesená",J442,0)</f>
        <v>0</v>
      </c>
      <c r="BI442" s="185">
        <f>IF(N442="nulová",J442,0)</f>
        <v>0</v>
      </c>
      <c r="BJ442" s="19" t="s">
        <v>89</v>
      </c>
      <c r="BK442" s="185">
        <f>ROUND(I442*H442,2)</f>
        <v>0</v>
      </c>
      <c r="BL442" s="19" t="s">
        <v>279</v>
      </c>
      <c r="BM442" s="19" t="s">
        <v>654</v>
      </c>
    </row>
    <row r="443" spans="2:47" s="1" customFormat="1" ht="13.5">
      <c r="B443" s="36"/>
      <c r="D443" s="186" t="s">
        <v>147</v>
      </c>
      <c r="F443" s="187" t="s">
        <v>655</v>
      </c>
      <c r="I443" s="147"/>
      <c r="L443" s="36"/>
      <c r="M443" s="65"/>
      <c r="N443" s="37"/>
      <c r="O443" s="37"/>
      <c r="P443" s="37"/>
      <c r="Q443" s="37"/>
      <c r="R443" s="37"/>
      <c r="S443" s="37"/>
      <c r="T443" s="66"/>
      <c r="AT443" s="19" t="s">
        <v>147</v>
      </c>
      <c r="AU443" s="19" t="s">
        <v>89</v>
      </c>
    </row>
    <row r="444" spans="2:51" s="12" customFormat="1" ht="13.5">
      <c r="B444" s="188"/>
      <c r="D444" s="186" t="s">
        <v>149</v>
      </c>
      <c r="E444" s="189" t="s">
        <v>43</v>
      </c>
      <c r="F444" s="190" t="s">
        <v>656</v>
      </c>
      <c r="H444" s="191" t="s">
        <v>43</v>
      </c>
      <c r="I444" s="192"/>
      <c r="L444" s="188"/>
      <c r="M444" s="193"/>
      <c r="N444" s="194"/>
      <c r="O444" s="194"/>
      <c r="P444" s="194"/>
      <c r="Q444" s="194"/>
      <c r="R444" s="194"/>
      <c r="S444" s="194"/>
      <c r="T444" s="195"/>
      <c r="AT444" s="191" t="s">
        <v>149</v>
      </c>
      <c r="AU444" s="191" t="s">
        <v>89</v>
      </c>
      <c r="AV444" s="12" t="s">
        <v>14</v>
      </c>
      <c r="AW444" s="12" t="s">
        <v>41</v>
      </c>
      <c r="AX444" s="12" t="s">
        <v>78</v>
      </c>
      <c r="AY444" s="191" t="s">
        <v>137</v>
      </c>
    </row>
    <row r="445" spans="2:51" s="13" customFormat="1" ht="13.5">
      <c r="B445" s="196"/>
      <c r="D445" s="205" t="s">
        <v>149</v>
      </c>
      <c r="E445" s="226" t="s">
        <v>43</v>
      </c>
      <c r="F445" s="224" t="s">
        <v>145</v>
      </c>
      <c r="H445" s="225">
        <v>4</v>
      </c>
      <c r="I445" s="200"/>
      <c r="L445" s="196"/>
      <c r="M445" s="201"/>
      <c r="N445" s="202"/>
      <c r="O445" s="202"/>
      <c r="P445" s="202"/>
      <c r="Q445" s="202"/>
      <c r="R445" s="202"/>
      <c r="S445" s="202"/>
      <c r="T445" s="203"/>
      <c r="AT445" s="197" t="s">
        <v>149</v>
      </c>
      <c r="AU445" s="197" t="s">
        <v>89</v>
      </c>
      <c r="AV445" s="13" t="s">
        <v>89</v>
      </c>
      <c r="AW445" s="13" t="s">
        <v>41</v>
      </c>
      <c r="AX445" s="13" t="s">
        <v>14</v>
      </c>
      <c r="AY445" s="197" t="s">
        <v>137</v>
      </c>
    </row>
    <row r="446" spans="2:65" s="1" customFormat="1" ht="22.5" customHeight="1">
      <c r="B446" s="173"/>
      <c r="C446" s="214" t="s">
        <v>657</v>
      </c>
      <c r="D446" s="214" t="s">
        <v>166</v>
      </c>
      <c r="E446" s="215" t="s">
        <v>658</v>
      </c>
      <c r="F446" s="216" t="s">
        <v>659</v>
      </c>
      <c r="G446" s="217" t="s">
        <v>302</v>
      </c>
      <c r="H446" s="218">
        <v>4</v>
      </c>
      <c r="I446" s="219"/>
      <c r="J446" s="220">
        <f>ROUND(I446*H446,2)</f>
        <v>0</v>
      </c>
      <c r="K446" s="216" t="s">
        <v>144</v>
      </c>
      <c r="L446" s="221"/>
      <c r="M446" s="222" t="s">
        <v>43</v>
      </c>
      <c r="N446" s="223" t="s">
        <v>50</v>
      </c>
      <c r="O446" s="37"/>
      <c r="P446" s="183">
        <f>O446*H446</f>
        <v>0</v>
      </c>
      <c r="Q446" s="183">
        <v>0.0047</v>
      </c>
      <c r="R446" s="183">
        <f>Q446*H446</f>
        <v>0.0188</v>
      </c>
      <c r="S446" s="183">
        <v>0</v>
      </c>
      <c r="T446" s="184">
        <f>S446*H446</f>
        <v>0</v>
      </c>
      <c r="AR446" s="19" t="s">
        <v>383</v>
      </c>
      <c r="AT446" s="19" t="s">
        <v>166</v>
      </c>
      <c r="AU446" s="19" t="s">
        <v>89</v>
      </c>
      <c r="AY446" s="19" t="s">
        <v>137</v>
      </c>
      <c r="BE446" s="185">
        <f>IF(N446="základní",J446,0)</f>
        <v>0</v>
      </c>
      <c r="BF446" s="185">
        <f>IF(N446="snížená",J446,0)</f>
        <v>0</v>
      </c>
      <c r="BG446" s="185">
        <f>IF(N446="zákl. přenesená",J446,0)</f>
        <v>0</v>
      </c>
      <c r="BH446" s="185">
        <f>IF(N446="sníž. přenesená",J446,0)</f>
        <v>0</v>
      </c>
      <c r="BI446" s="185">
        <f>IF(N446="nulová",J446,0)</f>
        <v>0</v>
      </c>
      <c r="BJ446" s="19" t="s">
        <v>89</v>
      </c>
      <c r="BK446" s="185">
        <f>ROUND(I446*H446,2)</f>
        <v>0</v>
      </c>
      <c r="BL446" s="19" t="s">
        <v>279</v>
      </c>
      <c r="BM446" s="19" t="s">
        <v>660</v>
      </c>
    </row>
    <row r="447" spans="2:47" s="1" customFormat="1" ht="13.5">
      <c r="B447" s="36"/>
      <c r="D447" s="205" t="s">
        <v>147</v>
      </c>
      <c r="F447" s="239" t="s">
        <v>661</v>
      </c>
      <c r="I447" s="147"/>
      <c r="L447" s="36"/>
      <c r="M447" s="65"/>
      <c r="N447" s="37"/>
      <c r="O447" s="37"/>
      <c r="P447" s="37"/>
      <c r="Q447" s="37"/>
      <c r="R447" s="37"/>
      <c r="S447" s="37"/>
      <c r="T447" s="66"/>
      <c r="AT447" s="19" t="s">
        <v>147</v>
      </c>
      <c r="AU447" s="19" t="s">
        <v>89</v>
      </c>
    </row>
    <row r="448" spans="2:65" s="1" customFormat="1" ht="22.5" customHeight="1">
      <c r="B448" s="173"/>
      <c r="C448" s="174" t="s">
        <v>662</v>
      </c>
      <c r="D448" s="174" t="s">
        <v>140</v>
      </c>
      <c r="E448" s="175" t="s">
        <v>663</v>
      </c>
      <c r="F448" s="176" t="s">
        <v>664</v>
      </c>
      <c r="G448" s="177" t="s">
        <v>302</v>
      </c>
      <c r="H448" s="178">
        <v>2</v>
      </c>
      <c r="I448" s="179"/>
      <c r="J448" s="180">
        <f>ROUND(I448*H448,2)</f>
        <v>0</v>
      </c>
      <c r="K448" s="176" t="s">
        <v>144</v>
      </c>
      <c r="L448" s="36"/>
      <c r="M448" s="181" t="s">
        <v>43</v>
      </c>
      <c r="N448" s="182" t="s">
        <v>50</v>
      </c>
      <c r="O448" s="37"/>
      <c r="P448" s="183">
        <f>O448*H448</f>
        <v>0</v>
      </c>
      <c r="Q448" s="183">
        <v>0</v>
      </c>
      <c r="R448" s="183">
        <f>Q448*H448</f>
        <v>0</v>
      </c>
      <c r="S448" s="183">
        <v>0</v>
      </c>
      <c r="T448" s="184">
        <f>S448*H448</f>
        <v>0</v>
      </c>
      <c r="AR448" s="19" t="s">
        <v>279</v>
      </c>
      <c r="AT448" s="19" t="s">
        <v>140</v>
      </c>
      <c r="AU448" s="19" t="s">
        <v>89</v>
      </c>
      <c r="AY448" s="19" t="s">
        <v>137</v>
      </c>
      <c r="BE448" s="185">
        <f>IF(N448="základní",J448,0)</f>
        <v>0</v>
      </c>
      <c r="BF448" s="185">
        <f>IF(N448="snížená",J448,0)</f>
        <v>0</v>
      </c>
      <c r="BG448" s="185">
        <f>IF(N448="zákl. přenesená",J448,0)</f>
        <v>0</v>
      </c>
      <c r="BH448" s="185">
        <f>IF(N448="sníž. přenesená",J448,0)</f>
        <v>0</v>
      </c>
      <c r="BI448" s="185">
        <f>IF(N448="nulová",J448,0)</f>
        <v>0</v>
      </c>
      <c r="BJ448" s="19" t="s">
        <v>89</v>
      </c>
      <c r="BK448" s="185">
        <f>ROUND(I448*H448,2)</f>
        <v>0</v>
      </c>
      <c r="BL448" s="19" t="s">
        <v>279</v>
      </c>
      <c r="BM448" s="19" t="s">
        <v>665</v>
      </c>
    </row>
    <row r="449" spans="2:47" s="1" customFormat="1" ht="13.5">
      <c r="B449" s="36"/>
      <c r="D449" s="186" t="s">
        <v>147</v>
      </c>
      <c r="F449" s="187" t="s">
        <v>666</v>
      </c>
      <c r="I449" s="147"/>
      <c r="L449" s="36"/>
      <c r="M449" s="65"/>
      <c r="N449" s="37"/>
      <c r="O449" s="37"/>
      <c r="P449" s="37"/>
      <c r="Q449" s="37"/>
      <c r="R449" s="37"/>
      <c r="S449" s="37"/>
      <c r="T449" s="66"/>
      <c r="AT449" s="19" t="s">
        <v>147</v>
      </c>
      <c r="AU449" s="19" t="s">
        <v>89</v>
      </c>
    </row>
    <row r="450" spans="2:51" s="12" customFormat="1" ht="13.5">
      <c r="B450" s="188"/>
      <c r="D450" s="186" t="s">
        <v>149</v>
      </c>
      <c r="E450" s="189" t="s">
        <v>43</v>
      </c>
      <c r="F450" s="190" t="s">
        <v>667</v>
      </c>
      <c r="H450" s="191" t="s">
        <v>43</v>
      </c>
      <c r="I450" s="192"/>
      <c r="L450" s="188"/>
      <c r="M450" s="193"/>
      <c r="N450" s="194"/>
      <c r="O450" s="194"/>
      <c r="P450" s="194"/>
      <c r="Q450" s="194"/>
      <c r="R450" s="194"/>
      <c r="S450" s="194"/>
      <c r="T450" s="195"/>
      <c r="AT450" s="191" t="s">
        <v>149</v>
      </c>
      <c r="AU450" s="191" t="s">
        <v>89</v>
      </c>
      <c r="AV450" s="12" t="s">
        <v>14</v>
      </c>
      <c r="AW450" s="12" t="s">
        <v>41</v>
      </c>
      <c r="AX450" s="12" t="s">
        <v>78</v>
      </c>
      <c r="AY450" s="191" t="s">
        <v>137</v>
      </c>
    </row>
    <row r="451" spans="2:51" s="13" customFormat="1" ht="13.5">
      <c r="B451" s="196"/>
      <c r="D451" s="205" t="s">
        <v>149</v>
      </c>
      <c r="E451" s="226" t="s">
        <v>43</v>
      </c>
      <c r="F451" s="224" t="s">
        <v>89</v>
      </c>
      <c r="H451" s="225">
        <v>2</v>
      </c>
      <c r="I451" s="200"/>
      <c r="L451" s="196"/>
      <c r="M451" s="201"/>
      <c r="N451" s="202"/>
      <c r="O451" s="202"/>
      <c r="P451" s="202"/>
      <c r="Q451" s="202"/>
      <c r="R451" s="202"/>
      <c r="S451" s="202"/>
      <c r="T451" s="203"/>
      <c r="AT451" s="197" t="s">
        <v>149</v>
      </c>
      <c r="AU451" s="197" t="s">
        <v>89</v>
      </c>
      <c r="AV451" s="13" t="s">
        <v>89</v>
      </c>
      <c r="AW451" s="13" t="s">
        <v>41</v>
      </c>
      <c r="AX451" s="13" t="s">
        <v>14</v>
      </c>
      <c r="AY451" s="197" t="s">
        <v>137</v>
      </c>
    </row>
    <row r="452" spans="2:65" s="1" customFormat="1" ht="22.5" customHeight="1">
      <c r="B452" s="173"/>
      <c r="C452" s="214" t="s">
        <v>668</v>
      </c>
      <c r="D452" s="214" t="s">
        <v>166</v>
      </c>
      <c r="E452" s="215" t="s">
        <v>669</v>
      </c>
      <c r="F452" s="216" t="s">
        <v>670</v>
      </c>
      <c r="G452" s="217" t="s">
        <v>302</v>
      </c>
      <c r="H452" s="218">
        <v>2</v>
      </c>
      <c r="I452" s="219"/>
      <c r="J452" s="220">
        <f>ROUND(I452*H452,2)</f>
        <v>0</v>
      </c>
      <c r="K452" s="216" t="s">
        <v>144</v>
      </c>
      <c r="L452" s="221"/>
      <c r="M452" s="222" t="s">
        <v>43</v>
      </c>
      <c r="N452" s="223" t="s">
        <v>50</v>
      </c>
      <c r="O452" s="37"/>
      <c r="P452" s="183">
        <f>O452*H452</f>
        <v>0</v>
      </c>
      <c r="Q452" s="183">
        <v>0.00014</v>
      </c>
      <c r="R452" s="183">
        <f>Q452*H452</f>
        <v>0.00028</v>
      </c>
      <c r="S452" s="183">
        <v>0</v>
      </c>
      <c r="T452" s="184">
        <f>S452*H452</f>
        <v>0</v>
      </c>
      <c r="AR452" s="19" t="s">
        <v>383</v>
      </c>
      <c r="AT452" s="19" t="s">
        <v>166</v>
      </c>
      <c r="AU452" s="19" t="s">
        <v>89</v>
      </c>
      <c r="AY452" s="19" t="s">
        <v>137</v>
      </c>
      <c r="BE452" s="185">
        <f>IF(N452="základní",J452,0)</f>
        <v>0</v>
      </c>
      <c r="BF452" s="185">
        <f>IF(N452="snížená",J452,0)</f>
        <v>0</v>
      </c>
      <c r="BG452" s="185">
        <f>IF(N452="zákl. přenesená",J452,0)</f>
        <v>0</v>
      </c>
      <c r="BH452" s="185">
        <f>IF(N452="sníž. přenesená",J452,0)</f>
        <v>0</v>
      </c>
      <c r="BI452" s="185">
        <f>IF(N452="nulová",J452,0)</f>
        <v>0</v>
      </c>
      <c r="BJ452" s="19" t="s">
        <v>89</v>
      </c>
      <c r="BK452" s="185">
        <f>ROUND(I452*H452,2)</f>
        <v>0</v>
      </c>
      <c r="BL452" s="19" t="s">
        <v>279</v>
      </c>
      <c r="BM452" s="19" t="s">
        <v>671</v>
      </c>
    </row>
    <row r="453" spans="2:47" s="1" customFormat="1" ht="13.5">
      <c r="B453" s="36"/>
      <c r="D453" s="205" t="s">
        <v>147</v>
      </c>
      <c r="F453" s="239" t="s">
        <v>672</v>
      </c>
      <c r="I453" s="147"/>
      <c r="L453" s="36"/>
      <c r="M453" s="65"/>
      <c r="N453" s="37"/>
      <c r="O453" s="37"/>
      <c r="P453" s="37"/>
      <c r="Q453" s="37"/>
      <c r="R453" s="37"/>
      <c r="S453" s="37"/>
      <c r="T453" s="66"/>
      <c r="AT453" s="19" t="s">
        <v>147</v>
      </c>
      <c r="AU453" s="19" t="s">
        <v>89</v>
      </c>
    </row>
    <row r="454" spans="2:65" s="1" customFormat="1" ht="22.5" customHeight="1">
      <c r="B454" s="173"/>
      <c r="C454" s="174" t="s">
        <v>673</v>
      </c>
      <c r="D454" s="174" t="s">
        <v>140</v>
      </c>
      <c r="E454" s="175" t="s">
        <v>674</v>
      </c>
      <c r="F454" s="176" t="s">
        <v>675</v>
      </c>
      <c r="G454" s="177" t="s">
        <v>302</v>
      </c>
      <c r="H454" s="178">
        <v>6</v>
      </c>
      <c r="I454" s="179"/>
      <c r="J454" s="180">
        <f>ROUND(I454*H454,2)</f>
        <v>0</v>
      </c>
      <c r="K454" s="176" t="s">
        <v>144</v>
      </c>
      <c r="L454" s="36"/>
      <c r="M454" s="181" t="s">
        <v>43</v>
      </c>
      <c r="N454" s="182" t="s">
        <v>50</v>
      </c>
      <c r="O454" s="37"/>
      <c r="P454" s="183">
        <f>O454*H454</f>
        <v>0</v>
      </c>
      <c r="Q454" s="183">
        <v>0</v>
      </c>
      <c r="R454" s="183">
        <f>Q454*H454</f>
        <v>0</v>
      </c>
      <c r="S454" s="183">
        <v>0.024</v>
      </c>
      <c r="T454" s="184">
        <f>S454*H454</f>
        <v>0.14400000000000002</v>
      </c>
      <c r="AR454" s="19" t="s">
        <v>279</v>
      </c>
      <c r="AT454" s="19" t="s">
        <v>140</v>
      </c>
      <c r="AU454" s="19" t="s">
        <v>89</v>
      </c>
      <c r="AY454" s="19" t="s">
        <v>137</v>
      </c>
      <c r="BE454" s="185">
        <f>IF(N454="základní",J454,0)</f>
        <v>0</v>
      </c>
      <c r="BF454" s="185">
        <f>IF(N454="snížená",J454,0)</f>
        <v>0</v>
      </c>
      <c r="BG454" s="185">
        <f>IF(N454="zákl. přenesená",J454,0)</f>
        <v>0</v>
      </c>
      <c r="BH454" s="185">
        <f>IF(N454="sníž. přenesená",J454,0)</f>
        <v>0</v>
      </c>
      <c r="BI454" s="185">
        <f>IF(N454="nulová",J454,0)</f>
        <v>0</v>
      </c>
      <c r="BJ454" s="19" t="s">
        <v>89</v>
      </c>
      <c r="BK454" s="185">
        <f>ROUND(I454*H454,2)</f>
        <v>0</v>
      </c>
      <c r="BL454" s="19" t="s">
        <v>279</v>
      </c>
      <c r="BM454" s="19" t="s">
        <v>676</v>
      </c>
    </row>
    <row r="455" spans="2:47" s="1" customFormat="1" ht="27">
      <c r="B455" s="36"/>
      <c r="D455" s="205" t="s">
        <v>147</v>
      </c>
      <c r="F455" s="239" t="s">
        <v>677</v>
      </c>
      <c r="I455" s="147"/>
      <c r="L455" s="36"/>
      <c r="M455" s="65"/>
      <c r="N455" s="37"/>
      <c r="O455" s="37"/>
      <c r="P455" s="37"/>
      <c r="Q455" s="37"/>
      <c r="R455" s="37"/>
      <c r="S455" s="37"/>
      <c r="T455" s="66"/>
      <c r="AT455" s="19" t="s">
        <v>147</v>
      </c>
      <c r="AU455" s="19" t="s">
        <v>89</v>
      </c>
    </row>
    <row r="456" spans="2:65" s="1" customFormat="1" ht="22.5" customHeight="1">
      <c r="B456" s="173"/>
      <c r="C456" s="174" t="s">
        <v>678</v>
      </c>
      <c r="D456" s="174" t="s">
        <v>140</v>
      </c>
      <c r="E456" s="175" t="s">
        <v>679</v>
      </c>
      <c r="F456" s="176" t="s">
        <v>680</v>
      </c>
      <c r="G456" s="177" t="s">
        <v>513</v>
      </c>
      <c r="H456" s="242"/>
      <c r="I456" s="179"/>
      <c r="J456" s="180">
        <f>ROUND(I456*H456,2)</f>
        <v>0</v>
      </c>
      <c r="K456" s="176" t="s">
        <v>144</v>
      </c>
      <c r="L456" s="36"/>
      <c r="M456" s="181" t="s">
        <v>43</v>
      </c>
      <c r="N456" s="182" t="s">
        <v>50</v>
      </c>
      <c r="O456" s="37"/>
      <c r="P456" s="183">
        <f>O456*H456</f>
        <v>0</v>
      </c>
      <c r="Q456" s="183">
        <v>0</v>
      </c>
      <c r="R456" s="183">
        <f>Q456*H456</f>
        <v>0</v>
      </c>
      <c r="S456" s="183">
        <v>0</v>
      </c>
      <c r="T456" s="184">
        <f>S456*H456</f>
        <v>0</v>
      </c>
      <c r="AR456" s="19" t="s">
        <v>279</v>
      </c>
      <c r="AT456" s="19" t="s">
        <v>140</v>
      </c>
      <c r="AU456" s="19" t="s">
        <v>89</v>
      </c>
      <c r="AY456" s="19" t="s">
        <v>137</v>
      </c>
      <c r="BE456" s="185">
        <f>IF(N456="základní",J456,0)</f>
        <v>0</v>
      </c>
      <c r="BF456" s="185">
        <f>IF(N456="snížená",J456,0)</f>
        <v>0</v>
      </c>
      <c r="BG456" s="185">
        <f>IF(N456="zákl. přenesená",J456,0)</f>
        <v>0</v>
      </c>
      <c r="BH456" s="185">
        <f>IF(N456="sníž. přenesená",J456,0)</f>
        <v>0</v>
      </c>
      <c r="BI456" s="185">
        <f>IF(N456="nulová",J456,0)</f>
        <v>0</v>
      </c>
      <c r="BJ456" s="19" t="s">
        <v>89</v>
      </c>
      <c r="BK456" s="185">
        <f>ROUND(I456*H456,2)</f>
        <v>0</v>
      </c>
      <c r="BL456" s="19" t="s">
        <v>279</v>
      </c>
      <c r="BM456" s="19" t="s">
        <v>681</v>
      </c>
    </row>
    <row r="457" spans="2:47" s="1" customFormat="1" ht="27">
      <c r="B457" s="36"/>
      <c r="D457" s="186" t="s">
        <v>147</v>
      </c>
      <c r="F457" s="187" t="s">
        <v>682</v>
      </c>
      <c r="I457" s="147"/>
      <c r="L457" s="36"/>
      <c r="M457" s="65"/>
      <c r="N457" s="37"/>
      <c r="O457" s="37"/>
      <c r="P457" s="37"/>
      <c r="Q457" s="37"/>
      <c r="R457" s="37"/>
      <c r="S457" s="37"/>
      <c r="T457" s="66"/>
      <c r="AT457" s="19" t="s">
        <v>147</v>
      </c>
      <c r="AU457" s="19" t="s">
        <v>89</v>
      </c>
    </row>
    <row r="458" spans="2:63" s="11" customFormat="1" ht="29.25" customHeight="1">
      <c r="B458" s="159"/>
      <c r="D458" s="170" t="s">
        <v>77</v>
      </c>
      <c r="E458" s="171" t="s">
        <v>683</v>
      </c>
      <c r="F458" s="171" t="s">
        <v>684</v>
      </c>
      <c r="I458" s="162"/>
      <c r="J458" s="172">
        <f>BK458</f>
        <v>0</v>
      </c>
      <c r="L458" s="159"/>
      <c r="M458" s="164"/>
      <c r="N458" s="165"/>
      <c r="O458" s="165"/>
      <c r="P458" s="166">
        <f>SUM(P459:P482)</f>
        <v>0</v>
      </c>
      <c r="Q458" s="165"/>
      <c r="R458" s="166">
        <f>SUM(R459:R482)</f>
        <v>0.21440364</v>
      </c>
      <c r="S458" s="165"/>
      <c r="T458" s="167">
        <f>SUM(T459:T482)</f>
        <v>0.04</v>
      </c>
      <c r="AR458" s="160" t="s">
        <v>89</v>
      </c>
      <c r="AT458" s="168" t="s">
        <v>77</v>
      </c>
      <c r="AU458" s="168" t="s">
        <v>14</v>
      </c>
      <c r="AY458" s="160" t="s">
        <v>137</v>
      </c>
      <c r="BK458" s="169">
        <f>SUM(BK459:BK482)</f>
        <v>0</v>
      </c>
    </row>
    <row r="459" spans="2:65" s="1" customFormat="1" ht="22.5" customHeight="1">
      <c r="B459" s="173"/>
      <c r="C459" s="174" t="s">
        <v>685</v>
      </c>
      <c r="D459" s="174" t="s">
        <v>140</v>
      </c>
      <c r="E459" s="175" t="s">
        <v>686</v>
      </c>
      <c r="F459" s="176" t="s">
        <v>687</v>
      </c>
      <c r="G459" s="177" t="s">
        <v>302</v>
      </c>
      <c r="H459" s="178">
        <v>2</v>
      </c>
      <c r="I459" s="179"/>
      <c r="J459" s="180">
        <f>ROUND(I459*H459,2)</f>
        <v>0</v>
      </c>
      <c r="K459" s="176" t="s">
        <v>144</v>
      </c>
      <c r="L459" s="36"/>
      <c r="M459" s="181" t="s">
        <v>43</v>
      </c>
      <c r="N459" s="182" t="s">
        <v>50</v>
      </c>
      <c r="O459" s="37"/>
      <c r="P459" s="183">
        <f>O459*H459</f>
        <v>0</v>
      </c>
      <c r="Q459" s="183">
        <v>0</v>
      </c>
      <c r="R459" s="183">
        <f>Q459*H459</f>
        <v>0</v>
      </c>
      <c r="S459" s="183">
        <v>0</v>
      </c>
      <c r="T459" s="184">
        <f>S459*H459</f>
        <v>0</v>
      </c>
      <c r="AR459" s="19" t="s">
        <v>279</v>
      </c>
      <c r="AT459" s="19" t="s">
        <v>140</v>
      </c>
      <c r="AU459" s="19" t="s">
        <v>89</v>
      </c>
      <c r="AY459" s="19" t="s">
        <v>137</v>
      </c>
      <c r="BE459" s="185">
        <f>IF(N459="základní",J459,0)</f>
        <v>0</v>
      </c>
      <c r="BF459" s="185">
        <f>IF(N459="snížená",J459,0)</f>
        <v>0</v>
      </c>
      <c r="BG459" s="185">
        <f>IF(N459="zákl. přenesená",J459,0)</f>
        <v>0</v>
      </c>
      <c r="BH459" s="185">
        <f>IF(N459="sníž. přenesená",J459,0)</f>
        <v>0</v>
      </c>
      <c r="BI459" s="185">
        <f>IF(N459="nulová",J459,0)</f>
        <v>0</v>
      </c>
      <c r="BJ459" s="19" t="s">
        <v>89</v>
      </c>
      <c r="BK459" s="185">
        <f>ROUND(I459*H459,2)</f>
        <v>0</v>
      </c>
      <c r="BL459" s="19" t="s">
        <v>279</v>
      </c>
      <c r="BM459" s="19" t="s">
        <v>688</v>
      </c>
    </row>
    <row r="460" spans="2:47" s="1" customFormat="1" ht="13.5">
      <c r="B460" s="36"/>
      <c r="D460" s="186" t="s">
        <v>147</v>
      </c>
      <c r="F460" s="187" t="s">
        <v>689</v>
      </c>
      <c r="I460" s="147"/>
      <c r="L460" s="36"/>
      <c r="M460" s="65"/>
      <c r="N460" s="37"/>
      <c r="O460" s="37"/>
      <c r="P460" s="37"/>
      <c r="Q460" s="37"/>
      <c r="R460" s="37"/>
      <c r="S460" s="37"/>
      <c r="T460" s="66"/>
      <c r="AT460" s="19" t="s">
        <v>147</v>
      </c>
      <c r="AU460" s="19" t="s">
        <v>89</v>
      </c>
    </row>
    <row r="461" spans="2:51" s="12" customFormat="1" ht="13.5">
      <c r="B461" s="188"/>
      <c r="D461" s="186" t="s">
        <v>149</v>
      </c>
      <c r="E461" s="189" t="s">
        <v>43</v>
      </c>
      <c r="F461" s="190" t="s">
        <v>690</v>
      </c>
      <c r="H461" s="191" t="s">
        <v>43</v>
      </c>
      <c r="I461" s="192"/>
      <c r="L461" s="188"/>
      <c r="M461" s="193"/>
      <c r="N461" s="194"/>
      <c r="O461" s="194"/>
      <c r="P461" s="194"/>
      <c r="Q461" s="194"/>
      <c r="R461" s="194"/>
      <c r="S461" s="194"/>
      <c r="T461" s="195"/>
      <c r="AT461" s="191" t="s">
        <v>149</v>
      </c>
      <c r="AU461" s="191" t="s">
        <v>89</v>
      </c>
      <c r="AV461" s="12" t="s">
        <v>14</v>
      </c>
      <c r="AW461" s="12" t="s">
        <v>41</v>
      </c>
      <c r="AX461" s="12" t="s">
        <v>78</v>
      </c>
      <c r="AY461" s="191" t="s">
        <v>137</v>
      </c>
    </row>
    <row r="462" spans="2:51" s="12" customFormat="1" ht="13.5">
      <c r="B462" s="188"/>
      <c r="D462" s="186" t="s">
        <v>149</v>
      </c>
      <c r="E462" s="189" t="s">
        <v>43</v>
      </c>
      <c r="F462" s="190" t="s">
        <v>691</v>
      </c>
      <c r="H462" s="191" t="s">
        <v>43</v>
      </c>
      <c r="I462" s="192"/>
      <c r="L462" s="188"/>
      <c r="M462" s="193"/>
      <c r="N462" s="194"/>
      <c r="O462" s="194"/>
      <c r="P462" s="194"/>
      <c r="Q462" s="194"/>
      <c r="R462" s="194"/>
      <c r="S462" s="194"/>
      <c r="T462" s="195"/>
      <c r="AT462" s="191" t="s">
        <v>149</v>
      </c>
      <c r="AU462" s="191" t="s">
        <v>89</v>
      </c>
      <c r="AV462" s="12" t="s">
        <v>14</v>
      </c>
      <c r="AW462" s="12" t="s">
        <v>41</v>
      </c>
      <c r="AX462" s="12" t="s">
        <v>78</v>
      </c>
      <c r="AY462" s="191" t="s">
        <v>137</v>
      </c>
    </row>
    <row r="463" spans="2:51" s="12" customFormat="1" ht="13.5">
      <c r="B463" s="188"/>
      <c r="D463" s="186" t="s">
        <v>149</v>
      </c>
      <c r="E463" s="189" t="s">
        <v>43</v>
      </c>
      <c r="F463" s="190" t="s">
        <v>692</v>
      </c>
      <c r="H463" s="191" t="s">
        <v>43</v>
      </c>
      <c r="I463" s="192"/>
      <c r="L463" s="188"/>
      <c r="M463" s="193"/>
      <c r="N463" s="194"/>
      <c r="O463" s="194"/>
      <c r="P463" s="194"/>
      <c r="Q463" s="194"/>
      <c r="R463" s="194"/>
      <c r="S463" s="194"/>
      <c r="T463" s="195"/>
      <c r="AT463" s="191" t="s">
        <v>149</v>
      </c>
      <c r="AU463" s="191" t="s">
        <v>89</v>
      </c>
      <c r="AV463" s="12" t="s">
        <v>14</v>
      </c>
      <c r="AW463" s="12" t="s">
        <v>41</v>
      </c>
      <c r="AX463" s="12" t="s">
        <v>78</v>
      </c>
      <c r="AY463" s="191" t="s">
        <v>137</v>
      </c>
    </row>
    <row r="464" spans="2:51" s="13" customFormat="1" ht="13.5">
      <c r="B464" s="196"/>
      <c r="D464" s="205" t="s">
        <v>149</v>
      </c>
      <c r="E464" s="226" t="s">
        <v>43</v>
      </c>
      <c r="F464" s="224" t="s">
        <v>89</v>
      </c>
      <c r="H464" s="225">
        <v>2</v>
      </c>
      <c r="I464" s="200"/>
      <c r="L464" s="196"/>
      <c r="M464" s="201"/>
      <c r="N464" s="202"/>
      <c r="O464" s="202"/>
      <c r="P464" s="202"/>
      <c r="Q464" s="202"/>
      <c r="R464" s="202"/>
      <c r="S464" s="202"/>
      <c r="T464" s="203"/>
      <c r="AT464" s="197" t="s">
        <v>149</v>
      </c>
      <c r="AU464" s="197" t="s">
        <v>89</v>
      </c>
      <c r="AV464" s="13" t="s">
        <v>89</v>
      </c>
      <c r="AW464" s="13" t="s">
        <v>41</v>
      </c>
      <c r="AX464" s="13" t="s">
        <v>14</v>
      </c>
      <c r="AY464" s="197" t="s">
        <v>137</v>
      </c>
    </row>
    <row r="465" spans="2:65" s="1" customFormat="1" ht="22.5" customHeight="1">
      <c r="B465" s="173"/>
      <c r="C465" s="214" t="s">
        <v>693</v>
      </c>
      <c r="D465" s="214" t="s">
        <v>166</v>
      </c>
      <c r="E465" s="215" t="s">
        <v>694</v>
      </c>
      <c r="F465" s="216" t="s">
        <v>695</v>
      </c>
      <c r="G465" s="217" t="s">
        <v>302</v>
      </c>
      <c r="H465" s="218">
        <v>2</v>
      </c>
      <c r="I465" s="219"/>
      <c r="J465" s="220">
        <f>ROUND(I465*H465,2)</f>
        <v>0</v>
      </c>
      <c r="K465" s="216" t="s">
        <v>144</v>
      </c>
      <c r="L465" s="221"/>
      <c r="M465" s="222" t="s">
        <v>43</v>
      </c>
      <c r="N465" s="223" t="s">
        <v>50</v>
      </c>
      <c r="O465" s="37"/>
      <c r="P465" s="183">
        <f>O465*H465</f>
        <v>0</v>
      </c>
      <c r="Q465" s="183">
        <v>0.08</v>
      </c>
      <c r="R465" s="183">
        <f>Q465*H465</f>
        <v>0.16</v>
      </c>
      <c r="S465" s="183">
        <v>0</v>
      </c>
      <c r="T465" s="184">
        <f>S465*H465</f>
        <v>0</v>
      </c>
      <c r="AR465" s="19" t="s">
        <v>383</v>
      </c>
      <c r="AT465" s="19" t="s">
        <v>166</v>
      </c>
      <c r="AU465" s="19" t="s">
        <v>89</v>
      </c>
      <c r="AY465" s="19" t="s">
        <v>137</v>
      </c>
      <c r="BE465" s="185">
        <f>IF(N465="základní",J465,0)</f>
        <v>0</v>
      </c>
      <c r="BF465" s="185">
        <f>IF(N465="snížená",J465,0)</f>
        <v>0</v>
      </c>
      <c r="BG465" s="185">
        <f>IF(N465="zákl. přenesená",J465,0)</f>
        <v>0</v>
      </c>
      <c r="BH465" s="185">
        <f>IF(N465="sníž. přenesená",J465,0)</f>
        <v>0</v>
      </c>
      <c r="BI465" s="185">
        <f>IF(N465="nulová",J465,0)</f>
        <v>0</v>
      </c>
      <c r="BJ465" s="19" t="s">
        <v>89</v>
      </c>
      <c r="BK465" s="185">
        <f>ROUND(I465*H465,2)</f>
        <v>0</v>
      </c>
      <c r="BL465" s="19" t="s">
        <v>279</v>
      </c>
      <c r="BM465" s="19" t="s">
        <v>696</v>
      </c>
    </row>
    <row r="466" spans="2:47" s="1" customFormat="1" ht="40.5">
      <c r="B466" s="36"/>
      <c r="D466" s="205" t="s">
        <v>147</v>
      </c>
      <c r="F466" s="239" t="s">
        <v>697</v>
      </c>
      <c r="I466" s="147"/>
      <c r="L466" s="36"/>
      <c r="M466" s="65"/>
      <c r="N466" s="37"/>
      <c r="O466" s="37"/>
      <c r="P466" s="37"/>
      <c r="Q466" s="37"/>
      <c r="R466" s="37"/>
      <c r="S466" s="37"/>
      <c r="T466" s="66"/>
      <c r="AT466" s="19" t="s">
        <v>147</v>
      </c>
      <c r="AU466" s="19" t="s">
        <v>89</v>
      </c>
    </row>
    <row r="467" spans="2:65" s="1" customFormat="1" ht="22.5" customHeight="1">
      <c r="B467" s="173"/>
      <c r="C467" s="174" t="s">
        <v>698</v>
      </c>
      <c r="D467" s="174" t="s">
        <v>140</v>
      </c>
      <c r="E467" s="175" t="s">
        <v>699</v>
      </c>
      <c r="F467" s="176" t="s">
        <v>700</v>
      </c>
      <c r="G467" s="177" t="s">
        <v>575</v>
      </c>
      <c r="H467" s="178">
        <v>0.052</v>
      </c>
      <c r="I467" s="179"/>
      <c r="J467" s="180">
        <f>ROUND(I467*H467,2)</f>
        <v>0</v>
      </c>
      <c r="K467" s="176" t="s">
        <v>144</v>
      </c>
      <c r="L467" s="36"/>
      <c r="M467" s="181" t="s">
        <v>43</v>
      </c>
      <c r="N467" s="182" t="s">
        <v>50</v>
      </c>
      <c r="O467" s="37"/>
      <c r="P467" s="183">
        <f>O467*H467</f>
        <v>0</v>
      </c>
      <c r="Q467" s="183">
        <v>7E-05</v>
      </c>
      <c r="R467" s="183">
        <f>Q467*H467</f>
        <v>3.6399999999999995E-06</v>
      </c>
      <c r="S467" s="183">
        <v>0</v>
      </c>
      <c r="T467" s="184">
        <f>S467*H467</f>
        <v>0</v>
      </c>
      <c r="AR467" s="19" t="s">
        <v>279</v>
      </c>
      <c r="AT467" s="19" t="s">
        <v>140</v>
      </c>
      <c r="AU467" s="19" t="s">
        <v>89</v>
      </c>
      <c r="AY467" s="19" t="s">
        <v>137</v>
      </c>
      <c r="BE467" s="185">
        <f>IF(N467="základní",J467,0)</f>
        <v>0</v>
      </c>
      <c r="BF467" s="185">
        <f>IF(N467="snížená",J467,0)</f>
        <v>0</v>
      </c>
      <c r="BG467" s="185">
        <f>IF(N467="zákl. přenesená",J467,0)</f>
        <v>0</v>
      </c>
      <c r="BH467" s="185">
        <f>IF(N467="sníž. přenesená",J467,0)</f>
        <v>0</v>
      </c>
      <c r="BI467" s="185">
        <f>IF(N467="nulová",J467,0)</f>
        <v>0</v>
      </c>
      <c r="BJ467" s="19" t="s">
        <v>89</v>
      </c>
      <c r="BK467" s="185">
        <f>ROUND(I467*H467,2)</f>
        <v>0</v>
      </c>
      <c r="BL467" s="19" t="s">
        <v>279</v>
      </c>
      <c r="BM467" s="19" t="s">
        <v>701</v>
      </c>
    </row>
    <row r="468" spans="2:47" s="1" customFormat="1" ht="13.5">
      <c r="B468" s="36"/>
      <c r="D468" s="186" t="s">
        <v>147</v>
      </c>
      <c r="F468" s="187" t="s">
        <v>702</v>
      </c>
      <c r="I468" s="147"/>
      <c r="L468" s="36"/>
      <c r="M468" s="65"/>
      <c r="N468" s="37"/>
      <c r="O468" s="37"/>
      <c r="P468" s="37"/>
      <c r="Q468" s="37"/>
      <c r="R468" s="37"/>
      <c r="S468" s="37"/>
      <c r="T468" s="66"/>
      <c r="AT468" s="19" t="s">
        <v>147</v>
      </c>
      <c r="AU468" s="19" t="s">
        <v>89</v>
      </c>
    </row>
    <row r="469" spans="2:51" s="12" customFormat="1" ht="13.5">
      <c r="B469" s="188"/>
      <c r="D469" s="186" t="s">
        <v>149</v>
      </c>
      <c r="E469" s="189" t="s">
        <v>43</v>
      </c>
      <c r="F469" s="190" t="s">
        <v>703</v>
      </c>
      <c r="H469" s="191" t="s">
        <v>43</v>
      </c>
      <c r="I469" s="192"/>
      <c r="L469" s="188"/>
      <c r="M469" s="193"/>
      <c r="N469" s="194"/>
      <c r="O469" s="194"/>
      <c r="P469" s="194"/>
      <c r="Q469" s="194"/>
      <c r="R469" s="194"/>
      <c r="S469" s="194"/>
      <c r="T469" s="195"/>
      <c r="AT469" s="191" t="s">
        <v>149</v>
      </c>
      <c r="AU469" s="191" t="s">
        <v>89</v>
      </c>
      <c r="AV469" s="12" t="s">
        <v>14</v>
      </c>
      <c r="AW469" s="12" t="s">
        <v>41</v>
      </c>
      <c r="AX469" s="12" t="s">
        <v>78</v>
      </c>
      <c r="AY469" s="191" t="s">
        <v>137</v>
      </c>
    </row>
    <row r="470" spans="2:51" s="12" customFormat="1" ht="13.5">
      <c r="B470" s="188"/>
      <c r="D470" s="186" t="s">
        <v>149</v>
      </c>
      <c r="E470" s="189" t="s">
        <v>43</v>
      </c>
      <c r="F470" s="190" t="s">
        <v>704</v>
      </c>
      <c r="H470" s="191" t="s">
        <v>43</v>
      </c>
      <c r="I470" s="192"/>
      <c r="L470" s="188"/>
      <c r="M470" s="193"/>
      <c r="N470" s="194"/>
      <c r="O470" s="194"/>
      <c r="P470" s="194"/>
      <c r="Q470" s="194"/>
      <c r="R470" s="194"/>
      <c r="S470" s="194"/>
      <c r="T470" s="195"/>
      <c r="AT470" s="191" t="s">
        <v>149</v>
      </c>
      <c r="AU470" s="191" t="s">
        <v>89</v>
      </c>
      <c r="AV470" s="12" t="s">
        <v>14</v>
      </c>
      <c r="AW470" s="12" t="s">
        <v>41</v>
      </c>
      <c r="AX470" s="12" t="s">
        <v>78</v>
      </c>
      <c r="AY470" s="191" t="s">
        <v>137</v>
      </c>
    </row>
    <row r="471" spans="2:51" s="13" customFormat="1" ht="13.5">
      <c r="B471" s="196"/>
      <c r="D471" s="205" t="s">
        <v>149</v>
      </c>
      <c r="E471" s="226" t="s">
        <v>43</v>
      </c>
      <c r="F471" s="224" t="s">
        <v>705</v>
      </c>
      <c r="H471" s="225">
        <v>0.052</v>
      </c>
      <c r="I471" s="200"/>
      <c r="L471" s="196"/>
      <c r="M471" s="201"/>
      <c r="N471" s="202"/>
      <c r="O471" s="202"/>
      <c r="P471" s="202"/>
      <c r="Q471" s="202"/>
      <c r="R471" s="202"/>
      <c r="S471" s="202"/>
      <c r="T471" s="203"/>
      <c r="AT471" s="197" t="s">
        <v>149</v>
      </c>
      <c r="AU471" s="197" t="s">
        <v>89</v>
      </c>
      <c r="AV471" s="13" t="s">
        <v>89</v>
      </c>
      <c r="AW471" s="13" t="s">
        <v>41</v>
      </c>
      <c r="AX471" s="13" t="s">
        <v>14</v>
      </c>
      <c r="AY471" s="197" t="s">
        <v>137</v>
      </c>
    </row>
    <row r="472" spans="2:65" s="1" customFormat="1" ht="22.5" customHeight="1">
      <c r="B472" s="173"/>
      <c r="C472" s="214" t="s">
        <v>706</v>
      </c>
      <c r="D472" s="214" t="s">
        <v>166</v>
      </c>
      <c r="E472" s="215" t="s">
        <v>707</v>
      </c>
      <c r="F472" s="216" t="s">
        <v>708</v>
      </c>
      <c r="G472" s="217" t="s">
        <v>433</v>
      </c>
      <c r="H472" s="218">
        <v>0.052</v>
      </c>
      <c r="I472" s="219"/>
      <c r="J472" s="220">
        <f>ROUND(I472*H472,2)</f>
        <v>0</v>
      </c>
      <c r="K472" s="216" t="s">
        <v>144</v>
      </c>
      <c r="L472" s="221"/>
      <c r="M472" s="222" t="s">
        <v>43</v>
      </c>
      <c r="N472" s="223" t="s">
        <v>50</v>
      </c>
      <c r="O472" s="37"/>
      <c r="P472" s="183">
        <f>O472*H472</f>
        <v>0</v>
      </c>
      <c r="Q472" s="183">
        <v>1</v>
      </c>
      <c r="R472" s="183">
        <f>Q472*H472</f>
        <v>0.052</v>
      </c>
      <c r="S472" s="183">
        <v>0</v>
      </c>
      <c r="T472" s="184">
        <f>S472*H472</f>
        <v>0</v>
      </c>
      <c r="AR472" s="19" t="s">
        <v>383</v>
      </c>
      <c r="AT472" s="19" t="s">
        <v>166</v>
      </c>
      <c r="AU472" s="19" t="s">
        <v>89</v>
      </c>
      <c r="AY472" s="19" t="s">
        <v>137</v>
      </c>
      <c r="BE472" s="185">
        <f>IF(N472="základní",J472,0)</f>
        <v>0</v>
      </c>
      <c r="BF472" s="185">
        <f>IF(N472="snížená",J472,0)</f>
        <v>0</v>
      </c>
      <c r="BG472" s="185">
        <f>IF(N472="zákl. přenesená",J472,0)</f>
        <v>0</v>
      </c>
      <c r="BH472" s="185">
        <f>IF(N472="sníž. přenesená",J472,0)</f>
        <v>0</v>
      </c>
      <c r="BI472" s="185">
        <f>IF(N472="nulová",J472,0)</f>
        <v>0</v>
      </c>
      <c r="BJ472" s="19" t="s">
        <v>89</v>
      </c>
      <c r="BK472" s="185">
        <f>ROUND(I472*H472,2)</f>
        <v>0</v>
      </c>
      <c r="BL472" s="19" t="s">
        <v>279</v>
      </c>
      <c r="BM472" s="19" t="s">
        <v>709</v>
      </c>
    </row>
    <row r="473" spans="2:47" s="1" customFormat="1" ht="13.5">
      <c r="B473" s="36"/>
      <c r="D473" s="186" t="s">
        <v>147</v>
      </c>
      <c r="F473" s="187" t="s">
        <v>710</v>
      </c>
      <c r="I473" s="147"/>
      <c r="L473" s="36"/>
      <c r="M473" s="65"/>
      <c r="N473" s="37"/>
      <c r="O473" s="37"/>
      <c r="P473" s="37"/>
      <c r="Q473" s="37"/>
      <c r="R473" s="37"/>
      <c r="S473" s="37"/>
      <c r="T473" s="66"/>
      <c r="AT473" s="19" t="s">
        <v>147</v>
      </c>
      <c r="AU473" s="19" t="s">
        <v>89</v>
      </c>
    </row>
    <row r="474" spans="2:47" s="1" customFormat="1" ht="27">
      <c r="B474" s="36"/>
      <c r="D474" s="205" t="s">
        <v>233</v>
      </c>
      <c r="F474" s="243" t="s">
        <v>711</v>
      </c>
      <c r="I474" s="147"/>
      <c r="L474" s="36"/>
      <c r="M474" s="65"/>
      <c r="N474" s="37"/>
      <c r="O474" s="37"/>
      <c r="P474" s="37"/>
      <c r="Q474" s="37"/>
      <c r="R474" s="37"/>
      <c r="S474" s="37"/>
      <c r="T474" s="66"/>
      <c r="AT474" s="19" t="s">
        <v>233</v>
      </c>
      <c r="AU474" s="19" t="s">
        <v>89</v>
      </c>
    </row>
    <row r="475" spans="2:65" s="1" customFormat="1" ht="22.5" customHeight="1">
      <c r="B475" s="173"/>
      <c r="C475" s="174" t="s">
        <v>712</v>
      </c>
      <c r="D475" s="174" t="s">
        <v>140</v>
      </c>
      <c r="E475" s="175" t="s">
        <v>713</v>
      </c>
      <c r="F475" s="176" t="s">
        <v>714</v>
      </c>
      <c r="G475" s="177" t="s">
        <v>575</v>
      </c>
      <c r="H475" s="178">
        <v>40</v>
      </c>
      <c r="I475" s="179"/>
      <c r="J475" s="180">
        <f>ROUND(I475*H475,2)</f>
        <v>0</v>
      </c>
      <c r="K475" s="176" t="s">
        <v>144</v>
      </c>
      <c r="L475" s="36"/>
      <c r="M475" s="181" t="s">
        <v>43</v>
      </c>
      <c r="N475" s="182" t="s">
        <v>50</v>
      </c>
      <c r="O475" s="37"/>
      <c r="P475" s="183">
        <f>O475*H475</f>
        <v>0</v>
      </c>
      <c r="Q475" s="183">
        <v>6E-05</v>
      </c>
      <c r="R475" s="183">
        <f>Q475*H475</f>
        <v>0.0024000000000000002</v>
      </c>
      <c r="S475" s="183">
        <v>0</v>
      </c>
      <c r="T475" s="184">
        <f>S475*H475</f>
        <v>0</v>
      </c>
      <c r="AR475" s="19" t="s">
        <v>279</v>
      </c>
      <c r="AT475" s="19" t="s">
        <v>140</v>
      </c>
      <c r="AU475" s="19" t="s">
        <v>89</v>
      </c>
      <c r="AY475" s="19" t="s">
        <v>137</v>
      </c>
      <c r="BE475" s="185">
        <f>IF(N475="základní",J475,0)</f>
        <v>0</v>
      </c>
      <c r="BF475" s="185">
        <f>IF(N475="snížená",J475,0)</f>
        <v>0</v>
      </c>
      <c r="BG475" s="185">
        <f>IF(N475="zákl. přenesená",J475,0)</f>
        <v>0</v>
      </c>
      <c r="BH475" s="185">
        <f>IF(N475="sníž. přenesená",J475,0)</f>
        <v>0</v>
      </c>
      <c r="BI475" s="185">
        <f>IF(N475="nulová",J475,0)</f>
        <v>0</v>
      </c>
      <c r="BJ475" s="19" t="s">
        <v>89</v>
      </c>
      <c r="BK475" s="185">
        <f>ROUND(I475*H475,2)</f>
        <v>0</v>
      </c>
      <c r="BL475" s="19" t="s">
        <v>279</v>
      </c>
      <c r="BM475" s="19" t="s">
        <v>715</v>
      </c>
    </row>
    <row r="476" spans="2:47" s="1" customFormat="1" ht="13.5">
      <c r="B476" s="36"/>
      <c r="D476" s="205" t="s">
        <v>147</v>
      </c>
      <c r="F476" s="239" t="s">
        <v>716</v>
      </c>
      <c r="I476" s="147"/>
      <c r="L476" s="36"/>
      <c r="M476" s="65"/>
      <c r="N476" s="37"/>
      <c r="O476" s="37"/>
      <c r="P476" s="37"/>
      <c r="Q476" s="37"/>
      <c r="R476" s="37"/>
      <c r="S476" s="37"/>
      <c r="T476" s="66"/>
      <c r="AT476" s="19" t="s">
        <v>147</v>
      </c>
      <c r="AU476" s="19" t="s">
        <v>89</v>
      </c>
    </row>
    <row r="477" spans="2:65" s="1" customFormat="1" ht="31.5" customHeight="1">
      <c r="B477" s="173"/>
      <c r="C477" s="174" t="s">
        <v>717</v>
      </c>
      <c r="D477" s="174" t="s">
        <v>140</v>
      </c>
      <c r="E477" s="175" t="s">
        <v>718</v>
      </c>
      <c r="F477" s="176" t="s">
        <v>719</v>
      </c>
      <c r="G477" s="177" t="s">
        <v>575</v>
      </c>
      <c r="H477" s="178">
        <v>40</v>
      </c>
      <c r="I477" s="179"/>
      <c r="J477" s="180">
        <f>ROUND(I477*H477,2)</f>
        <v>0</v>
      </c>
      <c r="K477" s="176" t="s">
        <v>144</v>
      </c>
      <c r="L477" s="36"/>
      <c r="M477" s="181" t="s">
        <v>43</v>
      </c>
      <c r="N477" s="182" t="s">
        <v>50</v>
      </c>
      <c r="O477" s="37"/>
      <c r="P477" s="183">
        <f>O477*H477</f>
        <v>0</v>
      </c>
      <c r="Q477" s="183">
        <v>0</v>
      </c>
      <c r="R477" s="183">
        <f>Q477*H477</f>
        <v>0</v>
      </c>
      <c r="S477" s="183">
        <v>0.001</v>
      </c>
      <c r="T477" s="184">
        <f>S477*H477</f>
        <v>0.04</v>
      </c>
      <c r="AR477" s="19" t="s">
        <v>279</v>
      </c>
      <c r="AT477" s="19" t="s">
        <v>140</v>
      </c>
      <c r="AU477" s="19" t="s">
        <v>89</v>
      </c>
      <c r="AY477" s="19" t="s">
        <v>137</v>
      </c>
      <c r="BE477" s="185">
        <f>IF(N477="základní",J477,0)</f>
        <v>0</v>
      </c>
      <c r="BF477" s="185">
        <f>IF(N477="snížená",J477,0)</f>
        <v>0</v>
      </c>
      <c r="BG477" s="185">
        <f>IF(N477="zákl. přenesená",J477,0)</f>
        <v>0</v>
      </c>
      <c r="BH477" s="185">
        <f>IF(N477="sníž. přenesená",J477,0)</f>
        <v>0</v>
      </c>
      <c r="BI477" s="185">
        <f>IF(N477="nulová",J477,0)</f>
        <v>0</v>
      </c>
      <c r="BJ477" s="19" t="s">
        <v>89</v>
      </c>
      <c r="BK477" s="185">
        <f>ROUND(I477*H477,2)</f>
        <v>0</v>
      </c>
      <c r="BL477" s="19" t="s">
        <v>279</v>
      </c>
      <c r="BM477" s="19" t="s">
        <v>720</v>
      </c>
    </row>
    <row r="478" spans="2:47" s="1" customFormat="1" ht="13.5">
      <c r="B478" s="36"/>
      <c r="D478" s="186" t="s">
        <v>147</v>
      </c>
      <c r="F478" s="187" t="s">
        <v>721</v>
      </c>
      <c r="I478" s="147"/>
      <c r="L478" s="36"/>
      <c r="M478" s="65"/>
      <c r="N478" s="37"/>
      <c r="O478" s="37"/>
      <c r="P478" s="37"/>
      <c r="Q478" s="37"/>
      <c r="R478" s="37"/>
      <c r="S478" s="37"/>
      <c r="T478" s="66"/>
      <c r="AT478" s="19" t="s">
        <v>147</v>
      </c>
      <c r="AU478" s="19" t="s">
        <v>89</v>
      </c>
    </row>
    <row r="479" spans="2:51" s="12" customFormat="1" ht="13.5">
      <c r="B479" s="188"/>
      <c r="D479" s="186" t="s">
        <v>149</v>
      </c>
      <c r="E479" s="189" t="s">
        <v>43</v>
      </c>
      <c r="F479" s="190" t="s">
        <v>722</v>
      </c>
      <c r="H479" s="191" t="s">
        <v>43</v>
      </c>
      <c r="I479" s="192"/>
      <c r="L479" s="188"/>
      <c r="M479" s="193"/>
      <c r="N479" s="194"/>
      <c r="O479" s="194"/>
      <c r="P479" s="194"/>
      <c r="Q479" s="194"/>
      <c r="R479" s="194"/>
      <c r="S479" s="194"/>
      <c r="T479" s="195"/>
      <c r="AT479" s="191" t="s">
        <v>149</v>
      </c>
      <c r="AU479" s="191" t="s">
        <v>89</v>
      </c>
      <c r="AV479" s="12" t="s">
        <v>14</v>
      </c>
      <c r="AW479" s="12" t="s">
        <v>41</v>
      </c>
      <c r="AX479" s="12" t="s">
        <v>78</v>
      </c>
      <c r="AY479" s="191" t="s">
        <v>137</v>
      </c>
    </row>
    <row r="480" spans="2:51" s="13" customFormat="1" ht="13.5">
      <c r="B480" s="196"/>
      <c r="D480" s="205" t="s">
        <v>149</v>
      </c>
      <c r="E480" s="226" t="s">
        <v>43</v>
      </c>
      <c r="F480" s="224" t="s">
        <v>436</v>
      </c>
      <c r="H480" s="225">
        <v>40</v>
      </c>
      <c r="I480" s="200"/>
      <c r="L480" s="196"/>
      <c r="M480" s="201"/>
      <c r="N480" s="202"/>
      <c r="O480" s="202"/>
      <c r="P480" s="202"/>
      <c r="Q480" s="202"/>
      <c r="R480" s="202"/>
      <c r="S480" s="202"/>
      <c r="T480" s="203"/>
      <c r="AT480" s="197" t="s">
        <v>149</v>
      </c>
      <c r="AU480" s="197" t="s">
        <v>89</v>
      </c>
      <c r="AV480" s="13" t="s">
        <v>89</v>
      </c>
      <c r="AW480" s="13" t="s">
        <v>41</v>
      </c>
      <c r="AX480" s="13" t="s">
        <v>14</v>
      </c>
      <c r="AY480" s="197" t="s">
        <v>137</v>
      </c>
    </row>
    <row r="481" spans="2:65" s="1" customFormat="1" ht="22.5" customHeight="1">
      <c r="B481" s="173"/>
      <c r="C481" s="174" t="s">
        <v>723</v>
      </c>
      <c r="D481" s="174" t="s">
        <v>140</v>
      </c>
      <c r="E481" s="175" t="s">
        <v>724</v>
      </c>
      <c r="F481" s="176" t="s">
        <v>725</v>
      </c>
      <c r="G481" s="177" t="s">
        <v>513</v>
      </c>
      <c r="H481" s="242"/>
      <c r="I481" s="179"/>
      <c r="J481" s="180">
        <f>ROUND(I481*H481,2)</f>
        <v>0</v>
      </c>
      <c r="K481" s="176" t="s">
        <v>144</v>
      </c>
      <c r="L481" s="36"/>
      <c r="M481" s="181" t="s">
        <v>43</v>
      </c>
      <c r="N481" s="182" t="s">
        <v>50</v>
      </c>
      <c r="O481" s="37"/>
      <c r="P481" s="183">
        <f>O481*H481</f>
        <v>0</v>
      </c>
      <c r="Q481" s="183">
        <v>0</v>
      </c>
      <c r="R481" s="183">
        <f>Q481*H481</f>
        <v>0</v>
      </c>
      <c r="S481" s="183">
        <v>0</v>
      </c>
      <c r="T481" s="184">
        <f>S481*H481</f>
        <v>0</v>
      </c>
      <c r="AR481" s="19" t="s">
        <v>279</v>
      </c>
      <c r="AT481" s="19" t="s">
        <v>140</v>
      </c>
      <c r="AU481" s="19" t="s">
        <v>89</v>
      </c>
      <c r="AY481" s="19" t="s">
        <v>137</v>
      </c>
      <c r="BE481" s="185">
        <f>IF(N481="základní",J481,0)</f>
        <v>0</v>
      </c>
      <c r="BF481" s="185">
        <f>IF(N481="snížená",J481,0)</f>
        <v>0</v>
      </c>
      <c r="BG481" s="185">
        <f>IF(N481="zákl. přenesená",J481,0)</f>
        <v>0</v>
      </c>
      <c r="BH481" s="185">
        <f>IF(N481="sníž. přenesená",J481,0)</f>
        <v>0</v>
      </c>
      <c r="BI481" s="185">
        <f>IF(N481="nulová",J481,0)</f>
        <v>0</v>
      </c>
      <c r="BJ481" s="19" t="s">
        <v>89</v>
      </c>
      <c r="BK481" s="185">
        <f>ROUND(I481*H481,2)</f>
        <v>0</v>
      </c>
      <c r="BL481" s="19" t="s">
        <v>279</v>
      </c>
      <c r="BM481" s="19" t="s">
        <v>726</v>
      </c>
    </row>
    <row r="482" spans="2:47" s="1" customFormat="1" ht="27">
      <c r="B482" s="36"/>
      <c r="D482" s="186" t="s">
        <v>147</v>
      </c>
      <c r="F482" s="187" t="s">
        <v>727</v>
      </c>
      <c r="I482" s="147"/>
      <c r="L482" s="36"/>
      <c r="M482" s="65"/>
      <c r="N482" s="37"/>
      <c r="O482" s="37"/>
      <c r="P482" s="37"/>
      <c r="Q482" s="37"/>
      <c r="R482" s="37"/>
      <c r="S482" s="37"/>
      <c r="T482" s="66"/>
      <c r="AT482" s="19" t="s">
        <v>147</v>
      </c>
      <c r="AU482" s="19" t="s">
        <v>89</v>
      </c>
    </row>
    <row r="483" spans="2:63" s="11" customFormat="1" ht="29.25" customHeight="1">
      <c r="B483" s="159"/>
      <c r="D483" s="170" t="s">
        <v>77</v>
      </c>
      <c r="E483" s="171" t="s">
        <v>728</v>
      </c>
      <c r="F483" s="171" t="s">
        <v>729</v>
      </c>
      <c r="I483" s="162"/>
      <c r="J483" s="172">
        <f>BK483</f>
        <v>0</v>
      </c>
      <c r="L483" s="159"/>
      <c r="M483" s="164"/>
      <c r="N483" s="165"/>
      <c r="O483" s="165"/>
      <c r="P483" s="166">
        <f>SUM(P484:P489)</f>
        <v>0</v>
      </c>
      <c r="Q483" s="165"/>
      <c r="R483" s="166">
        <f>SUM(R484:R489)</f>
        <v>0.07938</v>
      </c>
      <c r="S483" s="165"/>
      <c r="T483" s="167">
        <f>SUM(T484:T489)</f>
        <v>0</v>
      </c>
      <c r="AR483" s="160" t="s">
        <v>89</v>
      </c>
      <c r="AT483" s="168" t="s">
        <v>77</v>
      </c>
      <c r="AU483" s="168" t="s">
        <v>14</v>
      </c>
      <c r="AY483" s="160" t="s">
        <v>137</v>
      </c>
      <c r="BK483" s="169">
        <f>SUM(BK484:BK489)</f>
        <v>0</v>
      </c>
    </row>
    <row r="484" spans="2:65" s="1" customFormat="1" ht="22.5" customHeight="1">
      <c r="B484" s="173"/>
      <c r="C484" s="174" t="s">
        <v>730</v>
      </c>
      <c r="D484" s="174" t="s">
        <v>140</v>
      </c>
      <c r="E484" s="175" t="s">
        <v>731</v>
      </c>
      <c r="F484" s="176" t="s">
        <v>732</v>
      </c>
      <c r="G484" s="177" t="s">
        <v>143</v>
      </c>
      <c r="H484" s="178">
        <v>98</v>
      </c>
      <c r="I484" s="179"/>
      <c r="J484" s="180">
        <f>ROUND(I484*H484,2)</f>
        <v>0</v>
      </c>
      <c r="K484" s="176" t="s">
        <v>144</v>
      </c>
      <c r="L484" s="36"/>
      <c r="M484" s="181" t="s">
        <v>43</v>
      </c>
      <c r="N484" s="182" t="s">
        <v>50</v>
      </c>
      <c r="O484" s="37"/>
      <c r="P484" s="183">
        <f>O484*H484</f>
        <v>0</v>
      </c>
      <c r="Q484" s="183">
        <v>0.0003</v>
      </c>
      <c r="R484" s="183">
        <f>Q484*H484</f>
        <v>0.0294</v>
      </c>
      <c r="S484" s="183">
        <v>0</v>
      </c>
      <c r="T484" s="184">
        <f>S484*H484</f>
        <v>0</v>
      </c>
      <c r="AR484" s="19" t="s">
        <v>279</v>
      </c>
      <c r="AT484" s="19" t="s">
        <v>140</v>
      </c>
      <c r="AU484" s="19" t="s">
        <v>89</v>
      </c>
      <c r="AY484" s="19" t="s">
        <v>137</v>
      </c>
      <c r="BE484" s="185">
        <f>IF(N484="základní",J484,0)</f>
        <v>0</v>
      </c>
      <c r="BF484" s="185">
        <f>IF(N484="snížená",J484,0)</f>
        <v>0</v>
      </c>
      <c r="BG484" s="185">
        <f>IF(N484="zákl. přenesená",J484,0)</f>
        <v>0</v>
      </c>
      <c r="BH484" s="185">
        <f>IF(N484="sníž. přenesená",J484,0)</f>
        <v>0</v>
      </c>
      <c r="BI484" s="185">
        <f>IF(N484="nulová",J484,0)</f>
        <v>0</v>
      </c>
      <c r="BJ484" s="19" t="s">
        <v>89</v>
      </c>
      <c r="BK484" s="185">
        <f>ROUND(I484*H484,2)</f>
        <v>0</v>
      </c>
      <c r="BL484" s="19" t="s">
        <v>279</v>
      </c>
      <c r="BM484" s="19" t="s">
        <v>733</v>
      </c>
    </row>
    <row r="485" spans="2:47" s="1" customFormat="1" ht="13.5">
      <c r="B485" s="36"/>
      <c r="D485" s="186" t="s">
        <v>147</v>
      </c>
      <c r="F485" s="187" t="s">
        <v>734</v>
      </c>
      <c r="I485" s="147"/>
      <c r="L485" s="36"/>
      <c r="M485" s="65"/>
      <c r="N485" s="37"/>
      <c r="O485" s="37"/>
      <c r="P485" s="37"/>
      <c r="Q485" s="37"/>
      <c r="R485" s="37"/>
      <c r="S485" s="37"/>
      <c r="T485" s="66"/>
      <c r="AT485" s="19" t="s">
        <v>147</v>
      </c>
      <c r="AU485" s="19" t="s">
        <v>89</v>
      </c>
    </row>
    <row r="486" spans="2:51" s="12" customFormat="1" ht="13.5">
      <c r="B486" s="188"/>
      <c r="D486" s="186" t="s">
        <v>149</v>
      </c>
      <c r="E486" s="189" t="s">
        <v>43</v>
      </c>
      <c r="F486" s="190" t="s">
        <v>735</v>
      </c>
      <c r="H486" s="191" t="s">
        <v>43</v>
      </c>
      <c r="I486" s="192"/>
      <c r="L486" s="188"/>
      <c r="M486" s="193"/>
      <c r="N486" s="194"/>
      <c r="O486" s="194"/>
      <c r="P486" s="194"/>
      <c r="Q486" s="194"/>
      <c r="R486" s="194"/>
      <c r="S486" s="194"/>
      <c r="T486" s="195"/>
      <c r="AT486" s="191" t="s">
        <v>149</v>
      </c>
      <c r="AU486" s="191" t="s">
        <v>89</v>
      </c>
      <c r="AV486" s="12" t="s">
        <v>14</v>
      </c>
      <c r="AW486" s="12" t="s">
        <v>41</v>
      </c>
      <c r="AX486" s="12" t="s">
        <v>78</v>
      </c>
      <c r="AY486" s="191" t="s">
        <v>137</v>
      </c>
    </row>
    <row r="487" spans="2:51" s="13" customFormat="1" ht="13.5">
      <c r="B487" s="196"/>
      <c r="D487" s="205" t="s">
        <v>149</v>
      </c>
      <c r="E487" s="226" t="s">
        <v>43</v>
      </c>
      <c r="F487" s="224" t="s">
        <v>736</v>
      </c>
      <c r="H487" s="225">
        <v>98</v>
      </c>
      <c r="I487" s="200"/>
      <c r="L487" s="196"/>
      <c r="M487" s="201"/>
      <c r="N487" s="202"/>
      <c r="O487" s="202"/>
      <c r="P487" s="202"/>
      <c r="Q487" s="202"/>
      <c r="R487" s="202"/>
      <c r="S487" s="202"/>
      <c r="T487" s="203"/>
      <c r="AT487" s="197" t="s">
        <v>149</v>
      </c>
      <c r="AU487" s="197" t="s">
        <v>89</v>
      </c>
      <c r="AV487" s="13" t="s">
        <v>89</v>
      </c>
      <c r="AW487" s="13" t="s">
        <v>41</v>
      </c>
      <c r="AX487" s="13" t="s">
        <v>14</v>
      </c>
      <c r="AY487" s="197" t="s">
        <v>137</v>
      </c>
    </row>
    <row r="488" spans="2:65" s="1" customFormat="1" ht="22.5" customHeight="1">
      <c r="B488" s="173"/>
      <c r="C488" s="174" t="s">
        <v>737</v>
      </c>
      <c r="D488" s="174" t="s">
        <v>140</v>
      </c>
      <c r="E488" s="175" t="s">
        <v>738</v>
      </c>
      <c r="F488" s="176" t="s">
        <v>739</v>
      </c>
      <c r="G488" s="177" t="s">
        <v>143</v>
      </c>
      <c r="H488" s="178">
        <v>98</v>
      </c>
      <c r="I488" s="179"/>
      <c r="J488" s="180">
        <f>ROUND(I488*H488,2)</f>
        <v>0</v>
      </c>
      <c r="K488" s="176" t="s">
        <v>144</v>
      </c>
      <c r="L488" s="36"/>
      <c r="M488" s="181" t="s">
        <v>43</v>
      </c>
      <c r="N488" s="182" t="s">
        <v>50</v>
      </c>
      <c r="O488" s="37"/>
      <c r="P488" s="183">
        <f>O488*H488</f>
        <v>0</v>
      </c>
      <c r="Q488" s="183">
        <v>0.00051</v>
      </c>
      <c r="R488" s="183">
        <f>Q488*H488</f>
        <v>0.049980000000000004</v>
      </c>
      <c r="S488" s="183">
        <v>0</v>
      </c>
      <c r="T488" s="184">
        <f>S488*H488</f>
        <v>0</v>
      </c>
      <c r="AR488" s="19" t="s">
        <v>279</v>
      </c>
      <c r="AT488" s="19" t="s">
        <v>140</v>
      </c>
      <c r="AU488" s="19" t="s">
        <v>89</v>
      </c>
      <c r="AY488" s="19" t="s">
        <v>137</v>
      </c>
      <c r="BE488" s="185">
        <f>IF(N488="základní",J488,0)</f>
        <v>0</v>
      </c>
      <c r="BF488" s="185">
        <f>IF(N488="snížená",J488,0)</f>
        <v>0</v>
      </c>
      <c r="BG488" s="185">
        <f>IF(N488="zákl. přenesená",J488,0)</f>
        <v>0</v>
      </c>
      <c r="BH488" s="185">
        <f>IF(N488="sníž. přenesená",J488,0)</f>
        <v>0</v>
      </c>
      <c r="BI488" s="185">
        <f>IF(N488="nulová",J488,0)</f>
        <v>0</v>
      </c>
      <c r="BJ488" s="19" t="s">
        <v>89</v>
      </c>
      <c r="BK488" s="185">
        <f>ROUND(I488*H488,2)</f>
        <v>0</v>
      </c>
      <c r="BL488" s="19" t="s">
        <v>279</v>
      </c>
      <c r="BM488" s="19" t="s">
        <v>740</v>
      </c>
    </row>
    <row r="489" spans="2:47" s="1" customFormat="1" ht="27">
      <c r="B489" s="36"/>
      <c r="D489" s="186" t="s">
        <v>147</v>
      </c>
      <c r="F489" s="187" t="s">
        <v>741</v>
      </c>
      <c r="I489" s="147"/>
      <c r="L489" s="36"/>
      <c r="M489" s="244"/>
      <c r="N489" s="245"/>
      <c r="O489" s="245"/>
      <c r="P489" s="245"/>
      <c r="Q489" s="245"/>
      <c r="R489" s="245"/>
      <c r="S489" s="245"/>
      <c r="T489" s="246"/>
      <c r="AT489" s="19" t="s">
        <v>147</v>
      </c>
      <c r="AU489" s="19" t="s">
        <v>89</v>
      </c>
    </row>
    <row r="490" spans="2:12" s="1" customFormat="1" ht="6.75" customHeight="1">
      <c r="B490" s="51"/>
      <c r="C490" s="52"/>
      <c r="D490" s="52"/>
      <c r="E490" s="52"/>
      <c r="F490" s="52"/>
      <c r="G490" s="52"/>
      <c r="H490" s="52"/>
      <c r="I490" s="125"/>
      <c r="J490" s="52"/>
      <c r="K490" s="52"/>
      <c r="L490" s="36"/>
    </row>
    <row r="491" ht="13.5">
      <c r="AT491" s="247"/>
    </row>
  </sheetData>
  <sheetProtection password="CC35" sheet="1" objects="1" scenarios="1" formatColumns="0" formatRows="0" sort="0" autoFilter="0"/>
  <autoFilter ref="C96:K96"/>
  <mergeCells count="12">
    <mergeCell ref="E51:H51"/>
    <mergeCell ref="E85:H85"/>
    <mergeCell ref="E87:H87"/>
    <mergeCell ref="E89:H89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96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9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295"/>
      <c r="C1" s="295"/>
      <c r="D1" s="294" t="s">
        <v>1</v>
      </c>
      <c r="E1" s="295"/>
      <c r="F1" s="296" t="s">
        <v>798</v>
      </c>
      <c r="G1" s="301" t="s">
        <v>799</v>
      </c>
      <c r="H1" s="301"/>
      <c r="I1" s="302"/>
      <c r="J1" s="296" t="s">
        <v>800</v>
      </c>
      <c r="K1" s="294" t="s">
        <v>95</v>
      </c>
      <c r="L1" s="296" t="s">
        <v>801</v>
      </c>
      <c r="M1" s="296"/>
      <c r="N1" s="296"/>
      <c r="O1" s="296"/>
      <c r="P1" s="296"/>
      <c r="Q1" s="296"/>
      <c r="R1" s="296"/>
      <c r="S1" s="296"/>
      <c r="T1" s="296"/>
      <c r="U1" s="292"/>
      <c r="V1" s="292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75" customHeight="1"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AT2" s="19" t="s">
        <v>94</v>
      </c>
    </row>
    <row r="3" spans="2:46" ht="6.75" customHeight="1">
      <c r="B3" s="20"/>
      <c r="C3" s="21"/>
      <c r="D3" s="21"/>
      <c r="E3" s="21"/>
      <c r="F3" s="21"/>
      <c r="G3" s="21"/>
      <c r="H3" s="21"/>
      <c r="I3" s="102"/>
      <c r="J3" s="21"/>
      <c r="K3" s="22"/>
      <c r="AT3" s="19" t="s">
        <v>14</v>
      </c>
    </row>
    <row r="4" spans="2:46" ht="36.75" customHeight="1">
      <c r="B4" s="23"/>
      <c r="C4" s="24"/>
      <c r="D4" s="25" t="s">
        <v>96</v>
      </c>
      <c r="E4" s="24"/>
      <c r="F4" s="24"/>
      <c r="G4" s="24"/>
      <c r="H4" s="24"/>
      <c r="I4" s="103"/>
      <c r="J4" s="24"/>
      <c r="K4" s="26"/>
      <c r="M4" s="27" t="s">
        <v>10</v>
      </c>
      <c r="AT4" s="19" t="s">
        <v>4</v>
      </c>
    </row>
    <row r="5" spans="2:11" ht="6.75" customHeight="1">
      <c r="B5" s="23"/>
      <c r="C5" s="24"/>
      <c r="D5" s="24"/>
      <c r="E5" s="24"/>
      <c r="F5" s="24"/>
      <c r="G5" s="24"/>
      <c r="H5" s="24"/>
      <c r="I5" s="103"/>
      <c r="J5" s="24"/>
      <c r="K5" s="26"/>
    </row>
    <row r="6" spans="2:11" ht="15">
      <c r="B6" s="23"/>
      <c r="C6" s="24"/>
      <c r="D6" s="32" t="s">
        <v>16</v>
      </c>
      <c r="E6" s="24"/>
      <c r="F6" s="24"/>
      <c r="G6" s="24"/>
      <c r="H6" s="24"/>
      <c r="I6" s="103"/>
      <c r="J6" s="24"/>
      <c r="K6" s="26"/>
    </row>
    <row r="7" spans="2:11" ht="22.5" customHeight="1">
      <c r="B7" s="23"/>
      <c r="C7" s="24"/>
      <c r="D7" s="24"/>
      <c r="E7" s="288" t="str">
        <f>'Rekapitulace stavby'!K6</f>
        <v>ZATEPLENÍ OBJEKTŮ Bruntál č.p. 420, Olomoucká 7 a Bruntál č.p. 421, Olomoucká 5</v>
      </c>
      <c r="F7" s="253"/>
      <c r="G7" s="253"/>
      <c r="H7" s="253"/>
      <c r="I7" s="103"/>
      <c r="J7" s="24"/>
      <c r="K7" s="26"/>
    </row>
    <row r="8" spans="2:11" ht="15">
      <c r="B8" s="23"/>
      <c r="C8" s="24"/>
      <c r="D8" s="32" t="s">
        <v>97</v>
      </c>
      <c r="E8" s="24"/>
      <c r="F8" s="24"/>
      <c r="G8" s="24"/>
      <c r="H8" s="24"/>
      <c r="I8" s="103"/>
      <c r="J8" s="24"/>
      <c r="K8" s="26"/>
    </row>
    <row r="9" spans="2:11" s="1" customFormat="1" ht="22.5" customHeight="1">
      <c r="B9" s="36"/>
      <c r="C9" s="37"/>
      <c r="D9" s="37"/>
      <c r="E9" s="288" t="s">
        <v>742</v>
      </c>
      <c r="F9" s="260"/>
      <c r="G9" s="260"/>
      <c r="H9" s="260"/>
      <c r="I9" s="104"/>
      <c r="J9" s="37"/>
      <c r="K9" s="40"/>
    </row>
    <row r="10" spans="2:11" s="1" customFormat="1" ht="15">
      <c r="B10" s="36"/>
      <c r="C10" s="37"/>
      <c r="D10" s="32" t="s">
        <v>99</v>
      </c>
      <c r="E10" s="37"/>
      <c r="F10" s="37"/>
      <c r="G10" s="37"/>
      <c r="H10" s="37"/>
      <c r="I10" s="104"/>
      <c r="J10" s="37"/>
      <c r="K10" s="40"/>
    </row>
    <row r="11" spans="2:11" s="1" customFormat="1" ht="36.75" customHeight="1">
      <c r="B11" s="36"/>
      <c r="C11" s="37"/>
      <c r="D11" s="37"/>
      <c r="E11" s="289" t="s">
        <v>743</v>
      </c>
      <c r="F11" s="260"/>
      <c r="G11" s="260"/>
      <c r="H11" s="260"/>
      <c r="I11" s="104"/>
      <c r="J11" s="37"/>
      <c r="K11" s="40"/>
    </row>
    <row r="12" spans="2:11" s="1" customFormat="1" ht="13.5">
      <c r="B12" s="36"/>
      <c r="C12" s="37"/>
      <c r="D12" s="37"/>
      <c r="E12" s="37"/>
      <c r="F12" s="37"/>
      <c r="G12" s="37"/>
      <c r="H12" s="37"/>
      <c r="I12" s="104"/>
      <c r="J12" s="37"/>
      <c r="K12" s="40"/>
    </row>
    <row r="13" spans="2:11" s="1" customFormat="1" ht="14.25" customHeight="1">
      <c r="B13" s="36"/>
      <c r="C13" s="37"/>
      <c r="D13" s="32" t="s">
        <v>19</v>
      </c>
      <c r="E13" s="37"/>
      <c r="F13" s="30" t="s">
        <v>86</v>
      </c>
      <c r="G13" s="37"/>
      <c r="H13" s="37"/>
      <c r="I13" s="105" t="s">
        <v>21</v>
      </c>
      <c r="J13" s="30" t="s">
        <v>43</v>
      </c>
      <c r="K13" s="40"/>
    </row>
    <row r="14" spans="2:11" s="1" customFormat="1" ht="14.25" customHeight="1">
      <c r="B14" s="36"/>
      <c r="C14" s="37"/>
      <c r="D14" s="32" t="s">
        <v>23</v>
      </c>
      <c r="E14" s="37"/>
      <c r="F14" s="30" t="s">
        <v>24</v>
      </c>
      <c r="G14" s="37"/>
      <c r="H14" s="37"/>
      <c r="I14" s="105" t="s">
        <v>25</v>
      </c>
      <c r="J14" s="106" t="str">
        <f>'Rekapitulace stavby'!AN8</f>
        <v>25.03.2016</v>
      </c>
      <c r="K14" s="40"/>
    </row>
    <row r="15" spans="2:11" s="1" customFormat="1" ht="10.5" customHeight="1">
      <c r="B15" s="36"/>
      <c r="C15" s="37"/>
      <c r="D15" s="37"/>
      <c r="E15" s="37"/>
      <c r="F15" s="37"/>
      <c r="G15" s="37"/>
      <c r="H15" s="37"/>
      <c r="I15" s="104"/>
      <c r="J15" s="37"/>
      <c r="K15" s="40"/>
    </row>
    <row r="16" spans="2:11" s="1" customFormat="1" ht="14.25" customHeight="1">
      <c r="B16" s="36"/>
      <c r="C16" s="37"/>
      <c r="D16" s="32" t="s">
        <v>29</v>
      </c>
      <c r="E16" s="37"/>
      <c r="F16" s="37"/>
      <c r="G16" s="37"/>
      <c r="H16" s="37"/>
      <c r="I16" s="105" t="s">
        <v>30</v>
      </c>
      <c r="J16" s="30" t="s">
        <v>31</v>
      </c>
      <c r="K16" s="40"/>
    </row>
    <row r="17" spans="2:11" s="1" customFormat="1" ht="18" customHeight="1">
      <c r="B17" s="36"/>
      <c r="C17" s="37"/>
      <c r="D17" s="37"/>
      <c r="E17" s="30" t="s">
        <v>32</v>
      </c>
      <c r="F17" s="37"/>
      <c r="G17" s="37"/>
      <c r="H17" s="37"/>
      <c r="I17" s="105" t="s">
        <v>33</v>
      </c>
      <c r="J17" s="30" t="s">
        <v>34</v>
      </c>
      <c r="K17" s="40"/>
    </row>
    <row r="18" spans="2:11" s="1" customFormat="1" ht="6.75" customHeight="1">
      <c r="B18" s="36"/>
      <c r="C18" s="37"/>
      <c r="D18" s="37"/>
      <c r="E18" s="37"/>
      <c r="F18" s="37"/>
      <c r="G18" s="37"/>
      <c r="H18" s="37"/>
      <c r="I18" s="104"/>
      <c r="J18" s="37"/>
      <c r="K18" s="40"/>
    </row>
    <row r="19" spans="2:11" s="1" customFormat="1" ht="14.25" customHeight="1">
      <c r="B19" s="36"/>
      <c r="C19" s="37"/>
      <c r="D19" s="32" t="s">
        <v>35</v>
      </c>
      <c r="E19" s="37"/>
      <c r="F19" s="37"/>
      <c r="G19" s="37"/>
      <c r="H19" s="37"/>
      <c r="I19" s="105" t="s">
        <v>30</v>
      </c>
      <c r="J19" s="30">
        <f>IF('Rekapitulace stavby'!AN13="Vyplň údaj","",IF('Rekapitulace stavby'!AN13="","",'Rekapitulace stavby'!AN13))</f>
      </c>
      <c r="K19" s="40"/>
    </row>
    <row r="20" spans="2:11" s="1" customFormat="1" ht="18" customHeight="1">
      <c r="B20" s="36"/>
      <c r="C20" s="37"/>
      <c r="D20" s="37"/>
      <c r="E20" s="30">
        <f>IF('Rekapitulace stavby'!E14="Vyplň údaj","",IF('Rekapitulace stavby'!E14="","",'Rekapitulace stavby'!E14))</f>
      </c>
      <c r="F20" s="37"/>
      <c r="G20" s="37"/>
      <c r="H20" s="37"/>
      <c r="I20" s="105" t="s">
        <v>33</v>
      </c>
      <c r="J20" s="30">
        <f>IF('Rekapitulace stavby'!AN14="Vyplň údaj","",IF('Rekapitulace stavby'!AN14="","",'Rekapitulace stavby'!AN14))</f>
      </c>
      <c r="K20" s="40"/>
    </row>
    <row r="21" spans="2:11" s="1" customFormat="1" ht="6.75" customHeight="1">
      <c r="B21" s="36"/>
      <c r="C21" s="37"/>
      <c r="D21" s="37"/>
      <c r="E21" s="37"/>
      <c r="F21" s="37"/>
      <c r="G21" s="37"/>
      <c r="H21" s="37"/>
      <c r="I21" s="104"/>
      <c r="J21" s="37"/>
      <c r="K21" s="40"/>
    </row>
    <row r="22" spans="2:11" s="1" customFormat="1" ht="14.25" customHeight="1">
      <c r="B22" s="36"/>
      <c r="C22" s="37"/>
      <c r="D22" s="32" t="s">
        <v>37</v>
      </c>
      <c r="E22" s="37"/>
      <c r="F22" s="37"/>
      <c r="G22" s="37"/>
      <c r="H22" s="37"/>
      <c r="I22" s="105" t="s">
        <v>30</v>
      </c>
      <c r="J22" s="30" t="s">
        <v>38</v>
      </c>
      <c r="K22" s="40"/>
    </row>
    <row r="23" spans="2:11" s="1" customFormat="1" ht="18" customHeight="1">
      <c r="B23" s="36"/>
      <c r="C23" s="37"/>
      <c r="D23" s="37"/>
      <c r="E23" s="30" t="s">
        <v>39</v>
      </c>
      <c r="F23" s="37"/>
      <c r="G23" s="37"/>
      <c r="H23" s="37"/>
      <c r="I23" s="105" t="s">
        <v>33</v>
      </c>
      <c r="J23" s="30" t="s">
        <v>40</v>
      </c>
      <c r="K23" s="40"/>
    </row>
    <row r="24" spans="2:11" s="1" customFormat="1" ht="6.75" customHeight="1">
      <c r="B24" s="36"/>
      <c r="C24" s="37"/>
      <c r="D24" s="37"/>
      <c r="E24" s="37"/>
      <c r="F24" s="37"/>
      <c r="G24" s="37"/>
      <c r="H24" s="37"/>
      <c r="I24" s="104"/>
      <c r="J24" s="37"/>
      <c r="K24" s="40"/>
    </row>
    <row r="25" spans="2:11" s="1" customFormat="1" ht="14.25" customHeight="1">
      <c r="B25" s="36"/>
      <c r="C25" s="37"/>
      <c r="D25" s="32" t="s">
        <v>42</v>
      </c>
      <c r="E25" s="37"/>
      <c r="F25" s="37"/>
      <c r="G25" s="37"/>
      <c r="H25" s="37"/>
      <c r="I25" s="104"/>
      <c r="J25" s="37"/>
      <c r="K25" s="40"/>
    </row>
    <row r="26" spans="2:11" s="7" customFormat="1" ht="22.5" customHeight="1">
      <c r="B26" s="107"/>
      <c r="C26" s="108"/>
      <c r="D26" s="108"/>
      <c r="E26" s="256" t="s">
        <v>43</v>
      </c>
      <c r="F26" s="290"/>
      <c r="G26" s="290"/>
      <c r="H26" s="290"/>
      <c r="I26" s="109"/>
      <c r="J26" s="108"/>
      <c r="K26" s="110"/>
    </row>
    <row r="27" spans="2:11" s="1" customFormat="1" ht="6.75" customHeight="1">
      <c r="B27" s="36"/>
      <c r="C27" s="37"/>
      <c r="D27" s="37"/>
      <c r="E27" s="37"/>
      <c r="F27" s="37"/>
      <c r="G27" s="37"/>
      <c r="H27" s="37"/>
      <c r="I27" s="104"/>
      <c r="J27" s="37"/>
      <c r="K27" s="40"/>
    </row>
    <row r="28" spans="2:11" s="1" customFormat="1" ht="6.75" customHeight="1">
      <c r="B28" s="36"/>
      <c r="C28" s="37"/>
      <c r="D28" s="63"/>
      <c r="E28" s="63"/>
      <c r="F28" s="63"/>
      <c r="G28" s="63"/>
      <c r="H28" s="63"/>
      <c r="I28" s="111"/>
      <c r="J28" s="63"/>
      <c r="K28" s="112"/>
    </row>
    <row r="29" spans="2:11" s="1" customFormat="1" ht="24.75" customHeight="1">
      <c r="B29" s="36"/>
      <c r="C29" s="37"/>
      <c r="D29" s="113" t="s">
        <v>44</v>
      </c>
      <c r="E29" s="37"/>
      <c r="F29" s="37"/>
      <c r="G29" s="37"/>
      <c r="H29" s="37"/>
      <c r="I29" s="104"/>
      <c r="J29" s="114">
        <f>ROUND(J88,2)</f>
        <v>0</v>
      </c>
      <c r="K29" s="40"/>
    </row>
    <row r="30" spans="2:11" s="1" customFormat="1" ht="6.75" customHeight="1">
      <c r="B30" s="36"/>
      <c r="C30" s="37"/>
      <c r="D30" s="63"/>
      <c r="E30" s="63"/>
      <c r="F30" s="63"/>
      <c r="G30" s="63"/>
      <c r="H30" s="63"/>
      <c r="I30" s="111"/>
      <c r="J30" s="63"/>
      <c r="K30" s="112"/>
    </row>
    <row r="31" spans="2:11" s="1" customFormat="1" ht="14.25" customHeight="1">
      <c r="B31" s="36"/>
      <c r="C31" s="37"/>
      <c r="D31" s="37"/>
      <c r="E31" s="37"/>
      <c r="F31" s="41" t="s">
        <v>46</v>
      </c>
      <c r="G31" s="37"/>
      <c r="H31" s="37"/>
      <c r="I31" s="115" t="s">
        <v>45</v>
      </c>
      <c r="J31" s="41" t="s">
        <v>47</v>
      </c>
      <c r="K31" s="40"/>
    </row>
    <row r="32" spans="2:11" s="1" customFormat="1" ht="14.25" customHeight="1">
      <c r="B32" s="36"/>
      <c r="C32" s="37"/>
      <c r="D32" s="44" t="s">
        <v>48</v>
      </c>
      <c r="E32" s="44" t="s">
        <v>49</v>
      </c>
      <c r="F32" s="116">
        <f>ROUND(SUM(BE88:BE111),2)</f>
        <v>0</v>
      </c>
      <c r="G32" s="37"/>
      <c r="H32" s="37"/>
      <c r="I32" s="117">
        <v>0.21</v>
      </c>
      <c r="J32" s="116">
        <f>ROUND(ROUND((SUM(BE88:BE111)),2)*I32,2)</f>
        <v>0</v>
      </c>
      <c r="K32" s="40"/>
    </row>
    <row r="33" spans="2:11" s="1" customFormat="1" ht="14.25" customHeight="1">
      <c r="B33" s="36"/>
      <c r="C33" s="37"/>
      <c r="D33" s="37"/>
      <c r="E33" s="44" t="s">
        <v>50</v>
      </c>
      <c r="F33" s="116">
        <f>ROUND(SUM(BF88:BF111),2)</f>
        <v>0</v>
      </c>
      <c r="G33" s="37"/>
      <c r="H33" s="37"/>
      <c r="I33" s="117">
        <v>0.15</v>
      </c>
      <c r="J33" s="116">
        <f>ROUND(ROUND((SUM(BF88:BF111)),2)*I33,2)</f>
        <v>0</v>
      </c>
      <c r="K33" s="40"/>
    </row>
    <row r="34" spans="2:11" s="1" customFormat="1" ht="14.25" customHeight="1" hidden="1">
      <c r="B34" s="36"/>
      <c r="C34" s="37"/>
      <c r="D34" s="37"/>
      <c r="E34" s="44" t="s">
        <v>51</v>
      </c>
      <c r="F34" s="116">
        <f>ROUND(SUM(BG88:BG111),2)</f>
        <v>0</v>
      </c>
      <c r="G34" s="37"/>
      <c r="H34" s="37"/>
      <c r="I34" s="117">
        <v>0.21</v>
      </c>
      <c r="J34" s="116">
        <v>0</v>
      </c>
      <c r="K34" s="40"/>
    </row>
    <row r="35" spans="2:11" s="1" customFormat="1" ht="14.25" customHeight="1" hidden="1">
      <c r="B35" s="36"/>
      <c r="C35" s="37"/>
      <c r="D35" s="37"/>
      <c r="E35" s="44" t="s">
        <v>52</v>
      </c>
      <c r="F35" s="116">
        <f>ROUND(SUM(BH88:BH111),2)</f>
        <v>0</v>
      </c>
      <c r="G35" s="37"/>
      <c r="H35" s="37"/>
      <c r="I35" s="117">
        <v>0.15</v>
      </c>
      <c r="J35" s="116">
        <v>0</v>
      </c>
      <c r="K35" s="40"/>
    </row>
    <row r="36" spans="2:11" s="1" customFormat="1" ht="14.25" customHeight="1" hidden="1">
      <c r="B36" s="36"/>
      <c r="C36" s="37"/>
      <c r="D36" s="37"/>
      <c r="E36" s="44" t="s">
        <v>53</v>
      </c>
      <c r="F36" s="116">
        <f>ROUND(SUM(BI88:BI111),2)</f>
        <v>0</v>
      </c>
      <c r="G36" s="37"/>
      <c r="H36" s="37"/>
      <c r="I36" s="117">
        <v>0</v>
      </c>
      <c r="J36" s="116">
        <v>0</v>
      </c>
      <c r="K36" s="40"/>
    </row>
    <row r="37" spans="2:11" s="1" customFormat="1" ht="6.75" customHeight="1">
      <c r="B37" s="36"/>
      <c r="C37" s="37"/>
      <c r="D37" s="37"/>
      <c r="E37" s="37"/>
      <c r="F37" s="37"/>
      <c r="G37" s="37"/>
      <c r="H37" s="37"/>
      <c r="I37" s="104"/>
      <c r="J37" s="37"/>
      <c r="K37" s="40"/>
    </row>
    <row r="38" spans="2:11" s="1" customFormat="1" ht="24.75" customHeight="1">
      <c r="B38" s="36"/>
      <c r="C38" s="118"/>
      <c r="D38" s="119" t="s">
        <v>54</v>
      </c>
      <c r="E38" s="67"/>
      <c r="F38" s="67"/>
      <c r="G38" s="120" t="s">
        <v>55</v>
      </c>
      <c r="H38" s="121" t="s">
        <v>56</v>
      </c>
      <c r="I38" s="122"/>
      <c r="J38" s="123">
        <f>SUM(J29:J36)</f>
        <v>0</v>
      </c>
      <c r="K38" s="124"/>
    </row>
    <row r="39" spans="2:11" s="1" customFormat="1" ht="14.25" customHeight="1">
      <c r="B39" s="51"/>
      <c r="C39" s="52"/>
      <c r="D39" s="52"/>
      <c r="E39" s="52"/>
      <c r="F39" s="52"/>
      <c r="G39" s="52"/>
      <c r="H39" s="52"/>
      <c r="I39" s="125"/>
      <c r="J39" s="52"/>
      <c r="K39" s="53"/>
    </row>
    <row r="43" spans="2:11" s="1" customFormat="1" ht="6.75" customHeight="1">
      <c r="B43" s="54"/>
      <c r="C43" s="55"/>
      <c r="D43" s="55"/>
      <c r="E43" s="55"/>
      <c r="F43" s="55"/>
      <c r="G43" s="55"/>
      <c r="H43" s="55"/>
      <c r="I43" s="126"/>
      <c r="J43" s="55"/>
      <c r="K43" s="127"/>
    </row>
    <row r="44" spans="2:11" s="1" customFormat="1" ht="36.75" customHeight="1">
      <c r="B44" s="36"/>
      <c r="C44" s="25" t="s">
        <v>101</v>
      </c>
      <c r="D44" s="37"/>
      <c r="E44" s="37"/>
      <c r="F44" s="37"/>
      <c r="G44" s="37"/>
      <c r="H44" s="37"/>
      <c r="I44" s="104"/>
      <c r="J44" s="37"/>
      <c r="K44" s="40"/>
    </row>
    <row r="45" spans="2:11" s="1" customFormat="1" ht="6.75" customHeight="1">
      <c r="B45" s="36"/>
      <c r="C45" s="37"/>
      <c r="D45" s="37"/>
      <c r="E45" s="37"/>
      <c r="F45" s="37"/>
      <c r="G45" s="37"/>
      <c r="H45" s="37"/>
      <c r="I45" s="104"/>
      <c r="J45" s="37"/>
      <c r="K45" s="40"/>
    </row>
    <row r="46" spans="2:11" s="1" customFormat="1" ht="14.25" customHeight="1">
      <c r="B46" s="36"/>
      <c r="C46" s="32" t="s">
        <v>16</v>
      </c>
      <c r="D46" s="37"/>
      <c r="E46" s="37"/>
      <c r="F46" s="37"/>
      <c r="G46" s="37"/>
      <c r="H46" s="37"/>
      <c r="I46" s="104"/>
      <c r="J46" s="37"/>
      <c r="K46" s="40"/>
    </row>
    <row r="47" spans="2:11" s="1" customFormat="1" ht="22.5" customHeight="1">
      <c r="B47" s="36"/>
      <c r="C47" s="37"/>
      <c r="D47" s="37"/>
      <c r="E47" s="288" t="str">
        <f>E7</f>
        <v>ZATEPLENÍ OBJEKTŮ Bruntál č.p. 420, Olomoucká 7 a Bruntál č.p. 421, Olomoucká 5</v>
      </c>
      <c r="F47" s="260"/>
      <c r="G47" s="260"/>
      <c r="H47" s="260"/>
      <c r="I47" s="104"/>
      <c r="J47" s="37"/>
      <c r="K47" s="40"/>
    </row>
    <row r="48" spans="2:11" ht="15">
      <c r="B48" s="23"/>
      <c r="C48" s="32" t="s">
        <v>97</v>
      </c>
      <c r="D48" s="24"/>
      <c r="E48" s="24"/>
      <c r="F48" s="24"/>
      <c r="G48" s="24"/>
      <c r="H48" s="24"/>
      <c r="I48" s="103"/>
      <c r="J48" s="24"/>
      <c r="K48" s="26"/>
    </row>
    <row r="49" spans="2:11" s="1" customFormat="1" ht="22.5" customHeight="1">
      <c r="B49" s="36"/>
      <c r="C49" s="37"/>
      <c r="D49" s="37"/>
      <c r="E49" s="288" t="s">
        <v>742</v>
      </c>
      <c r="F49" s="260"/>
      <c r="G49" s="260"/>
      <c r="H49" s="260"/>
      <c r="I49" s="104"/>
      <c r="J49" s="37"/>
      <c r="K49" s="40"/>
    </row>
    <row r="50" spans="2:11" s="1" customFormat="1" ht="14.25" customHeight="1">
      <c r="B50" s="36"/>
      <c r="C50" s="32" t="s">
        <v>99</v>
      </c>
      <c r="D50" s="37"/>
      <c r="E50" s="37"/>
      <c r="F50" s="37"/>
      <c r="G50" s="37"/>
      <c r="H50" s="37"/>
      <c r="I50" s="104"/>
      <c r="J50" s="37"/>
      <c r="K50" s="40"/>
    </row>
    <row r="51" spans="2:11" s="1" customFormat="1" ht="23.25" customHeight="1">
      <c r="B51" s="36"/>
      <c r="C51" s="37"/>
      <c r="D51" s="37"/>
      <c r="E51" s="289" t="str">
        <f>E11</f>
        <v>01 - Vedlejší a ostatní náklady</v>
      </c>
      <c r="F51" s="260"/>
      <c r="G51" s="260"/>
      <c r="H51" s="260"/>
      <c r="I51" s="104"/>
      <c r="J51" s="37"/>
      <c r="K51" s="40"/>
    </row>
    <row r="52" spans="2:11" s="1" customFormat="1" ht="6.75" customHeight="1">
      <c r="B52" s="36"/>
      <c r="C52" s="37"/>
      <c r="D52" s="37"/>
      <c r="E52" s="37"/>
      <c r="F52" s="37"/>
      <c r="G52" s="37"/>
      <c r="H52" s="37"/>
      <c r="I52" s="104"/>
      <c r="J52" s="37"/>
      <c r="K52" s="40"/>
    </row>
    <row r="53" spans="2:11" s="1" customFormat="1" ht="18" customHeight="1">
      <c r="B53" s="36"/>
      <c r="C53" s="32" t="s">
        <v>23</v>
      </c>
      <c r="D53" s="37"/>
      <c r="E53" s="37"/>
      <c r="F53" s="30" t="str">
        <f>F14</f>
        <v>Bruntál</v>
      </c>
      <c r="G53" s="37"/>
      <c r="H53" s="37"/>
      <c r="I53" s="105" t="s">
        <v>25</v>
      </c>
      <c r="J53" s="106" t="str">
        <f>IF(J14="","",J14)</f>
        <v>25.03.2016</v>
      </c>
      <c r="K53" s="40"/>
    </row>
    <row r="54" spans="2:11" s="1" customFormat="1" ht="6.75" customHeight="1">
      <c r="B54" s="36"/>
      <c r="C54" s="37"/>
      <c r="D54" s="37"/>
      <c r="E54" s="37"/>
      <c r="F54" s="37"/>
      <c r="G54" s="37"/>
      <c r="H54" s="37"/>
      <c r="I54" s="104"/>
      <c r="J54" s="37"/>
      <c r="K54" s="40"/>
    </row>
    <row r="55" spans="2:11" s="1" customFormat="1" ht="15">
      <c r="B55" s="36"/>
      <c r="C55" s="32" t="s">
        <v>29</v>
      </c>
      <c r="D55" s="37"/>
      <c r="E55" s="37"/>
      <c r="F55" s="30" t="str">
        <f>E17</f>
        <v>Hospodářská správa Města Bruntál, p.o.</v>
      </c>
      <c r="G55" s="37"/>
      <c r="H55" s="37"/>
      <c r="I55" s="105" t="s">
        <v>37</v>
      </c>
      <c r="J55" s="30" t="str">
        <f>E23</f>
        <v>IDEAPROJEKT spol. s.r.o., Bruntál</v>
      </c>
      <c r="K55" s="40"/>
    </row>
    <row r="56" spans="2:11" s="1" customFormat="1" ht="14.25" customHeight="1">
      <c r="B56" s="36"/>
      <c r="C56" s="32" t="s">
        <v>35</v>
      </c>
      <c r="D56" s="37"/>
      <c r="E56" s="37"/>
      <c r="F56" s="30">
        <f>IF(E20="","",E20)</f>
      </c>
      <c r="G56" s="37"/>
      <c r="H56" s="37"/>
      <c r="I56" s="104"/>
      <c r="J56" s="37"/>
      <c r="K56" s="40"/>
    </row>
    <row r="57" spans="2:11" s="1" customFormat="1" ht="9.75" customHeight="1">
      <c r="B57" s="36"/>
      <c r="C57" s="37"/>
      <c r="D57" s="37"/>
      <c r="E57" s="37"/>
      <c r="F57" s="37"/>
      <c r="G57" s="37"/>
      <c r="H57" s="37"/>
      <c r="I57" s="104"/>
      <c r="J57" s="37"/>
      <c r="K57" s="40"/>
    </row>
    <row r="58" spans="2:11" s="1" customFormat="1" ht="29.25" customHeight="1">
      <c r="B58" s="36"/>
      <c r="C58" s="128" t="s">
        <v>102</v>
      </c>
      <c r="D58" s="118"/>
      <c r="E58" s="118"/>
      <c r="F58" s="118"/>
      <c r="G58" s="118"/>
      <c r="H58" s="118"/>
      <c r="I58" s="129"/>
      <c r="J58" s="130" t="s">
        <v>103</v>
      </c>
      <c r="K58" s="131"/>
    </row>
    <row r="59" spans="2:11" s="1" customFormat="1" ht="9.75" customHeight="1">
      <c r="B59" s="36"/>
      <c r="C59" s="37"/>
      <c r="D59" s="37"/>
      <c r="E59" s="37"/>
      <c r="F59" s="37"/>
      <c r="G59" s="37"/>
      <c r="H59" s="37"/>
      <c r="I59" s="104"/>
      <c r="J59" s="37"/>
      <c r="K59" s="40"/>
    </row>
    <row r="60" spans="2:47" s="1" customFormat="1" ht="29.25" customHeight="1">
      <c r="B60" s="36"/>
      <c r="C60" s="132" t="s">
        <v>104</v>
      </c>
      <c r="D60" s="37"/>
      <c r="E60" s="37"/>
      <c r="F60" s="37"/>
      <c r="G60" s="37"/>
      <c r="H60" s="37"/>
      <c r="I60" s="104"/>
      <c r="J60" s="114">
        <f>J88</f>
        <v>0</v>
      </c>
      <c r="K60" s="40"/>
      <c r="AU60" s="19" t="s">
        <v>105</v>
      </c>
    </row>
    <row r="61" spans="2:11" s="8" customFormat="1" ht="24.75" customHeight="1">
      <c r="B61" s="133"/>
      <c r="C61" s="134"/>
      <c r="D61" s="135" t="s">
        <v>744</v>
      </c>
      <c r="E61" s="136"/>
      <c r="F61" s="136"/>
      <c r="G61" s="136"/>
      <c r="H61" s="136"/>
      <c r="I61" s="137"/>
      <c r="J61" s="138">
        <f>J89</f>
        <v>0</v>
      </c>
      <c r="K61" s="139"/>
    </row>
    <row r="62" spans="2:11" s="9" customFormat="1" ht="19.5" customHeight="1">
      <c r="B62" s="140"/>
      <c r="C62" s="141"/>
      <c r="D62" s="142" t="s">
        <v>745</v>
      </c>
      <c r="E62" s="143"/>
      <c r="F62" s="143"/>
      <c r="G62" s="143"/>
      <c r="H62" s="143"/>
      <c r="I62" s="144"/>
      <c r="J62" s="145">
        <f>J90</f>
        <v>0</v>
      </c>
      <c r="K62" s="146"/>
    </row>
    <row r="63" spans="2:11" s="9" customFormat="1" ht="19.5" customHeight="1">
      <c r="B63" s="140"/>
      <c r="C63" s="141"/>
      <c r="D63" s="142" t="s">
        <v>746</v>
      </c>
      <c r="E63" s="143"/>
      <c r="F63" s="143"/>
      <c r="G63" s="143"/>
      <c r="H63" s="143"/>
      <c r="I63" s="144"/>
      <c r="J63" s="145">
        <f>J93</f>
        <v>0</v>
      </c>
      <c r="K63" s="146"/>
    </row>
    <row r="64" spans="2:11" s="9" customFormat="1" ht="19.5" customHeight="1">
      <c r="B64" s="140"/>
      <c r="C64" s="141"/>
      <c r="D64" s="142" t="s">
        <v>747</v>
      </c>
      <c r="E64" s="143"/>
      <c r="F64" s="143"/>
      <c r="G64" s="143"/>
      <c r="H64" s="143"/>
      <c r="I64" s="144"/>
      <c r="J64" s="145">
        <f>J102</f>
        <v>0</v>
      </c>
      <c r="K64" s="146"/>
    </row>
    <row r="65" spans="2:11" s="9" customFormat="1" ht="19.5" customHeight="1">
      <c r="B65" s="140"/>
      <c r="C65" s="141"/>
      <c r="D65" s="142" t="s">
        <v>748</v>
      </c>
      <c r="E65" s="143"/>
      <c r="F65" s="143"/>
      <c r="G65" s="143"/>
      <c r="H65" s="143"/>
      <c r="I65" s="144"/>
      <c r="J65" s="145">
        <f>J105</f>
        <v>0</v>
      </c>
      <c r="K65" s="146"/>
    </row>
    <row r="66" spans="2:11" s="9" customFormat="1" ht="19.5" customHeight="1">
      <c r="B66" s="140"/>
      <c r="C66" s="141"/>
      <c r="D66" s="142" t="s">
        <v>749</v>
      </c>
      <c r="E66" s="143"/>
      <c r="F66" s="143"/>
      <c r="G66" s="143"/>
      <c r="H66" s="143"/>
      <c r="I66" s="144"/>
      <c r="J66" s="145">
        <f>J109</f>
        <v>0</v>
      </c>
      <c r="K66" s="146"/>
    </row>
    <row r="67" spans="2:11" s="1" customFormat="1" ht="21.75" customHeight="1">
      <c r="B67" s="36"/>
      <c r="C67" s="37"/>
      <c r="D67" s="37"/>
      <c r="E67" s="37"/>
      <c r="F67" s="37"/>
      <c r="G67" s="37"/>
      <c r="H67" s="37"/>
      <c r="I67" s="104"/>
      <c r="J67" s="37"/>
      <c r="K67" s="40"/>
    </row>
    <row r="68" spans="2:11" s="1" customFormat="1" ht="6.75" customHeight="1">
      <c r="B68" s="51"/>
      <c r="C68" s="52"/>
      <c r="D68" s="52"/>
      <c r="E68" s="52"/>
      <c r="F68" s="52"/>
      <c r="G68" s="52"/>
      <c r="H68" s="52"/>
      <c r="I68" s="125"/>
      <c r="J68" s="52"/>
      <c r="K68" s="53"/>
    </row>
    <row r="72" spans="2:12" s="1" customFormat="1" ht="6.75" customHeight="1">
      <c r="B72" s="54"/>
      <c r="C72" s="55"/>
      <c r="D72" s="55"/>
      <c r="E72" s="55"/>
      <c r="F72" s="55"/>
      <c r="G72" s="55"/>
      <c r="H72" s="55"/>
      <c r="I72" s="126"/>
      <c r="J72" s="55"/>
      <c r="K72" s="55"/>
      <c r="L72" s="36"/>
    </row>
    <row r="73" spans="2:12" s="1" customFormat="1" ht="36.75" customHeight="1">
      <c r="B73" s="36"/>
      <c r="C73" s="56" t="s">
        <v>121</v>
      </c>
      <c r="I73" s="147"/>
      <c r="L73" s="36"/>
    </row>
    <row r="74" spans="2:12" s="1" customFormat="1" ht="6.75" customHeight="1">
      <c r="B74" s="36"/>
      <c r="I74" s="147"/>
      <c r="L74" s="36"/>
    </row>
    <row r="75" spans="2:12" s="1" customFormat="1" ht="14.25" customHeight="1">
      <c r="B75" s="36"/>
      <c r="C75" s="58" t="s">
        <v>16</v>
      </c>
      <c r="I75" s="147"/>
      <c r="L75" s="36"/>
    </row>
    <row r="76" spans="2:12" s="1" customFormat="1" ht="22.5" customHeight="1">
      <c r="B76" s="36"/>
      <c r="E76" s="291" t="str">
        <f>E7</f>
        <v>ZATEPLENÍ OBJEKTŮ Bruntál č.p. 420, Olomoucká 7 a Bruntál č.p. 421, Olomoucká 5</v>
      </c>
      <c r="F76" s="250"/>
      <c r="G76" s="250"/>
      <c r="H76" s="250"/>
      <c r="I76" s="147"/>
      <c r="L76" s="36"/>
    </row>
    <row r="77" spans="2:12" ht="15">
      <c r="B77" s="23"/>
      <c r="C77" s="58" t="s">
        <v>97</v>
      </c>
      <c r="L77" s="23"/>
    </row>
    <row r="78" spans="2:12" s="1" customFormat="1" ht="22.5" customHeight="1">
      <c r="B78" s="36"/>
      <c r="E78" s="291" t="s">
        <v>742</v>
      </c>
      <c r="F78" s="250"/>
      <c r="G78" s="250"/>
      <c r="H78" s="250"/>
      <c r="I78" s="147"/>
      <c r="L78" s="36"/>
    </row>
    <row r="79" spans="2:12" s="1" customFormat="1" ht="14.25" customHeight="1">
      <c r="B79" s="36"/>
      <c r="C79" s="58" t="s">
        <v>99</v>
      </c>
      <c r="I79" s="147"/>
      <c r="L79" s="36"/>
    </row>
    <row r="80" spans="2:12" s="1" customFormat="1" ht="23.25" customHeight="1">
      <c r="B80" s="36"/>
      <c r="E80" s="268" t="str">
        <f>E11</f>
        <v>01 - Vedlejší a ostatní náklady</v>
      </c>
      <c r="F80" s="250"/>
      <c r="G80" s="250"/>
      <c r="H80" s="250"/>
      <c r="I80" s="147"/>
      <c r="L80" s="36"/>
    </row>
    <row r="81" spans="2:12" s="1" customFormat="1" ht="6.75" customHeight="1">
      <c r="B81" s="36"/>
      <c r="I81" s="147"/>
      <c r="L81" s="36"/>
    </row>
    <row r="82" spans="2:12" s="1" customFormat="1" ht="18" customHeight="1">
      <c r="B82" s="36"/>
      <c r="C82" s="58" t="s">
        <v>23</v>
      </c>
      <c r="F82" s="148" t="str">
        <f>F14</f>
        <v>Bruntál</v>
      </c>
      <c r="I82" s="149" t="s">
        <v>25</v>
      </c>
      <c r="J82" s="62" t="str">
        <f>IF(J14="","",J14)</f>
        <v>25.03.2016</v>
      </c>
      <c r="L82" s="36"/>
    </row>
    <row r="83" spans="2:12" s="1" customFormat="1" ht="6.75" customHeight="1">
      <c r="B83" s="36"/>
      <c r="I83" s="147"/>
      <c r="L83" s="36"/>
    </row>
    <row r="84" spans="2:12" s="1" customFormat="1" ht="15">
      <c r="B84" s="36"/>
      <c r="C84" s="58" t="s">
        <v>29</v>
      </c>
      <c r="F84" s="148" t="str">
        <f>E17</f>
        <v>Hospodářská správa Města Bruntál, p.o.</v>
      </c>
      <c r="I84" s="149" t="s">
        <v>37</v>
      </c>
      <c r="J84" s="148" t="str">
        <f>E23</f>
        <v>IDEAPROJEKT spol. s.r.o., Bruntál</v>
      </c>
      <c r="L84" s="36"/>
    </row>
    <row r="85" spans="2:12" s="1" customFormat="1" ht="14.25" customHeight="1">
      <c r="B85" s="36"/>
      <c r="C85" s="58" t="s">
        <v>35</v>
      </c>
      <c r="F85" s="148">
        <f>IF(E20="","",E20)</f>
      </c>
      <c r="I85" s="147"/>
      <c r="L85" s="36"/>
    </row>
    <row r="86" spans="2:12" s="1" customFormat="1" ht="9.75" customHeight="1">
      <c r="B86" s="36"/>
      <c r="I86" s="147"/>
      <c r="L86" s="36"/>
    </row>
    <row r="87" spans="2:20" s="10" customFormat="1" ht="29.25" customHeight="1">
      <c r="B87" s="150"/>
      <c r="C87" s="151" t="s">
        <v>122</v>
      </c>
      <c r="D87" s="152" t="s">
        <v>63</v>
      </c>
      <c r="E87" s="152" t="s">
        <v>59</v>
      </c>
      <c r="F87" s="152" t="s">
        <v>123</v>
      </c>
      <c r="G87" s="152" t="s">
        <v>124</v>
      </c>
      <c r="H87" s="152" t="s">
        <v>125</v>
      </c>
      <c r="I87" s="153" t="s">
        <v>126</v>
      </c>
      <c r="J87" s="152" t="s">
        <v>103</v>
      </c>
      <c r="K87" s="154" t="s">
        <v>127</v>
      </c>
      <c r="L87" s="150"/>
      <c r="M87" s="69" t="s">
        <v>128</v>
      </c>
      <c r="N87" s="70" t="s">
        <v>48</v>
      </c>
      <c r="O87" s="70" t="s">
        <v>129</v>
      </c>
      <c r="P87" s="70" t="s">
        <v>130</v>
      </c>
      <c r="Q87" s="70" t="s">
        <v>131</v>
      </c>
      <c r="R87" s="70" t="s">
        <v>132</v>
      </c>
      <c r="S87" s="70" t="s">
        <v>133</v>
      </c>
      <c r="T87" s="71" t="s">
        <v>134</v>
      </c>
    </row>
    <row r="88" spans="2:63" s="1" customFormat="1" ht="29.25" customHeight="1">
      <c r="B88" s="36"/>
      <c r="C88" s="73" t="s">
        <v>104</v>
      </c>
      <c r="I88" s="147"/>
      <c r="J88" s="155">
        <f>BK88</f>
        <v>0</v>
      </c>
      <c r="L88" s="36"/>
      <c r="M88" s="72"/>
      <c r="N88" s="63"/>
      <c r="O88" s="63"/>
      <c r="P88" s="156">
        <f>P89</f>
        <v>0</v>
      </c>
      <c r="Q88" s="63"/>
      <c r="R88" s="156">
        <f>R89</f>
        <v>0</v>
      </c>
      <c r="S88" s="63"/>
      <c r="T88" s="157">
        <f>T89</f>
        <v>0</v>
      </c>
      <c r="AT88" s="19" t="s">
        <v>77</v>
      </c>
      <c r="AU88" s="19" t="s">
        <v>105</v>
      </c>
      <c r="BK88" s="158">
        <f>BK89</f>
        <v>0</v>
      </c>
    </row>
    <row r="89" spans="2:63" s="11" customFormat="1" ht="36.75" customHeight="1">
      <c r="B89" s="159"/>
      <c r="D89" s="160" t="s">
        <v>77</v>
      </c>
      <c r="E89" s="161" t="s">
        <v>750</v>
      </c>
      <c r="F89" s="161" t="s">
        <v>751</v>
      </c>
      <c r="I89" s="162"/>
      <c r="J89" s="163">
        <f>BK89</f>
        <v>0</v>
      </c>
      <c r="L89" s="159"/>
      <c r="M89" s="164"/>
      <c r="N89" s="165"/>
      <c r="O89" s="165"/>
      <c r="P89" s="166">
        <f>P90+P93+P102+P105+P109</f>
        <v>0</v>
      </c>
      <c r="Q89" s="165"/>
      <c r="R89" s="166">
        <f>R90+R93+R102+R105+R109</f>
        <v>0</v>
      </c>
      <c r="S89" s="165"/>
      <c r="T89" s="167">
        <f>T90+T93+T102+T105+T109</f>
        <v>0</v>
      </c>
      <c r="AR89" s="160" t="s">
        <v>179</v>
      </c>
      <c r="AT89" s="168" t="s">
        <v>77</v>
      </c>
      <c r="AU89" s="168" t="s">
        <v>78</v>
      </c>
      <c r="AY89" s="160" t="s">
        <v>137</v>
      </c>
      <c r="BK89" s="169">
        <f>BK90+BK93+BK102+BK105+BK109</f>
        <v>0</v>
      </c>
    </row>
    <row r="90" spans="2:63" s="11" customFormat="1" ht="19.5" customHeight="1">
      <c r="B90" s="159"/>
      <c r="D90" s="170" t="s">
        <v>77</v>
      </c>
      <c r="E90" s="171" t="s">
        <v>752</v>
      </c>
      <c r="F90" s="171" t="s">
        <v>753</v>
      </c>
      <c r="I90" s="162"/>
      <c r="J90" s="172">
        <f>BK90</f>
        <v>0</v>
      </c>
      <c r="L90" s="159"/>
      <c r="M90" s="164"/>
      <c r="N90" s="165"/>
      <c r="O90" s="165"/>
      <c r="P90" s="166">
        <f>SUM(P91:P92)</f>
        <v>0</v>
      </c>
      <c r="Q90" s="165"/>
      <c r="R90" s="166">
        <f>SUM(R91:R92)</f>
        <v>0</v>
      </c>
      <c r="S90" s="165"/>
      <c r="T90" s="167">
        <f>SUM(T91:T92)</f>
        <v>0</v>
      </c>
      <c r="AR90" s="160" t="s">
        <v>179</v>
      </c>
      <c r="AT90" s="168" t="s">
        <v>77</v>
      </c>
      <c r="AU90" s="168" t="s">
        <v>14</v>
      </c>
      <c r="AY90" s="160" t="s">
        <v>137</v>
      </c>
      <c r="BK90" s="169">
        <f>SUM(BK91:BK92)</f>
        <v>0</v>
      </c>
    </row>
    <row r="91" spans="2:65" s="1" customFormat="1" ht="22.5" customHeight="1">
      <c r="B91" s="173"/>
      <c r="C91" s="174" t="s">
        <v>14</v>
      </c>
      <c r="D91" s="174" t="s">
        <v>140</v>
      </c>
      <c r="E91" s="175" t="s">
        <v>754</v>
      </c>
      <c r="F91" s="176" t="s">
        <v>755</v>
      </c>
      <c r="G91" s="177" t="s">
        <v>756</v>
      </c>
      <c r="H91" s="178">
        <v>1</v>
      </c>
      <c r="I91" s="179"/>
      <c r="J91" s="180">
        <f>ROUND(I91*H91,2)</f>
        <v>0</v>
      </c>
      <c r="K91" s="176" t="s">
        <v>144</v>
      </c>
      <c r="L91" s="36"/>
      <c r="M91" s="181" t="s">
        <v>43</v>
      </c>
      <c r="N91" s="182" t="s">
        <v>50</v>
      </c>
      <c r="O91" s="37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AR91" s="19" t="s">
        <v>757</v>
      </c>
      <c r="AT91" s="19" t="s">
        <v>140</v>
      </c>
      <c r="AU91" s="19" t="s">
        <v>89</v>
      </c>
      <c r="AY91" s="19" t="s">
        <v>137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19" t="s">
        <v>89</v>
      </c>
      <c r="BK91" s="185">
        <f>ROUND(I91*H91,2)</f>
        <v>0</v>
      </c>
      <c r="BL91" s="19" t="s">
        <v>757</v>
      </c>
      <c r="BM91" s="19" t="s">
        <v>758</v>
      </c>
    </row>
    <row r="92" spans="2:47" s="1" customFormat="1" ht="27">
      <c r="B92" s="36"/>
      <c r="D92" s="186" t="s">
        <v>147</v>
      </c>
      <c r="F92" s="187" t="s">
        <v>759</v>
      </c>
      <c r="I92" s="147"/>
      <c r="L92" s="36"/>
      <c r="M92" s="65"/>
      <c r="N92" s="37"/>
      <c r="O92" s="37"/>
      <c r="P92" s="37"/>
      <c r="Q92" s="37"/>
      <c r="R92" s="37"/>
      <c r="S92" s="37"/>
      <c r="T92" s="66"/>
      <c r="AT92" s="19" t="s">
        <v>147</v>
      </c>
      <c r="AU92" s="19" t="s">
        <v>89</v>
      </c>
    </row>
    <row r="93" spans="2:63" s="11" customFormat="1" ht="29.25" customHeight="1">
      <c r="B93" s="159"/>
      <c r="D93" s="170" t="s">
        <v>77</v>
      </c>
      <c r="E93" s="171" t="s">
        <v>760</v>
      </c>
      <c r="F93" s="171" t="s">
        <v>761</v>
      </c>
      <c r="I93" s="162"/>
      <c r="J93" s="172">
        <f>BK93</f>
        <v>0</v>
      </c>
      <c r="L93" s="159"/>
      <c r="M93" s="164"/>
      <c r="N93" s="165"/>
      <c r="O93" s="165"/>
      <c r="P93" s="166">
        <f>SUM(P94:P101)</f>
        <v>0</v>
      </c>
      <c r="Q93" s="165"/>
      <c r="R93" s="166">
        <f>SUM(R94:R101)</f>
        <v>0</v>
      </c>
      <c r="S93" s="165"/>
      <c r="T93" s="167">
        <f>SUM(T94:T101)</f>
        <v>0</v>
      </c>
      <c r="AR93" s="160" t="s">
        <v>179</v>
      </c>
      <c r="AT93" s="168" t="s">
        <v>77</v>
      </c>
      <c r="AU93" s="168" t="s">
        <v>14</v>
      </c>
      <c r="AY93" s="160" t="s">
        <v>137</v>
      </c>
      <c r="BK93" s="169">
        <f>SUM(BK94:BK101)</f>
        <v>0</v>
      </c>
    </row>
    <row r="94" spans="2:65" s="1" customFormat="1" ht="22.5" customHeight="1">
      <c r="B94" s="173"/>
      <c r="C94" s="174" t="s">
        <v>89</v>
      </c>
      <c r="D94" s="174" t="s">
        <v>140</v>
      </c>
      <c r="E94" s="175" t="s">
        <v>762</v>
      </c>
      <c r="F94" s="176" t="s">
        <v>763</v>
      </c>
      <c r="G94" s="177" t="s">
        <v>756</v>
      </c>
      <c r="H94" s="178">
        <v>1</v>
      </c>
      <c r="I94" s="179"/>
      <c r="J94" s="180">
        <f>ROUND(I94*H94,2)</f>
        <v>0</v>
      </c>
      <c r="K94" s="176" t="s">
        <v>144</v>
      </c>
      <c r="L94" s="36"/>
      <c r="M94" s="181" t="s">
        <v>43</v>
      </c>
      <c r="N94" s="182" t="s">
        <v>50</v>
      </c>
      <c r="O94" s="37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AR94" s="19" t="s">
        <v>757</v>
      </c>
      <c r="AT94" s="19" t="s">
        <v>140</v>
      </c>
      <c r="AU94" s="19" t="s">
        <v>89</v>
      </c>
      <c r="AY94" s="19" t="s">
        <v>137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19" t="s">
        <v>89</v>
      </c>
      <c r="BK94" s="185">
        <f>ROUND(I94*H94,2)</f>
        <v>0</v>
      </c>
      <c r="BL94" s="19" t="s">
        <v>757</v>
      </c>
      <c r="BM94" s="19" t="s">
        <v>764</v>
      </c>
    </row>
    <row r="95" spans="2:47" s="1" customFormat="1" ht="13.5">
      <c r="B95" s="36"/>
      <c r="D95" s="186" t="s">
        <v>147</v>
      </c>
      <c r="F95" s="187" t="s">
        <v>765</v>
      </c>
      <c r="I95" s="147"/>
      <c r="L95" s="36"/>
      <c r="M95" s="65"/>
      <c r="N95" s="37"/>
      <c r="O95" s="37"/>
      <c r="P95" s="37"/>
      <c r="Q95" s="37"/>
      <c r="R95" s="37"/>
      <c r="S95" s="37"/>
      <c r="T95" s="66"/>
      <c r="AT95" s="19" t="s">
        <v>147</v>
      </c>
      <c r="AU95" s="19" t="s">
        <v>89</v>
      </c>
    </row>
    <row r="96" spans="2:47" s="1" customFormat="1" ht="27">
      <c r="B96" s="36"/>
      <c r="D96" s="205" t="s">
        <v>233</v>
      </c>
      <c r="F96" s="243" t="s">
        <v>766</v>
      </c>
      <c r="I96" s="147"/>
      <c r="L96" s="36"/>
      <c r="M96" s="65"/>
      <c r="N96" s="37"/>
      <c r="O96" s="37"/>
      <c r="P96" s="37"/>
      <c r="Q96" s="37"/>
      <c r="R96" s="37"/>
      <c r="S96" s="37"/>
      <c r="T96" s="66"/>
      <c r="AT96" s="19" t="s">
        <v>233</v>
      </c>
      <c r="AU96" s="19" t="s">
        <v>89</v>
      </c>
    </row>
    <row r="97" spans="2:65" s="1" customFormat="1" ht="22.5" customHeight="1">
      <c r="B97" s="173"/>
      <c r="C97" s="174" t="s">
        <v>165</v>
      </c>
      <c r="D97" s="174" t="s">
        <v>140</v>
      </c>
      <c r="E97" s="175" t="s">
        <v>767</v>
      </c>
      <c r="F97" s="176" t="s">
        <v>768</v>
      </c>
      <c r="G97" s="177" t="s">
        <v>756</v>
      </c>
      <c r="H97" s="178">
        <v>1</v>
      </c>
      <c r="I97" s="179"/>
      <c r="J97" s="180">
        <f>ROUND(I97*H97,2)</f>
        <v>0</v>
      </c>
      <c r="K97" s="176" t="s">
        <v>144</v>
      </c>
      <c r="L97" s="36"/>
      <c r="M97" s="181" t="s">
        <v>43</v>
      </c>
      <c r="N97" s="182" t="s">
        <v>50</v>
      </c>
      <c r="O97" s="37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AR97" s="19" t="s">
        <v>757</v>
      </c>
      <c r="AT97" s="19" t="s">
        <v>140</v>
      </c>
      <c r="AU97" s="19" t="s">
        <v>89</v>
      </c>
      <c r="AY97" s="19" t="s">
        <v>137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19" t="s">
        <v>89</v>
      </c>
      <c r="BK97" s="185">
        <f>ROUND(I97*H97,2)</f>
        <v>0</v>
      </c>
      <c r="BL97" s="19" t="s">
        <v>757</v>
      </c>
      <c r="BM97" s="19" t="s">
        <v>769</v>
      </c>
    </row>
    <row r="98" spans="2:47" s="1" customFormat="1" ht="13.5">
      <c r="B98" s="36"/>
      <c r="D98" s="186" t="s">
        <v>147</v>
      </c>
      <c r="F98" s="187" t="s">
        <v>770</v>
      </c>
      <c r="I98" s="147"/>
      <c r="L98" s="36"/>
      <c r="M98" s="65"/>
      <c r="N98" s="37"/>
      <c r="O98" s="37"/>
      <c r="P98" s="37"/>
      <c r="Q98" s="37"/>
      <c r="R98" s="37"/>
      <c r="S98" s="37"/>
      <c r="T98" s="66"/>
      <c r="AT98" s="19" t="s">
        <v>147</v>
      </c>
      <c r="AU98" s="19" t="s">
        <v>89</v>
      </c>
    </row>
    <row r="99" spans="2:47" s="1" customFormat="1" ht="27">
      <c r="B99" s="36"/>
      <c r="D99" s="205" t="s">
        <v>233</v>
      </c>
      <c r="F99" s="243" t="s">
        <v>771</v>
      </c>
      <c r="I99" s="147"/>
      <c r="L99" s="36"/>
      <c r="M99" s="65"/>
      <c r="N99" s="37"/>
      <c r="O99" s="37"/>
      <c r="P99" s="37"/>
      <c r="Q99" s="37"/>
      <c r="R99" s="37"/>
      <c r="S99" s="37"/>
      <c r="T99" s="66"/>
      <c r="AT99" s="19" t="s">
        <v>233</v>
      </c>
      <c r="AU99" s="19" t="s">
        <v>89</v>
      </c>
    </row>
    <row r="100" spans="2:65" s="1" customFormat="1" ht="22.5" customHeight="1">
      <c r="B100" s="173"/>
      <c r="C100" s="174" t="s">
        <v>145</v>
      </c>
      <c r="D100" s="174" t="s">
        <v>140</v>
      </c>
      <c r="E100" s="175" t="s">
        <v>772</v>
      </c>
      <c r="F100" s="176" t="s">
        <v>773</v>
      </c>
      <c r="G100" s="177" t="s">
        <v>756</v>
      </c>
      <c r="H100" s="178">
        <v>1</v>
      </c>
      <c r="I100" s="179"/>
      <c r="J100" s="180">
        <f>ROUND(I100*H100,2)</f>
        <v>0</v>
      </c>
      <c r="K100" s="176" t="s">
        <v>144</v>
      </c>
      <c r="L100" s="36"/>
      <c r="M100" s="181" t="s">
        <v>43</v>
      </c>
      <c r="N100" s="182" t="s">
        <v>50</v>
      </c>
      <c r="O100" s="37"/>
      <c r="P100" s="183">
        <f>O100*H100</f>
        <v>0</v>
      </c>
      <c r="Q100" s="183">
        <v>0</v>
      </c>
      <c r="R100" s="183">
        <f>Q100*H100</f>
        <v>0</v>
      </c>
      <c r="S100" s="183">
        <v>0</v>
      </c>
      <c r="T100" s="184">
        <f>S100*H100</f>
        <v>0</v>
      </c>
      <c r="AR100" s="19" t="s">
        <v>757</v>
      </c>
      <c r="AT100" s="19" t="s">
        <v>140</v>
      </c>
      <c r="AU100" s="19" t="s">
        <v>89</v>
      </c>
      <c r="AY100" s="19" t="s">
        <v>137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19" t="s">
        <v>89</v>
      </c>
      <c r="BK100" s="185">
        <f>ROUND(I100*H100,2)</f>
        <v>0</v>
      </c>
      <c r="BL100" s="19" t="s">
        <v>757</v>
      </c>
      <c r="BM100" s="19" t="s">
        <v>774</v>
      </c>
    </row>
    <row r="101" spans="2:47" s="1" customFormat="1" ht="13.5">
      <c r="B101" s="36"/>
      <c r="D101" s="186" t="s">
        <v>147</v>
      </c>
      <c r="F101" s="187" t="s">
        <v>775</v>
      </c>
      <c r="I101" s="147"/>
      <c r="L101" s="36"/>
      <c r="M101" s="65"/>
      <c r="N101" s="37"/>
      <c r="O101" s="37"/>
      <c r="P101" s="37"/>
      <c r="Q101" s="37"/>
      <c r="R101" s="37"/>
      <c r="S101" s="37"/>
      <c r="T101" s="66"/>
      <c r="AT101" s="19" t="s">
        <v>147</v>
      </c>
      <c r="AU101" s="19" t="s">
        <v>89</v>
      </c>
    </row>
    <row r="102" spans="2:63" s="11" customFormat="1" ht="29.25" customHeight="1">
      <c r="B102" s="159"/>
      <c r="D102" s="170" t="s">
        <v>77</v>
      </c>
      <c r="E102" s="171" t="s">
        <v>776</v>
      </c>
      <c r="F102" s="171" t="s">
        <v>777</v>
      </c>
      <c r="I102" s="162"/>
      <c r="J102" s="172">
        <f>BK102</f>
        <v>0</v>
      </c>
      <c r="L102" s="159"/>
      <c r="M102" s="164"/>
      <c r="N102" s="165"/>
      <c r="O102" s="165"/>
      <c r="P102" s="166">
        <f>SUM(P103:P104)</f>
        <v>0</v>
      </c>
      <c r="Q102" s="165"/>
      <c r="R102" s="166">
        <f>SUM(R103:R104)</f>
        <v>0</v>
      </c>
      <c r="S102" s="165"/>
      <c r="T102" s="167">
        <f>SUM(T103:T104)</f>
        <v>0</v>
      </c>
      <c r="AR102" s="160" t="s">
        <v>179</v>
      </c>
      <c r="AT102" s="168" t="s">
        <v>77</v>
      </c>
      <c r="AU102" s="168" t="s">
        <v>14</v>
      </c>
      <c r="AY102" s="160" t="s">
        <v>137</v>
      </c>
      <c r="BK102" s="169">
        <f>SUM(BK103:BK104)</f>
        <v>0</v>
      </c>
    </row>
    <row r="103" spans="2:65" s="1" customFormat="1" ht="22.5" customHeight="1">
      <c r="B103" s="173"/>
      <c r="C103" s="174" t="s">
        <v>179</v>
      </c>
      <c r="D103" s="174" t="s">
        <v>140</v>
      </c>
      <c r="E103" s="175" t="s">
        <v>778</v>
      </c>
      <c r="F103" s="176" t="s">
        <v>779</v>
      </c>
      <c r="G103" s="177" t="s">
        <v>756</v>
      </c>
      <c r="H103" s="178">
        <v>1</v>
      </c>
      <c r="I103" s="179"/>
      <c r="J103" s="180">
        <f>ROUND(I103*H103,2)</f>
        <v>0</v>
      </c>
      <c r="K103" s="176" t="s">
        <v>144</v>
      </c>
      <c r="L103" s="36"/>
      <c r="M103" s="181" t="s">
        <v>43</v>
      </c>
      <c r="N103" s="182" t="s">
        <v>50</v>
      </c>
      <c r="O103" s="37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AR103" s="19" t="s">
        <v>757</v>
      </c>
      <c r="AT103" s="19" t="s">
        <v>140</v>
      </c>
      <c r="AU103" s="19" t="s">
        <v>89</v>
      </c>
      <c r="AY103" s="19" t="s">
        <v>137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19" t="s">
        <v>89</v>
      </c>
      <c r="BK103" s="185">
        <f>ROUND(I103*H103,2)</f>
        <v>0</v>
      </c>
      <c r="BL103" s="19" t="s">
        <v>757</v>
      </c>
      <c r="BM103" s="19" t="s">
        <v>780</v>
      </c>
    </row>
    <row r="104" spans="2:47" s="1" customFormat="1" ht="13.5">
      <c r="B104" s="36"/>
      <c r="D104" s="186" t="s">
        <v>147</v>
      </c>
      <c r="F104" s="187" t="s">
        <v>781</v>
      </c>
      <c r="I104" s="147"/>
      <c r="L104" s="36"/>
      <c r="M104" s="65"/>
      <c r="N104" s="37"/>
      <c r="O104" s="37"/>
      <c r="P104" s="37"/>
      <c r="Q104" s="37"/>
      <c r="R104" s="37"/>
      <c r="S104" s="37"/>
      <c r="T104" s="66"/>
      <c r="AT104" s="19" t="s">
        <v>147</v>
      </c>
      <c r="AU104" s="19" t="s">
        <v>89</v>
      </c>
    </row>
    <row r="105" spans="2:63" s="11" customFormat="1" ht="29.25" customHeight="1">
      <c r="B105" s="159"/>
      <c r="D105" s="170" t="s">
        <v>77</v>
      </c>
      <c r="E105" s="171" t="s">
        <v>782</v>
      </c>
      <c r="F105" s="171" t="s">
        <v>783</v>
      </c>
      <c r="I105" s="162"/>
      <c r="J105" s="172">
        <f>BK105</f>
        <v>0</v>
      </c>
      <c r="L105" s="159"/>
      <c r="M105" s="164"/>
      <c r="N105" s="165"/>
      <c r="O105" s="165"/>
      <c r="P105" s="166">
        <f>SUM(P106:P108)</f>
        <v>0</v>
      </c>
      <c r="Q105" s="165"/>
      <c r="R105" s="166">
        <f>SUM(R106:R108)</f>
        <v>0</v>
      </c>
      <c r="S105" s="165"/>
      <c r="T105" s="167">
        <f>SUM(T106:T108)</f>
        <v>0</v>
      </c>
      <c r="AR105" s="160" t="s">
        <v>179</v>
      </c>
      <c r="AT105" s="168" t="s">
        <v>77</v>
      </c>
      <c r="AU105" s="168" t="s">
        <v>14</v>
      </c>
      <c r="AY105" s="160" t="s">
        <v>137</v>
      </c>
      <c r="BK105" s="169">
        <f>SUM(BK106:BK108)</f>
        <v>0</v>
      </c>
    </row>
    <row r="106" spans="2:65" s="1" customFormat="1" ht="22.5" customHeight="1">
      <c r="B106" s="173"/>
      <c r="C106" s="174" t="s">
        <v>138</v>
      </c>
      <c r="D106" s="174" t="s">
        <v>140</v>
      </c>
      <c r="E106" s="175" t="s">
        <v>784</v>
      </c>
      <c r="F106" s="176" t="s">
        <v>785</v>
      </c>
      <c r="G106" s="177" t="s">
        <v>756</v>
      </c>
      <c r="H106" s="178">
        <v>1</v>
      </c>
      <c r="I106" s="179"/>
      <c r="J106" s="180">
        <f>ROUND(I106*H106,2)</f>
        <v>0</v>
      </c>
      <c r="K106" s="176" t="s">
        <v>144</v>
      </c>
      <c r="L106" s="36"/>
      <c r="M106" s="181" t="s">
        <v>43</v>
      </c>
      <c r="N106" s="182" t="s">
        <v>50</v>
      </c>
      <c r="O106" s="37"/>
      <c r="P106" s="183">
        <f>O106*H106</f>
        <v>0</v>
      </c>
      <c r="Q106" s="183">
        <v>0</v>
      </c>
      <c r="R106" s="183">
        <f>Q106*H106</f>
        <v>0</v>
      </c>
      <c r="S106" s="183">
        <v>0</v>
      </c>
      <c r="T106" s="184">
        <f>S106*H106</f>
        <v>0</v>
      </c>
      <c r="AR106" s="19" t="s">
        <v>757</v>
      </c>
      <c r="AT106" s="19" t="s">
        <v>140</v>
      </c>
      <c r="AU106" s="19" t="s">
        <v>89</v>
      </c>
      <c r="AY106" s="19" t="s">
        <v>137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19" t="s">
        <v>89</v>
      </c>
      <c r="BK106" s="185">
        <f>ROUND(I106*H106,2)</f>
        <v>0</v>
      </c>
      <c r="BL106" s="19" t="s">
        <v>757</v>
      </c>
      <c r="BM106" s="19" t="s">
        <v>786</v>
      </c>
    </row>
    <row r="107" spans="2:47" s="1" customFormat="1" ht="13.5">
      <c r="B107" s="36"/>
      <c r="D107" s="186" t="s">
        <v>147</v>
      </c>
      <c r="F107" s="187" t="s">
        <v>787</v>
      </c>
      <c r="I107" s="147"/>
      <c r="L107" s="36"/>
      <c r="M107" s="65"/>
      <c r="N107" s="37"/>
      <c r="O107" s="37"/>
      <c r="P107" s="37"/>
      <c r="Q107" s="37"/>
      <c r="R107" s="37"/>
      <c r="S107" s="37"/>
      <c r="T107" s="66"/>
      <c r="AT107" s="19" t="s">
        <v>147</v>
      </c>
      <c r="AU107" s="19" t="s">
        <v>89</v>
      </c>
    </row>
    <row r="108" spans="2:47" s="1" customFormat="1" ht="40.5">
      <c r="B108" s="36"/>
      <c r="D108" s="186" t="s">
        <v>233</v>
      </c>
      <c r="F108" s="238" t="s">
        <v>788</v>
      </c>
      <c r="I108" s="147"/>
      <c r="L108" s="36"/>
      <c r="M108" s="65"/>
      <c r="N108" s="37"/>
      <c r="O108" s="37"/>
      <c r="P108" s="37"/>
      <c r="Q108" s="37"/>
      <c r="R108" s="37"/>
      <c r="S108" s="37"/>
      <c r="T108" s="66"/>
      <c r="AT108" s="19" t="s">
        <v>233</v>
      </c>
      <c r="AU108" s="19" t="s">
        <v>89</v>
      </c>
    </row>
    <row r="109" spans="2:63" s="11" customFormat="1" ht="29.25" customHeight="1">
      <c r="B109" s="159"/>
      <c r="D109" s="170" t="s">
        <v>77</v>
      </c>
      <c r="E109" s="171" t="s">
        <v>789</v>
      </c>
      <c r="F109" s="171" t="s">
        <v>790</v>
      </c>
      <c r="I109" s="162"/>
      <c r="J109" s="172">
        <f>BK109</f>
        <v>0</v>
      </c>
      <c r="L109" s="159"/>
      <c r="M109" s="164"/>
      <c r="N109" s="165"/>
      <c r="O109" s="165"/>
      <c r="P109" s="166">
        <f>SUM(P110:P111)</f>
        <v>0</v>
      </c>
      <c r="Q109" s="165"/>
      <c r="R109" s="166">
        <f>SUM(R110:R111)</f>
        <v>0</v>
      </c>
      <c r="S109" s="165"/>
      <c r="T109" s="167">
        <f>SUM(T110:T111)</f>
        <v>0</v>
      </c>
      <c r="AR109" s="160" t="s">
        <v>179</v>
      </c>
      <c r="AT109" s="168" t="s">
        <v>77</v>
      </c>
      <c r="AU109" s="168" t="s">
        <v>14</v>
      </c>
      <c r="AY109" s="160" t="s">
        <v>137</v>
      </c>
      <c r="BK109" s="169">
        <f>SUM(BK110:BK111)</f>
        <v>0</v>
      </c>
    </row>
    <row r="110" spans="2:65" s="1" customFormat="1" ht="22.5" customHeight="1">
      <c r="B110" s="173"/>
      <c r="C110" s="174" t="s">
        <v>197</v>
      </c>
      <c r="D110" s="174" t="s">
        <v>140</v>
      </c>
      <c r="E110" s="175" t="s">
        <v>791</v>
      </c>
      <c r="F110" s="176" t="s">
        <v>792</v>
      </c>
      <c r="G110" s="177" t="s">
        <v>756</v>
      </c>
      <c r="H110" s="178">
        <v>1</v>
      </c>
      <c r="I110" s="179"/>
      <c r="J110" s="180">
        <f>ROUND(I110*H110,2)</f>
        <v>0</v>
      </c>
      <c r="K110" s="176" t="s">
        <v>144</v>
      </c>
      <c r="L110" s="36"/>
      <c r="M110" s="181" t="s">
        <v>43</v>
      </c>
      <c r="N110" s="182" t="s">
        <v>50</v>
      </c>
      <c r="O110" s="37"/>
      <c r="P110" s="183">
        <f>O110*H110</f>
        <v>0</v>
      </c>
      <c r="Q110" s="183">
        <v>0</v>
      </c>
      <c r="R110" s="183">
        <f>Q110*H110</f>
        <v>0</v>
      </c>
      <c r="S110" s="183">
        <v>0</v>
      </c>
      <c r="T110" s="184">
        <f>S110*H110</f>
        <v>0</v>
      </c>
      <c r="AR110" s="19" t="s">
        <v>757</v>
      </c>
      <c r="AT110" s="19" t="s">
        <v>140</v>
      </c>
      <c r="AU110" s="19" t="s">
        <v>89</v>
      </c>
      <c r="AY110" s="19" t="s">
        <v>137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19" t="s">
        <v>89</v>
      </c>
      <c r="BK110" s="185">
        <f>ROUND(I110*H110,2)</f>
        <v>0</v>
      </c>
      <c r="BL110" s="19" t="s">
        <v>757</v>
      </c>
      <c r="BM110" s="19" t="s">
        <v>793</v>
      </c>
    </row>
    <row r="111" spans="2:47" s="1" customFormat="1" ht="13.5">
      <c r="B111" s="36"/>
      <c r="D111" s="186" t="s">
        <v>147</v>
      </c>
      <c r="F111" s="187" t="s">
        <v>794</v>
      </c>
      <c r="I111" s="147"/>
      <c r="L111" s="36"/>
      <c r="M111" s="244"/>
      <c r="N111" s="245"/>
      <c r="O111" s="245"/>
      <c r="P111" s="245"/>
      <c r="Q111" s="245"/>
      <c r="R111" s="245"/>
      <c r="S111" s="245"/>
      <c r="T111" s="246"/>
      <c r="AT111" s="19" t="s">
        <v>147</v>
      </c>
      <c r="AU111" s="19" t="s">
        <v>89</v>
      </c>
    </row>
    <row r="112" spans="2:12" s="1" customFormat="1" ht="6.75" customHeight="1">
      <c r="B112" s="51"/>
      <c r="C112" s="52"/>
      <c r="D112" s="52"/>
      <c r="E112" s="52"/>
      <c r="F112" s="52"/>
      <c r="G112" s="52"/>
      <c r="H112" s="52"/>
      <c r="I112" s="125"/>
      <c r="J112" s="52"/>
      <c r="K112" s="52"/>
      <c r="L112" s="36"/>
    </row>
    <row r="491" ht="13.5">
      <c r="AT491" s="247"/>
    </row>
  </sheetData>
  <sheetProtection password="CC35" sheet="1" objects="1" scenarios="1" formatColumns="0" formatRows="0" sort="0" autoFilter="0"/>
  <autoFilter ref="C87:K87"/>
  <mergeCells count="12">
    <mergeCell ref="E51:H51"/>
    <mergeCell ref="E76:H76"/>
    <mergeCell ref="E78:H78"/>
    <mergeCell ref="E80:H80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303" customWidth="1"/>
    <col min="2" max="2" width="1.66796875" style="303" customWidth="1"/>
    <col min="3" max="4" width="5" style="303" customWidth="1"/>
    <col min="5" max="5" width="11.66015625" style="303" customWidth="1"/>
    <col min="6" max="6" width="9.16015625" style="303" customWidth="1"/>
    <col min="7" max="7" width="5" style="303" customWidth="1"/>
    <col min="8" max="8" width="77.83203125" style="303" customWidth="1"/>
    <col min="9" max="10" width="20" style="303" customWidth="1"/>
    <col min="11" max="11" width="1.66796875" style="303" customWidth="1"/>
    <col min="12" max="16384" width="9.33203125" style="303" customWidth="1"/>
  </cols>
  <sheetData>
    <row r="1" ht="37.5" customHeight="1"/>
    <row r="2" spans="2:11" ht="7.5" customHeight="1">
      <c r="B2" s="304"/>
      <c r="C2" s="305"/>
      <c r="D2" s="305"/>
      <c r="E2" s="305"/>
      <c r="F2" s="305"/>
      <c r="G2" s="305"/>
      <c r="H2" s="305"/>
      <c r="I2" s="305"/>
      <c r="J2" s="305"/>
      <c r="K2" s="306"/>
    </row>
    <row r="3" spans="2:11" s="310" customFormat="1" ht="45" customHeight="1">
      <c r="B3" s="307"/>
      <c r="C3" s="308" t="s">
        <v>802</v>
      </c>
      <c r="D3" s="308"/>
      <c r="E3" s="308"/>
      <c r="F3" s="308"/>
      <c r="G3" s="308"/>
      <c r="H3" s="308"/>
      <c r="I3" s="308"/>
      <c r="J3" s="308"/>
      <c r="K3" s="309"/>
    </row>
    <row r="4" spans="2:11" ht="25.5" customHeight="1">
      <c r="B4" s="311"/>
      <c r="C4" s="312" t="s">
        <v>803</v>
      </c>
      <c r="D4" s="312"/>
      <c r="E4" s="312"/>
      <c r="F4" s="312"/>
      <c r="G4" s="312"/>
      <c r="H4" s="312"/>
      <c r="I4" s="312"/>
      <c r="J4" s="312"/>
      <c r="K4" s="313"/>
    </row>
    <row r="5" spans="2:11" ht="5.25" customHeight="1">
      <c r="B5" s="311"/>
      <c r="C5" s="314"/>
      <c r="D5" s="314"/>
      <c r="E5" s="314"/>
      <c r="F5" s="314"/>
      <c r="G5" s="314"/>
      <c r="H5" s="314"/>
      <c r="I5" s="314"/>
      <c r="J5" s="314"/>
      <c r="K5" s="313"/>
    </row>
    <row r="6" spans="2:11" ht="15" customHeight="1">
      <c r="B6" s="311"/>
      <c r="C6" s="315" t="s">
        <v>804</v>
      </c>
      <c r="D6" s="315"/>
      <c r="E6" s="315"/>
      <c r="F6" s="315"/>
      <c r="G6" s="315"/>
      <c r="H6" s="315"/>
      <c r="I6" s="315"/>
      <c r="J6" s="315"/>
      <c r="K6" s="313"/>
    </row>
    <row r="7" spans="2:11" ht="15" customHeight="1">
      <c r="B7" s="316"/>
      <c r="C7" s="315" t="s">
        <v>805</v>
      </c>
      <c r="D7" s="315"/>
      <c r="E7" s="315"/>
      <c r="F7" s="315"/>
      <c r="G7" s="315"/>
      <c r="H7" s="315"/>
      <c r="I7" s="315"/>
      <c r="J7" s="315"/>
      <c r="K7" s="313"/>
    </row>
    <row r="8" spans="2:11" ht="12.75" customHeight="1">
      <c r="B8" s="316"/>
      <c r="C8" s="317"/>
      <c r="D8" s="317"/>
      <c r="E8" s="317"/>
      <c r="F8" s="317"/>
      <c r="G8" s="317"/>
      <c r="H8" s="317"/>
      <c r="I8" s="317"/>
      <c r="J8" s="317"/>
      <c r="K8" s="313"/>
    </row>
    <row r="9" spans="2:11" ht="15" customHeight="1">
      <c r="B9" s="316"/>
      <c r="C9" s="315" t="s">
        <v>806</v>
      </c>
      <c r="D9" s="315"/>
      <c r="E9" s="315"/>
      <c r="F9" s="315"/>
      <c r="G9" s="315"/>
      <c r="H9" s="315"/>
      <c r="I9" s="315"/>
      <c r="J9" s="315"/>
      <c r="K9" s="313"/>
    </row>
    <row r="10" spans="2:11" ht="15" customHeight="1">
      <c r="B10" s="316"/>
      <c r="C10" s="317"/>
      <c r="D10" s="315" t="s">
        <v>807</v>
      </c>
      <c r="E10" s="315"/>
      <c r="F10" s="315"/>
      <c r="G10" s="315"/>
      <c r="H10" s="315"/>
      <c r="I10" s="315"/>
      <c r="J10" s="315"/>
      <c r="K10" s="313"/>
    </row>
    <row r="11" spans="2:11" ht="15" customHeight="1">
      <c r="B11" s="316"/>
      <c r="C11" s="318"/>
      <c r="D11" s="315" t="s">
        <v>808</v>
      </c>
      <c r="E11" s="315"/>
      <c r="F11" s="315"/>
      <c r="G11" s="315"/>
      <c r="H11" s="315"/>
      <c r="I11" s="315"/>
      <c r="J11" s="315"/>
      <c r="K11" s="313"/>
    </row>
    <row r="12" spans="2:11" ht="12.75" customHeight="1">
      <c r="B12" s="316"/>
      <c r="C12" s="318"/>
      <c r="D12" s="318"/>
      <c r="E12" s="318"/>
      <c r="F12" s="318"/>
      <c r="G12" s="318"/>
      <c r="H12" s="318"/>
      <c r="I12" s="318"/>
      <c r="J12" s="318"/>
      <c r="K12" s="313"/>
    </row>
    <row r="13" spans="2:11" ht="15" customHeight="1">
      <c r="B13" s="316"/>
      <c r="C13" s="318"/>
      <c r="D13" s="315" t="s">
        <v>809</v>
      </c>
      <c r="E13" s="315"/>
      <c r="F13" s="315"/>
      <c r="G13" s="315"/>
      <c r="H13" s="315"/>
      <c r="I13" s="315"/>
      <c r="J13" s="315"/>
      <c r="K13" s="313"/>
    </row>
    <row r="14" spans="2:11" ht="15" customHeight="1">
      <c r="B14" s="316"/>
      <c r="C14" s="318"/>
      <c r="D14" s="315" t="s">
        <v>810</v>
      </c>
      <c r="E14" s="315"/>
      <c r="F14" s="315"/>
      <c r="G14" s="315"/>
      <c r="H14" s="315"/>
      <c r="I14" s="315"/>
      <c r="J14" s="315"/>
      <c r="K14" s="313"/>
    </row>
    <row r="15" spans="2:11" ht="15" customHeight="1">
      <c r="B15" s="316"/>
      <c r="C15" s="318"/>
      <c r="D15" s="315" t="s">
        <v>811</v>
      </c>
      <c r="E15" s="315"/>
      <c r="F15" s="315"/>
      <c r="G15" s="315"/>
      <c r="H15" s="315"/>
      <c r="I15" s="315"/>
      <c r="J15" s="315"/>
      <c r="K15" s="313"/>
    </row>
    <row r="16" spans="2:11" ht="15" customHeight="1">
      <c r="B16" s="316"/>
      <c r="C16" s="318"/>
      <c r="D16" s="318"/>
      <c r="E16" s="319" t="s">
        <v>84</v>
      </c>
      <c r="F16" s="315" t="s">
        <v>812</v>
      </c>
      <c r="G16" s="315"/>
      <c r="H16" s="315"/>
      <c r="I16" s="315"/>
      <c r="J16" s="315"/>
      <c r="K16" s="313"/>
    </row>
    <row r="17" spans="2:11" ht="15" customHeight="1">
      <c r="B17" s="316"/>
      <c r="C17" s="318"/>
      <c r="D17" s="318"/>
      <c r="E17" s="319" t="s">
        <v>813</v>
      </c>
      <c r="F17" s="315" t="s">
        <v>814</v>
      </c>
      <c r="G17" s="315"/>
      <c r="H17" s="315"/>
      <c r="I17" s="315"/>
      <c r="J17" s="315"/>
      <c r="K17" s="313"/>
    </row>
    <row r="18" spans="2:11" ht="15" customHeight="1">
      <c r="B18" s="316"/>
      <c r="C18" s="318"/>
      <c r="D18" s="318"/>
      <c r="E18" s="319" t="s">
        <v>815</v>
      </c>
      <c r="F18" s="315" t="s">
        <v>816</v>
      </c>
      <c r="G18" s="315"/>
      <c r="H18" s="315"/>
      <c r="I18" s="315"/>
      <c r="J18" s="315"/>
      <c r="K18" s="313"/>
    </row>
    <row r="19" spans="2:11" ht="15" customHeight="1">
      <c r="B19" s="316"/>
      <c r="C19" s="318"/>
      <c r="D19" s="318"/>
      <c r="E19" s="319" t="s">
        <v>817</v>
      </c>
      <c r="F19" s="315" t="s">
        <v>92</v>
      </c>
      <c r="G19" s="315"/>
      <c r="H19" s="315"/>
      <c r="I19" s="315"/>
      <c r="J19" s="315"/>
      <c r="K19" s="313"/>
    </row>
    <row r="20" spans="2:11" ht="15" customHeight="1">
      <c r="B20" s="316"/>
      <c r="C20" s="318"/>
      <c r="D20" s="318"/>
      <c r="E20" s="319" t="s">
        <v>818</v>
      </c>
      <c r="F20" s="315" t="s">
        <v>819</v>
      </c>
      <c r="G20" s="315"/>
      <c r="H20" s="315"/>
      <c r="I20" s="315"/>
      <c r="J20" s="315"/>
      <c r="K20" s="313"/>
    </row>
    <row r="21" spans="2:11" ht="15" customHeight="1">
      <c r="B21" s="316"/>
      <c r="C21" s="318"/>
      <c r="D21" s="318"/>
      <c r="E21" s="319" t="s">
        <v>88</v>
      </c>
      <c r="F21" s="315" t="s">
        <v>820</v>
      </c>
      <c r="G21" s="315"/>
      <c r="H21" s="315"/>
      <c r="I21" s="315"/>
      <c r="J21" s="315"/>
      <c r="K21" s="313"/>
    </row>
    <row r="22" spans="2:11" ht="12.75" customHeight="1">
      <c r="B22" s="316"/>
      <c r="C22" s="318"/>
      <c r="D22" s="318"/>
      <c r="E22" s="318"/>
      <c r="F22" s="318"/>
      <c r="G22" s="318"/>
      <c r="H22" s="318"/>
      <c r="I22" s="318"/>
      <c r="J22" s="318"/>
      <c r="K22" s="313"/>
    </row>
    <row r="23" spans="2:11" ht="15" customHeight="1">
      <c r="B23" s="316"/>
      <c r="C23" s="315" t="s">
        <v>821</v>
      </c>
      <c r="D23" s="315"/>
      <c r="E23" s="315"/>
      <c r="F23" s="315"/>
      <c r="G23" s="315"/>
      <c r="H23" s="315"/>
      <c r="I23" s="315"/>
      <c r="J23" s="315"/>
      <c r="K23" s="313"/>
    </row>
    <row r="24" spans="2:11" ht="15" customHeight="1">
      <c r="B24" s="316"/>
      <c r="C24" s="315" t="s">
        <v>822</v>
      </c>
      <c r="D24" s="315"/>
      <c r="E24" s="315"/>
      <c r="F24" s="315"/>
      <c r="G24" s="315"/>
      <c r="H24" s="315"/>
      <c r="I24" s="315"/>
      <c r="J24" s="315"/>
      <c r="K24" s="313"/>
    </row>
    <row r="25" spans="2:11" ht="15" customHeight="1">
      <c r="B25" s="316"/>
      <c r="C25" s="317"/>
      <c r="D25" s="315" t="s">
        <v>823</v>
      </c>
      <c r="E25" s="315"/>
      <c r="F25" s="315"/>
      <c r="G25" s="315"/>
      <c r="H25" s="315"/>
      <c r="I25" s="315"/>
      <c r="J25" s="315"/>
      <c r="K25" s="313"/>
    </row>
    <row r="26" spans="2:11" ht="15" customHeight="1">
      <c r="B26" s="316"/>
      <c r="C26" s="318"/>
      <c r="D26" s="315" t="s">
        <v>824</v>
      </c>
      <c r="E26" s="315"/>
      <c r="F26" s="315"/>
      <c r="G26" s="315"/>
      <c r="H26" s="315"/>
      <c r="I26" s="315"/>
      <c r="J26" s="315"/>
      <c r="K26" s="313"/>
    </row>
    <row r="27" spans="2:11" ht="12.75" customHeight="1">
      <c r="B27" s="316"/>
      <c r="C27" s="318"/>
      <c r="D27" s="318"/>
      <c r="E27" s="318"/>
      <c r="F27" s="318"/>
      <c r="G27" s="318"/>
      <c r="H27" s="318"/>
      <c r="I27" s="318"/>
      <c r="J27" s="318"/>
      <c r="K27" s="313"/>
    </row>
    <row r="28" spans="2:11" ht="15" customHeight="1">
      <c r="B28" s="316"/>
      <c r="C28" s="318"/>
      <c r="D28" s="315" t="s">
        <v>825</v>
      </c>
      <c r="E28" s="315"/>
      <c r="F28" s="315"/>
      <c r="G28" s="315"/>
      <c r="H28" s="315"/>
      <c r="I28" s="315"/>
      <c r="J28" s="315"/>
      <c r="K28" s="313"/>
    </row>
    <row r="29" spans="2:11" ht="15" customHeight="1">
      <c r="B29" s="316"/>
      <c r="C29" s="318"/>
      <c r="D29" s="315" t="s">
        <v>826</v>
      </c>
      <c r="E29" s="315"/>
      <c r="F29" s="315"/>
      <c r="G29" s="315"/>
      <c r="H29" s="315"/>
      <c r="I29" s="315"/>
      <c r="J29" s="315"/>
      <c r="K29" s="313"/>
    </row>
    <row r="30" spans="2:11" ht="12.75" customHeight="1">
      <c r="B30" s="316"/>
      <c r="C30" s="318"/>
      <c r="D30" s="318"/>
      <c r="E30" s="318"/>
      <c r="F30" s="318"/>
      <c r="G30" s="318"/>
      <c r="H30" s="318"/>
      <c r="I30" s="318"/>
      <c r="J30" s="318"/>
      <c r="K30" s="313"/>
    </row>
    <row r="31" spans="2:11" ht="15" customHeight="1">
      <c r="B31" s="316"/>
      <c r="C31" s="318"/>
      <c r="D31" s="315" t="s">
        <v>827</v>
      </c>
      <c r="E31" s="315"/>
      <c r="F31" s="315"/>
      <c r="G31" s="315"/>
      <c r="H31" s="315"/>
      <c r="I31" s="315"/>
      <c r="J31" s="315"/>
      <c r="K31" s="313"/>
    </row>
    <row r="32" spans="2:11" ht="15" customHeight="1">
      <c r="B32" s="316"/>
      <c r="C32" s="318"/>
      <c r="D32" s="315" t="s">
        <v>828</v>
      </c>
      <c r="E32" s="315"/>
      <c r="F32" s="315"/>
      <c r="G32" s="315"/>
      <c r="H32" s="315"/>
      <c r="I32" s="315"/>
      <c r="J32" s="315"/>
      <c r="K32" s="313"/>
    </row>
    <row r="33" spans="2:11" ht="15" customHeight="1">
      <c r="B33" s="316"/>
      <c r="C33" s="318"/>
      <c r="D33" s="315" t="s">
        <v>829</v>
      </c>
      <c r="E33" s="315"/>
      <c r="F33" s="315"/>
      <c r="G33" s="315"/>
      <c r="H33" s="315"/>
      <c r="I33" s="315"/>
      <c r="J33" s="315"/>
      <c r="K33" s="313"/>
    </row>
    <row r="34" spans="2:11" ht="15" customHeight="1">
      <c r="B34" s="316"/>
      <c r="C34" s="318"/>
      <c r="D34" s="317"/>
      <c r="E34" s="320" t="s">
        <v>122</v>
      </c>
      <c r="F34" s="317"/>
      <c r="G34" s="315" t="s">
        <v>830</v>
      </c>
      <c r="H34" s="315"/>
      <c r="I34" s="315"/>
      <c r="J34" s="315"/>
      <c r="K34" s="313"/>
    </row>
    <row r="35" spans="2:11" ht="30.75" customHeight="1">
      <c r="B35" s="316"/>
      <c r="C35" s="318"/>
      <c r="D35" s="317"/>
      <c r="E35" s="320" t="s">
        <v>831</v>
      </c>
      <c r="F35" s="317"/>
      <c r="G35" s="315" t="s">
        <v>832</v>
      </c>
      <c r="H35" s="315"/>
      <c r="I35" s="315"/>
      <c r="J35" s="315"/>
      <c r="K35" s="313"/>
    </row>
    <row r="36" spans="2:11" ht="15" customHeight="1">
      <c r="B36" s="316"/>
      <c r="C36" s="318"/>
      <c r="D36" s="317"/>
      <c r="E36" s="320" t="s">
        <v>59</v>
      </c>
      <c r="F36" s="317"/>
      <c r="G36" s="315" t="s">
        <v>833</v>
      </c>
      <c r="H36" s="315"/>
      <c r="I36" s="315"/>
      <c r="J36" s="315"/>
      <c r="K36" s="313"/>
    </row>
    <row r="37" spans="2:11" ht="15" customHeight="1">
      <c r="B37" s="316"/>
      <c r="C37" s="318"/>
      <c r="D37" s="317"/>
      <c r="E37" s="320" t="s">
        <v>123</v>
      </c>
      <c r="F37" s="317"/>
      <c r="G37" s="315" t="s">
        <v>834</v>
      </c>
      <c r="H37" s="315"/>
      <c r="I37" s="315"/>
      <c r="J37" s="315"/>
      <c r="K37" s="313"/>
    </row>
    <row r="38" spans="2:11" ht="15" customHeight="1">
      <c r="B38" s="316"/>
      <c r="C38" s="318"/>
      <c r="D38" s="317"/>
      <c r="E38" s="320" t="s">
        <v>124</v>
      </c>
      <c r="F38" s="317"/>
      <c r="G38" s="315" t="s">
        <v>835</v>
      </c>
      <c r="H38" s="315"/>
      <c r="I38" s="315"/>
      <c r="J38" s="315"/>
      <c r="K38" s="313"/>
    </row>
    <row r="39" spans="2:11" ht="15" customHeight="1">
      <c r="B39" s="316"/>
      <c r="C39" s="318"/>
      <c r="D39" s="317"/>
      <c r="E39" s="320" t="s">
        <v>125</v>
      </c>
      <c r="F39" s="317"/>
      <c r="G39" s="315" t="s">
        <v>836</v>
      </c>
      <c r="H39" s="315"/>
      <c r="I39" s="315"/>
      <c r="J39" s="315"/>
      <c r="K39" s="313"/>
    </row>
    <row r="40" spans="2:11" ht="15" customHeight="1">
      <c r="B40" s="316"/>
      <c r="C40" s="318"/>
      <c r="D40" s="317"/>
      <c r="E40" s="320" t="s">
        <v>837</v>
      </c>
      <c r="F40" s="317"/>
      <c r="G40" s="315" t="s">
        <v>838</v>
      </c>
      <c r="H40" s="315"/>
      <c r="I40" s="315"/>
      <c r="J40" s="315"/>
      <c r="K40" s="313"/>
    </row>
    <row r="41" spans="2:11" ht="15" customHeight="1">
      <c r="B41" s="316"/>
      <c r="C41" s="318"/>
      <c r="D41" s="317"/>
      <c r="E41" s="320"/>
      <c r="F41" s="317"/>
      <c r="G41" s="315" t="s">
        <v>839</v>
      </c>
      <c r="H41" s="315"/>
      <c r="I41" s="315"/>
      <c r="J41" s="315"/>
      <c r="K41" s="313"/>
    </row>
    <row r="42" spans="2:11" ht="15" customHeight="1">
      <c r="B42" s="316"/>
      <c r="C42" s="318"/>
      <c r="D42" s="317"/>
      <c r="E42" s="320" t="s">
        <v>840</v>
      </c>
      <c r="F42" s="317"/>
      <c r="G42" s="315" t="s">
        <v>841</v>
      </c>
      <c r="H42" s="315"/>
      <c r="I42" s="315"/>
      <c r="J42" s="315"/>
      <c r="K42" s="313"/>
    </row>
    <row r="43" spans="2:11" ht="15" customHeight="1">
      <c r="B43" s="316"/>
      <c r="C43" s="318"/>
      <c r="D43" s="317"/>
      <c r="E43" s="320" t="s">
        <v>127</v>
      </c>
      <c r="F43" s="317"/>
      <c r="G43" s="315" t="s">
        <v>842</v>
      </c>
      <c r="H43" s="315"/>
      <c r="I43" s="315"/>
      <c r="J43" s="315"/>
      <c r="K43" s="313"/>
    </row>
    <row r="44" spans="2:11" ht="12.75" customHeight="1">
      <c r="B44" s="316"/>
      <c r="C44" s="318"/>
      <c r="D44" s="317"/>
      <c r="E44" s="317"/>
      <c r="F44" s="317"/>
      <c r="G44" s="317"/>
      <c r="H44" s="317"/>
      <c r="I44" s="317"/>
      <c r="J44" s="317"/>
      <c r="K44" s="313"/>
    </row>
    <row r="45" spans="2:11" ht="15" customHeight="1">
      <c r="B45" s="316"/>
      <c r="C45" s="318"/>
      <c r="D45" s="315" t="s">
        <v>843</v>
      </c>
      <c r="E45" s="315"/>
      <c r="F45" s="315"/>
      <c r="G45" s="315"/>
      <c r="H45" s="315"/>
      <c r="I45" s="315"/>
      <c r="J45" s="315"/>
      <c r="K45" s="313"/>
    </row>
    <row r="46" spans="2:11" ht="15" customHeight="1">
      <c r="B46" s="316"/>
      <c r="C46" s="318"/>
      <c r="D46" s="318"/>
      <c r="E46" s="315" t="s">
        <v>844</v>
      </c>
      <c r="F46" s="315"/>
      <c r="G46" s="315"/>
      <c r="H46" s="315"/>
      <c r="I46" s="315"/>
      <c r="J46" s="315"/>
      <c r="K46" s="313"/>
    </row>
    <row r="47" spans="2:11" ht="15" customHeight="1">
      <c r="B47" s="316"/>
      <c r="C47" s="318"/>
      <c r="D47" s="318"/>
      <c r="E47" s="315" t="s">
        <v>845</v>
      </c>
      <c r="F47" s="315"/>
      <c r="G47" s="315"/>
      <c r="H47" s="315"/>
      <c r="I47" s="315"/>
      <c r="J47" s="315"/>
      <c r="K47" s="313"/>
    </row>
    <row r="48" spans="2:11" ht="15" customHeight="1">
      <c r="B48" s="316"/>
      <c r="C48" s="318"/>
      <c r="D48" s="318"/>
      <c r="E48" s="315" t="s">
        <v>846</v>
      </c>
      <c r="F48" s="315"/>
      <c r="G48" s="315"/>
      <c r="H48" s="315"/>
      <c r="I48" s="315"/>
      <c r="J48" s="315"/>
      <c r="K48" s="313"/>
    </row>
    <row r="49" spans="2:11" ht="15" customHeight="1">
      <c r="B49" s="316"/>
      <c r="C49" s="318"/>
      <c r="D49" s="315" t="s">
        <v>847</v>
      </c>
      <c r="E49" s="315"/>
      <c r="F49" s="315"/>
      <c r="G49" s="315"/>
      <c r="H49" s="315"/>
      <c r="I49" s="315"/>
      <c r="J49" s="315"/>
      <c r="K49" s="313"/>
    </row>
    <row r="50" spans="2:11" ht="25.5" customHeight="1">
      <c r="B50" s="311"/>
      <c r="C50" s="312" t="s">
        <v>848</v>
      </c>
      <c r="D50" s="312"/>
      <c r="E50" s="312"/>
      <c r="F50" s="312"/>
      <c r="G50" s="312"/>
      <c r="H50" s="312"/>
      <c r="I50" s="312"/>
      <c r="J50" s="312"/>
      <c r="K50" s="313"/>
    </row>
    <row r="51" spans="2:11" ht="5.25" customHeight="1">
      <c r="B51" s="311"/>
      <c r="C51" s="314"/>
      <c r="D51" s="314"/>
      <c r="E51" s="314"/>
      <c r="F51" s="314"/>
      <c r="G51" s="314"/>
      <c r="H51" s="314"/>
      <c r="I51" s="314"/>
      <c r="J51" s="314"/>
      <c r="K51" s="313"/>
    </row>
    <row r="52" spans="2:11" ht="15" customHeight="1">
      <c r="B52" s="311"/>
      <c r="C52" s="315" t="s">
        <v>849</v>
      </c>
      <c r="D52" s="315"/>
      <c r="E52" s="315"/>
      <c r="F52" s="315"/>
      <c r="G52" s="315"/>
      <c r="H52" s="315"/>
      <c r="I52" s="315"/>
      <c r="J52" s="315"/>
      <c r="K52" s="313"/>
    </row>
    <row r="53" spans="2:11" ht="15" customHeight="1">
      <c r="B53" s="311"/>
      <c r="C53" s="315" t="s">
        <v>850</v>
      </c>
      <c r="D53" s="315"/>
      <c r="E53" s="315"/>
      <c r="F53" s="315"/>
      <c r="G53" s="315"/>
      <c r="H53" s="315"/>
      <c r="I53" s="315"/>
      <c r="J53" s="315"/>
      <c r="K53" s="313"/>
    </row>
    <row r="54" spans="2:11" ht="12.75" customHeight="1">
      <c r="B54" s="311"/>
      <c r="C54" s="317"/>
      <c r="D54" s="317"/>
      <c r="E54" s="317"/>
      <c r="F54" s="317"/>
      <c r="G54" s="317"/>
      <c r="H54" s="317"/>
      <c r="I54" s="317"/>
      <c r="J54" s="317"/>
      <c r="K54" s="313"/>
    </row>
    <row r="55" spans="2:11" ht="15" customHeight="1">
      <c r="B55" s="311"/>
      <c r="C55" s="315" t="s">
        <v>851</v>
      </c>
      <c r="D55" s="315"/>
      <c r="E55" s="315"/>
      <c r="F55" s="315"/>
      <c r="G55" s="315"/>
      <c r="H55" s="315"/>
      <c r="I55" s="315"/>
      <c r="J55" s="315"/>
      <c r="K55" s="313"/>
    </row>
    <row r="56" spans="2:11" ht="15" customHeight="1">
      <c r="B56" s="311"/>
      <c r="C56" s="318"/>
      <c r="D56" s="315" t="s">
        <v>852</v>
      </c>
      <c r="E56" s="315"/>
      <c r="F56" s="315"/>
      <c r="G56" s="315"/>
      <c r="H56" s="315"/>
      <c r="I56" s="315"/>
      <c r="J56" s="315"/>
      <c r="K56" s="313"/>
    </row>
    <row r="57" spans="2:11" ht="15" customHeight="1">
      <c r="B57" s="311"/>
      <c r="C57" s="318"/>
      <c r="D57" s="315" t="s">
        <v>853</v>
      </c>
      <c r="E57" s="315"/>
      <c r="F57" s="315"/>
      <c r="G57" s="315"/>
      <c r="H57" s="315"/>
      <c r="I57" s="315"/>
      <c r="J57" s="315"/>
      <c r="K57" s="313"/>
    </row>
    <row r="58" spans="2:11" ht="15" customHeight="1">
      <c r="B58" s="311"/>
      <c r="C58" s="318"/>
      <c r="D58" s="315" t="s">
        <v>854</v>
      </c>
      <c r="E58" s="315"/>
      <c r="F58" s="315"/>
      <c r="G58" s="315"/>
      <c r="H58" s="315"/>
      <c r="I58" s="315"/>
      <c r="J58" s="315"/>
      <c r="K58" s="313"/>
    </row>
    <row r="59" spans="2:11" ht="15" customHeight="1">
      <c r="B59" s="311"/>
      <c r="C59" s="318"/>
      <c r="D59" s="315" t="s">
        <v>855</v>
      </c>
      <c r="E59" s="315"/>
      <c r="F59" s="315"/>
      <c r="G59" s="315"/>
      <c r="H59" s="315"/>
      <c r="I59" s="315"/>
      <c r="J59" s="315"/>
      <c r="K59" s="313"/>
    </row>
    <row r="60" spans="2:11" ht="15" customHeight="1">
      <c r="B60" s="311"/>
      <c r="C60" s="318"/>
      <c r="D60" s="321" t="s">
        <v>856</v>
      </c>
      <c r="E60" s="321"/>
      <c r="F60" s="321"/>
      <c r="G60" s="321"/>
      <c r="H60" s="321"/>
      <c r="I60" s="321"/>
      <c r="J60" s="321"/>
      <c r="K60" s="313"/>
    </row>
    <row r="61" spans="2:11" ht="15" customHeight="1">
      <c r="B61" s="311"/>
      <c r="C61" s="318"/>
      <c r="D61" s="315" t="s">
        <v>857</v>
      </c>
      <c r="E61" s="315"/>
      <c r="F61" s="315"/>
      <c r="G61" s="315"/>
      <c r="H61" s="315"/>
      <c r="I61" s="315"/>
      <c r="J61" s="315"/>
      <c r="K61" s="313"/>
    </row>
    <row r="62" spans="2:11" ht="12.75" customHeight="1">
      <c r="B62" s="311"/>
      <c r="C62" s="318"/>
      <c r="D62" s="318"/>
      <c r="E62" s="322"/>
      <c r="F62" s="318"/>
      <c r="G62" s="318"/>
      <c r="H62" s="318"/>
      <c r="I62" s="318"/>
      <c r="J62" s="318"/>
      <c r="K62" s="313"/>
    </row>
    <row r="63" spans="2:11" ht="15" customHeight="1">
      <c r="B63" s="311"/>
      <c r="C63" s="318"/>
      <c r="D63" s="315" t="s">
        <v>858</v>
      </c>
      <c r="E63" s="315"/>
      <c r="F63" s="315"/>
      <c r="G63" s="315"/>
      <c r="H63" s="315"/>
      <c r="I63" s="315"/>
      <c r="J63" s="315"/>
      <c r="K63" s="313"/>
    </row>
    <row r="64" spans="2:11" ht="15" customHeight="1">
      <c r="B64" s="311"/>
      <c r="C64" s="318"/>
      <c r="D64" s="321" t="s">
        <v>859</v>
      </c>
      <c r="E64" s="321"/>
      <c r="F64" s="321"/>
      <c r="G64" s="321"/>
      <c r="H64" s="321"/>
      <c r="I64" s="321"/>
      <c r="J64" s="321"/>
      <c r="K64" s="313"/>
    </row>
    <row r="65" spans="2:11" ht="15" customHeight="1">
      <c r="B65" s="311"/>
      <c r="C65" s="318"/>
      <c r="D65" s="315" t="s">
        <v>860</v>
      </c>
      <c r="E65" s="315"/>
      <c r="F65" s="315"/>
      <c r="G65" s="315"/>
      <c r="H65" s="315"/>
      <c r="I65" s="315"/>
      <c r="J65" s="315"/>
      <c r="K65" s="313"/>
    </row>
    <row r="66" spans="2:11" ht="15" customHeight="1">
      <c r="B66" s="311"/>
      <c r="C66" s="318"/>
      <c r="D66" s="315" t="s">
        <v>861</v>
      </c>
      <c r="E66" s="315"/>
      <c r="F66" s="315"/>
      <c r="G66" s="315"/>
      <c r="H66" s="315"/>
      <c r="I66" s="315"/>
      <c r="J66" s="315"/>
      <c r="K66" s="313"/>
    </row>
    <row r="67" spans="2:11" ht="15" customHeight="1">
      <c r="B67" s="311"/>
      <c r="C67" s="318"/>
      <c r="D67" s="315" t="s">
        <v>862</v>
      </c>
      <c r="E67" s="315"/>
      <c r="F67" s="315"/>
      <c r="G67" s="315"/>
      <c r="H67" s="315"/>
      <c r="I67" s="315"/>
      <c r="J67" s="315"/>
      <c r="K67" s="313"/>
    </row>
    <row r="68" spans="2:11" ht="15" customHeight="1">
      <c r="B68" s="311"/>
      <c r="C68" s="318"/>
      <c r="D68" s="315" t="s">
        <v>863</v>
      </c>
      <c r="E68" s="315"/>
      <c r="F68" s="315"/>
      <c r="G68" s="315"/>
      <c r="H68" s="315"/>
      <c r="I68" s="315"/>
      <c r="J68" s="315"/>
      <c r="K68" s="313"/>
    </row>
    <row r="69" spans="2:11" ht="12.75" customHeight="1">
      <c r="B69" s="323"/>
      <c r="C69" s="324"/>
      <c r="D69" s="324"/>
      <c r="E69" s="324"/>
      <c r="F69" s="324"/>
      <c r="G69" s="324"/>
      <c r="H69" s="324"/>
      <c r="I69" s="324"/>
      <c r="J69" s="324"/>
      <c r="K69" s="325"/>
    </row>
    <row r="70" spans="2:11" ht="18.75" customHeight="1">
      <c r="B70" s="326"/>
      <c r="C70" s="326"/>
      <c r="D70" s="326"/>
      <c r="E70" s="326"/>
      <c r="F70" s="326"/>
      <c r="G70" s="326"/>
      <c r="H70" s="326"/>
      <c r="I70" s="326"/>
      <c r="J70" s="326"/>
      <c r="K70" s="327"/>
    </row>
    <row r="71" spans="2:11" ht="18.75" customHeight="1">
      <c r="B71" s="327"/>
      <c r="C71" s="327"/>
      <c r="D71" s="327"/>
      <c r="E71" s="327"/>
      <c r="F71" s="327"/>
      <c r="G71" s="327"/>
      <c r="H71" s="327"/>
      <c r="I71" s="327"/>
      <c r="J71" s="327"/>
      <c r="K71" s="327"/>
    </row>
    <row r="72" spans="2:11" ht="7.5" customHeight="1">
      <c r="B72" s="328"/>
      <c r="C72" s="329"/>
      <c r="D72" s="329"/>
      <c r="E72" s="329"/>
      <c r="F72" s="329"/>
      <c r="G72" s="329"/>
      <c r="H72" s="329"/>
      <c r="I72" s="329"/>
      <c r="J72" s="329"/>
      <c r="K72" s="330"/>
    </row>
    <row r="73" spans="2:11" ht="45" customHeight="1">
      <c r="B73" s="331"/>
      <c r="C73" s="332" t="s">
        <v>801</v>
      </c>
      <c r="D73" s="332"/>
      <c r="E73" s="332"/>
      <c r="F73" s="332"/>
      <c r="G73" s="332"/>
      <c r="H73" s="332"/>
      <c r="I73" s="332"/>
      <c r="J73" s="332"/>
      <c r="K73" s="333"/>
    </row>
    <row r="74" spans="2:11" ht="17.25" customHeight="1">
      <c r="B74" s="331"/>
      <c r="C74" s="334" t="s">
        <v>864</v>
      </c>
      <c r="D74" s="334"/>
      <c r="E74" s="334"/>
      <c r="F74" s="334" t="s">
        <v>865</v>
      </c>
      <c r="G74" s="335"/>
      <c r="H74" s="334" t="s">
        <v>123</v>
      </c>
      <c r="I74" s="334" t="s">
        <v>63</v>
      </c>
      <c r="J74" s="334" t="s">
        <v>866</v>
      </c>
      <c r="K74" s="333"/>
    </row>
    <row r="75" spans="2:11" ht="17.25" customHeight="1">
      <c r="B75" s="331"/>
      <c r="C75" s="336" t="s">
        <v>867</v>
      </c>
      <c r="D75" s="336"/>
      <c r="E75" s="336"/>
      <c r="F75" s="337" t="s">
        <v>868</v>
      </c>
      <c r="G75" s="338"/>
      <c r="H75" s="336"/>
      <c r="I75" s="336"/>
      <c r="J75" s="336" t="s">
        <v>869</v>
      </c>
      <c r="K75" s="333"/>
    </row>
    <row r="76" spans="2:11" ht="5.25" customHeight="1">
      <c r="B76" s="331"/>
      <c r="C76" s="339"/>
      <c r="D76" s="339"/>
      <c r="E76" s="339"/>
      <c r="F76" s="339"/>
      <c r="G76" s="340"/>
      <c r="H76" s="339"/>
      <c r="I76" s="339"/>
      <c r="J76" s="339"/>
      <c r="K76" s="333"/>
    </row>
    <row r="77" spans="2:11" ht="15" customHeight="1">
      <c r="B77" s="331"/>
      <c r="C77" s="320" t="s">
        <v>59</v>
      </c>
      <c r="D77" s="339"/>
      <c r="E77" s="339"/>
      <c r="F77" s="341" t="s">
        <v>870</v>
      </c>
      <c r="G77" s="340"/>
      <c r="H77" s="320" t="s">
        <v>871</v>
      </c>
      <c r="I77" s="320" t="s">
        <v>872</v>
      </c>
      <c r="J77" s="320">
        <v>20</v>
      </c>
      <c r="K77" s="333"/>
    </row>
    <row r="78" spans="2:11" ht="15" customHeight="1">
      <c r="B78" s="331"/>
      <c r="C78" s="320" t="s">
        <v>873</v>
      </c>
      <c r="D78" s="320"/>
      <c r="E78" s="320"/>
      <c r="F78" s="341" t="s">
        <v>870</v>
      </c>
      <c r="G78" s="340"/>
      <c r="H78" s="320" t="s">
        <v>874</v>
      </c>
      <c r="I78" s="320" t="s">
        <v>872</v>
      </c>
      <c r="J78" s="320">
        <v>120</v>
      </c>
      <c r="K78" s="333"/>
    </row>
    <row r="79" spans="2:11" ht="15" customHeight="1">
      <c r="B79" s="342"/>
      <c r="C79" s="320" t="s">
        <v>875</v>
      </c>
      <c r="D79" s="320"/>
      <c r="E79" s="320"/>
      <c r="F79" s="341" t="s">
        <v>876</v>
      </c>
      <c r="G79" s="340"/>
      <c r="H79" s="320" t="s">
        <v>877</v>
      </c>
      <c r="I79" s="320" t="s">
        <v>872</v>
      </c>
      <c r="J79" s="320">
        <v>50</v>
      </c>
      <c r="K79" s="333"/>
    </row>
    <row r="80" spans="2:11" ht="15" customHeight="1">
      <c r="B80" s="342"/>
      <c r="C80" s="320" t="s">
        <v>878</v>
      </c>
      <c r="D80" s="320"/>
      <c r="E80" s="320"/>
      <c r="F80" s="341" t="s">
        <v>870</v>
      </c>
      <c r="G80" s="340"/>
      <c r="H80" s="320" t="s">
        <v>879</v>
      </c>
      <c r="I80" s="320" t="s">
        <v>880</v>
      </c>
      <c r="J80" s="320"/>
      <c r="K80" s="333"/>
    </row>
    <row r="81" spans="2:11" ht="15" customHeight="1">
      <c r="B81" s="342"/>
      <c r="C81" s="343" t="s">
        <v>881</v>
      </c>
      <c r="D81" s="343"/>
      <c r="E81" s="343"/>
      <c r="F81" s="344" t="s">
        <v>876</v>
      </c>
      <c r="G81" s="343"/>
      <c r="H81" s="343" t="s">
        <v>882</v>
      </c>
      <c r="I81" s="343" t="s">
        <v>872</v>
      </c>
      <c r="J81" s="343">
        <v>15</v>
      </c>
      <c r="K81" s="333"/>
    </row>
    <row r="82" spans="2:11" ht="15" customHeight="1">
      <c r="B82" s="342"/>
      <c r="C82" s="343" t="s">
        <v>883</v>
      </c>
      <c r="D82" s="343"/>
      <c r="E82" s="343"/>
      <c r="F82" s="344" t="s">
        <v>876</v>
      </c>
      <c r="G82" s="343"/>
      <c r="H82" s="343" t="s">
        <v>884</v>
      </c>
      <c r="I82" s="343" t="s">
        <v>872</v>
      </c>
      <c r="J82" s="343">
        <v>15</v>
      </c>
      <c r="K82" s="333"/>
    </row>
    <row r="83" spans="2:11" ht="15" customHeight="1">
      <c r="B83" s="342"/>
      <c r="C83" s="343" t="s">
        <v>885</v>
      </c>
      <c r="D83" s="343"/>
      <c r="E83" s="343"/>
      <c r="F83" s="344" t="s">
        <v>876</v>
      </c>
      <c r="G83" s="343"/>
      <c r="H83" s="343" t="s">
        <v>886</v>
      </c>
      <c r="I83" s="343" t="s">
        <v>872</v>
      </c>
      <c r="J83" s="343">
        <v>20</v>
      </c>
      <c r="K83" s="333"/>
    </row>
    <row r="84" spans="2:11" ht="15" customHeight="1">
      <c r="B84" s="342"/>
      <c r="C84" s="343" t="s">
        <v>887</v>
      </c>
      <c r="D84" s="343"/>
      <c r="E84" s="343"/>
      <c r="F84" s="344" t="s">
        <v>876</v>
      </c>
      <c r="G84" s="343"/>
      <c r="H84" s="343" t="s">
        <v>888</v>
      </c>
      <c r="I84" s="343" t="s">
        <v>872</v>
      </c>
      <c r="J84" s="343">
        <v>20</v>
      </c>
      <c r="K84" s="333"/>
    </row>
    <row r="85" spans="2:11" ht="15" customHeight="1">
      <c r="B85" s="342"/>
      <c r="C85" s="320" t="s">
        <v>889</v>
      </c>
      <c r="D85" s="320"/>
      <c r="E85" s="320"/>
      <c r="F85" s="341" t="s">
        <v>876</v>
      </c>
      <c r="G85" s="340"/>
      <c r="H85" s="320" t="s">
        <v>890</v>
      </c>
      <c r="I85" s="320" t="s">
        <v>872</v>
      </c>
      <c r="J85" s="320">
        <v>50</v>
      </c>
      <c r="K85" s="333"/>
    </row>
    <row r="86" spans="2:11" ht="15" customHeight="1">
      <c r="B86" s="342"/>
      <c r="C86" s="320" t="s">
        <v>891</v>
      </c>
      <c r="D86" s="320"/>
      <c r="E86" s="320"/>
      <c r="F86" s="341" t="s">
        <v>876</v>
      </c>
      <c r="G86" s="340"/>
      <c r="H86" s="320" t="s">
        <v>892</v>
      </c>
      <c r="I86" s="320" t="s">
        <v>872</v>
      </c>
      <c r="J86" s="320">
        <v>20</v>
      </c>
      <c r="K86" s="333"/>
    </row>
    <row r="87" spans="2:11" ht="15" customHeight="1">
      <c r="B87" s="342"/>
      <c r="C87" s="320" t="s">
        <v>893</v>
      </c>
      <c r="D87" s="320"/>
      <c r="E87" s="320"/>
      <c r="F87" s="341" t="s">
        <v>876</v>
      </c>
      <c r="G87" s="340"/>
      <c r="H87" s="320" t="s">
        <v>894</v>
      </c>
      <c r="I87" s="320" t="s">
        <v>872</v>
      </c>
      <c r="J87" s="320">
        <v>20</v>
      </c>
      <c r="K87" s="333"/>
    </row>
    <row r="88" spans="2:11" ht="15" customHeight="1">
      <c r="B88" s="342"/>
      <c r="C88" s="320" t="s">
        <v>895</v>
      </c>
      <c r="D88" s="320"/>
      <c r="E88" s="320"/>
      <c r="F88" s="341" t="s">
        <v>876</v>
      </c>
      <c r="G88" s="340"/>
      <c r="H88" s="320" t="s">
        <v>896</v>
      </c>
      <c r="I88" s="320" t="s">
        <v>872</v>
      </c>
      <c r="J88" s="320">
        <v>50</v>
      </c>
      <c r="K88" s="333"/>
    </row>
    <row r="89" spans="2:11" ht="15" customHeight="1">
      <c r="B89" s="342"/>
      <c r="C89" s="320" t="s">
        <v>897</v>
      </c>
      <c r="D89" s="320"/>
      <c r="E89" s="320"/>
      <c r="F89" s="341" t="s">
        <v>876</v>
      </c>
      <c r="G89" s="340"/>
      <c r="H89" s="320" t="s">
        <v>897</v>
      </c>
      <c r="I89" s="320" t="s">
        <v>872</v>
      </c>
      <c r="J89" s="320">
        <v>50</v>
      </c>
      <c r="K89" s="333"/>
    </row>
    <row r="90" spans="2:11" ht="15" customHeight="1">
      <c r="B90" s="342"/>
      <c r="C90" s="320" t="s">
        <v>128</v>
      </c>
      <c r="D90" s="320"/>
      <c r="E90" s="320"/>
      <c r="F90" s="341" t="s">
        <v>876</v>
      </c>
      <c r="G90" s="340"/>
      <c r="H90" s="320" t="s">
        <v>898</v>
      </c>
      <c r="I90" s="320" t="s">
        <v>872</v>
      </c>
      <c r="J90" s="320">
        <v>255</v>
      </c>
      <c r="K90" s="333"/>
    </row>
    <row r="91" spans="2:11" ht="15" customHeight="1">
      <c r="B91" s="342"/>
      <c r="C91" s="320" t="s">
        <v>899</v>
      </c>
      <c r="D91" s="320"/>
      <c r="E91" s="320"/>
      <c r="F91" s="341" t="s">
        <v>870</v>
      </c>
      <c r="G91" s="340"/>
      <c r="H91" s="320" t="s">
        <v>900</v>
      </c>
      <c r="I91" s="320" t="s">
        <v>901</v>
      </c>
      <c r="J91" s="320"/>
      <c r="K91" s="333"/>
    </row>
    <row r="92" spans="2:11" ht="15" customHeight="1">
      <c r="B92" s="342"/>
      <c r="C92" s="320" t="s">
        <v>902</v>
      </c>
      <c r="D92" s="320"/>
      <c r="E92" s="320"/>
      <c r="F92" s="341" t="s">
        <v>870</v>
      </c>
      <c r="G92" s="340"/>
      <c r="H92" s="320" t="s">
        <v>903</v>
      </c>
      <c r="I92" s="320" t="s">
        <v>904</v>
      </c>
      <c r="J92" s="320"/>
      <c r="K92" s="333"/>
    </row>
    <row r="93" spans="2:11" ht="15" customHeight="1">
      <c r="B93" s="342"/>
      <c r="C93" s="320" t="s">
        <v>905</v>
      </c>
      <c r="D93" s="320"/>
      <c r="E93" s="320"/>
      <c r="F93" s="341" t="s">
        <v>870</v>
      </c>
      <c r="G93" s="340"/>
      <c r="H93" s="320" t="s">
        <v>905</v>
      </c>
      <c r="I93" s="320" t="s">
        <v>904</v>
      </c>
      <c r="J93" s="320"/>
      <c r="K93" s="333"/>
    </row>
    <row r="94" spans="2:11" ht="15" customHeight="1">
      <c r="B94" s="342"/>
      <c r="C94" s="320" t="s">
        <v>44</v>
      </c>
      <c r="D94" s="320"/>
      <c r="E94" s="320"/>
      <c r="F94" s="341" t="s">
        <v>870</v>
      </c>
      <c r="G94" s="340"/>
      <c r="H94" s="320" t="s">
        <v>906</v>
      </c>
      <c r="I94" s="320" t="s">
        <v>904</v>
      </c>
      <c r="J94" s="320"/>
      <c r="K94" s="333"/>
    </row>
    <row r="95" spans="2:11" ht="15" customHeight="1">
      <c r="B95" s="342"/>
      <c r="C95" s="320" t="s">
        <v>54</v>
      </c>
      <c r="D95" s="320"/>
      <c r="E95" s="320"/>
      <c r="F95" s="341" t="s">
        <v>870</v>
      </c>
      <c r="G95" s="340"/>
      <c r="H95" s="320" t="s">
        <v>907</v>
      </c>
      <c r="I95" s="320" t="s">
        <v>904</v>
      </c>
      <c r="J95" s="320"/>
      <c r="K95" s="333"/>
    </row>
    <row r="96" spans="2:11" ht="15" customHeight="1">
      <c r="B96" s="345"/>
      <c r="C96" s="346"/>
      <c r="D96" s="346"/>
      <c r="E96" s="346"/>
      <c r="F96" s="346"/>
      <c r="G96" s="346"/>
      <c r="H96" s="346"/>
      <c r="I96" s="346"/>
      <c r="J96" s="346"/>
      <c r="K96" s="347"/>
    </row>
    <row r="97" spans="2:11" ht="18.75" customHeight="1">
      <c r="B97" s="348"/>
      <c r="C97" s="349"/>
      <c r="D97" s="349"/>
      <c r="E97" s="349"/>
      <c r="F97" s="349"/>
      <c r="G97" s="349"/>
      <c r="H97" s="349"/>
      <c r="I97" s="349"/>
      <c r="J97" s="349"/>
      <c r="K97" s="348"/>
    </row>
    <row r="98" spans="2:11" ht="18.75" customHeight="1">
      <c r="B98" s="327"/>
      <c r="C98" s="327"/>
      <c r="D98" s="327"/>
      <c r="E98" s="327"/>
      <c r="F98" s="327"/>
      <c r="G98" s="327"/>
      <c r="H98" s="327"/>
      <c r="I98" s="327"/>
      <c r="J98" s="327"/>
      <c r="K98" s="327"/>
    </row>
    <row r="99" spans="2:11" ht="7.5" customHeight="1">
      <c r="B99" s="328"/>
      <c r="C99" s="329"/>
      <c r="D99" s="329"/>
      <c r="E99" s="329"/>
      <c r="F99" s="329"/>
      <c r="G99" s="329"/>
      <c r="H99" s="329"/>
      <c r="I99" s="329"/>
      <c r="J99" s="329"/>
      <c r="K99" s="330"/>
    </row>
    <row r="100" spans="2:11" ht="45" customHeight="1">
      <c r="B100" s="331"/>
      <c r="C100" s="332" t="s">
        <v>908</v>
      </c>
      <c r="D100" s="332"/>
      <c r="E100" s="332"/>
      <c r="F100" s="332"/>
      <c r="G100" s="332"/>
      <c r="H100" s="332"/>
      <c r="I100" s="332"/>
      <c r="J100" s="332"/>
      <c r="K100" s="333"/>
    </row>
    <row r="101" spans="2:11" ht="17.25" customHeight="1">
      <c r="B101" s="331"/>
      <c r="C101" s="334" t="s">
        <v>864</v>
      </c>
      <c r="D101" s="334"/>
      <c r="E101" s="334"/>
      <c r="F101" s="334" t="s">
        <v>865</v>
      </c>
      <c r="G101" s="335"/>
      <c r="H101" s="334" t="s">
        <v>123</v>
      </c>
      <c r="I101" s="334" t="s">
        <v>63</v>
      </c>
      <c r="J101" s="334" t="s">
        <v>866</v>
      </c>
      <c r="K101" s="333"/>
    </row>
    <row r="102" spans="2:11" ht="17.25" customHeight="1">
      <c r="B102" s="331"/>
      <c r="C102" s="336" t="s">
        <v>867</v>
      </c>
      <c r="D102" s="336"/>
      <c r="E102" s="336"/>
      <c r="F102" s="337" t="s">
        <v>868</v>
      </c>
      <c r="G102" s="338"/>
      <c r="H102" s="336"/>
      <c r="I102" s="336"/>
      <c r="J102" s="336" t="s">
        <v>869</v>
      </c>
      <c r="K102" s="333"/>
    </row>
    <row r="103" spans="2:11" ht="5.25" customHeight="1">
      <c r="B103" s="331"/>
      <c r="C103" s="334"/>
      <c r="D103" s="334"/>
      <c r="E103" s="334"/>
      <c r="F103" s="334"/>
      <c r="G103" s="350"/>
      <c r="H103" s="334"/>
      <c r="I103" s="334"/>
      <c r="J103" s="334"/>
      <c r="K103" s="333"/>
    </row>
    <row r="104" spans="2:11" ht="15" customHeight="1">
      <c r="B104" s="331"/>
      <c r="C104" s="320" t="s">
        <v>59</v>
      </c>
      <c r="D104" s="339"/>
      <c r="E104" s="339"/>
      <c r="F104" s="341" t="s">
        <v>870</v>
      </c>
      <c r="G104" s="350"/>
      <c r="H104" s="320" t="s">
        <v>909</v>
      </c>
      <c r="I104" s="320" t="s">
        <v>872</v>
      </c>
      <c r="J104" s="320">
        <v>20</v>
      </c>
      <c r="K104" s="333"/>
    </row>
    <row r="105" spans="2:11" ht="15" customHeight="1">
      <c r="B105" s="331"/>
      <c r="C105" s="320" t="s">
        <v>873</v>
      </c>
      <c r="D105" s="320"/>
      <c r="E105" s="320"/>
      <c r="F105" s="341" t="s">
        <v>870</v>
      </c>
      <c r="G105" s="320"/>
      <c r="H105" s="320" t="s">
        <v>909</v>
      </c>
      <c r="I105" s="320" t="s">
        <v>872</v>
      </c>
      <c r="J105" s="320">
        <v>120</v>
      </c>
      <c r="K105" s="333"/>
    </row>
    <row r="106" spans="2:11" ht="15" customHeight="1">
      <c r="B106" s="342"/>
      <c r="C106" s="320" t="s">
        <v>875</v>
      </c>
      <c r="D106" s="320"/>
      <c r="E106" s="320"/>
      <c r="F106" s="341" t="s">
        <v>876</v>
      </c>
      <c r="G106" s="320"/>
      <c r="H106" s="320" t="s">
        <v>909</v>
      </c>
      <c r="I106" s="320" t="s">
        <v>872</v>
      </c>
      <c r="J106" s="320">
        <v>50</v>
      </c>
      <c r="K106" s="333"/>
    </row>
    <row r="107" spans="2:11" ht="15" customHeight="1">
      <c r="B107" s="342"/>
      <c r="C107" s="320" t="s">
        <v>878</v>
      </c>
      <c r="D107" s="320"/>
      <c r="E107" s="320"/>
      <c r="F107" s="341" t="s">
        <v>870</v>
      </c>
      <c r="G107" s="320"/>
      <c r="H107" s="320" t="s">
        <v>909</v>
      </c>
      <c r="I107" s="320" t="s">
        <v>880</v>
      </c>
      <c r="J107" s="320"/>
      <c r="K107" s="333"/>
    </row>
    <row r="108" spans="2:11" ht="15" customHeight="1">
      <c r="B108" s="342"/>
      <c r="C108" s="320" t="s">
        <v>889</v>
      </c>
      <c r="D108" s="320"/>
      <c r="E108" s="320"/>
      <c r="F108" s="341" t="s">
        <v>876</v>
      </c>
      <c r="G108" s="320"/>
      <c r="H108" s="320" t="s">
        <v>909</v>
      </c>
      <c r="I108" s="320" t="s">
        <v>872</v>
      </c>
      <c r="J108" s="320">
        <v>50</v>
      </c>
      <c r="K108" s="333"/>
    </row>
    <row r="109" spans="2:11" ht="15" customHeight="1">
      <c r="B109" s="342"/>
      <c r="C109" s="320" t="s">
        <v>897</v>
      </c>
      <c r="D109" s="320"/>
      <c r="E109" s="320"/>
      <c r="F109" s="341" t="s">
        <v>876</v>
      </c>
      <c r="G109" s="320"/>
      <c r="H109" s="320" t="s">
        <v>909</v>
      </c>
      <c r="I109" s="320" t="s">
        <v>872</v>
      </c>
      <c r="J109" s="320">
        <v>50</v>
      </c>
      <c r="K109" s="333"/>
    </row>
    <row r="110" spans="2:11" ht="15" customHeight="1">
      <c r="B110" s="342"/>
      <c r="C110" s="320" t="s">
        <v>895</v>
      </c>
      <c r="D110" s="320"/>
      <c r="E110" s="320"/>
      <c r="F110" s="341" t="s">
        <v>876</v>
      </c>
      <c r="G110" s="320"/>
      <c r="H110" s="320" t="s">
        <v>909</v>
      </c>
      <c r="I110" s="320" t="s">
        <v>872</v>
      </c>
      <c r="J110" s="320">
        <v>50</v>
      </c>
      <c r="K110" s="333"/>
    </row>
    <row r="111" spans="2:11" ht="15" customHeight="1">
      <c r="B111" s="342"/>
      <c r="C111" s="320" t="s">
        <v>59</v>
      </c>
      <c r="D111" s="320"/>
      <c r="E111" s="320"/>
      <c r="F111" s="341" t="s">
        <v>870</v>
      </c>
      <c r="G111" s="320"/>
      <c r="H111" s="320" t="s">
        <v>910</v>
      </c>
      <c r="I111" s="320" t="s">
        <v>872</v>
      </c>
      <c r="J111" s="320">
        <v>20</v>
      </c>
      <c r="K111" s="333"/>
    </row>
    <row r="112" spans="2:11" ht="15" customHeight="1">
      <c r="B112" s="342"/>
      <c r="C112" s="320" t="s">
        <v>911</v>
      </c>
      <c r="D112" s="320"/>
      <c r="E112" s="320"/>
      <c r="F112" s="341" t="s">
        <v>870</v>
      </c>
      <c r="G112" s="320"/>
      <c r="H112" s="320" t="s">
        <v>912</v>
      </c>
      <c r="I112" s="320" t="s">
        <v>872</v>
      </c>
      <c r="J112" s="320">
        <v>120</v>
      </c>
      <c r="K112" s="333"/>
    </row>
    <row r="113" spans="2:11" ht="15" customHeight="1">
      <c r="B113" s="342"/>
      <c r="C113" s="320" t="s">
        <v>44</v>
      </c>
      <c r="D113" s="320"/>
      <c r="E113" s="320"/>
      <c r="F113" s="341" t="s">
        <v>870</v>
      </c>
      <c r="G113" s="320"/>
      <c r="H113" s="320" t="s">
        <v>913</v>
      </c>
      <c r="I113" s="320" t="s">
        <v>904</v>
      </c>
      <c r="J113" s="320"/>
      <c r="K113" s="333"/>
    </row>
    <row r="114" spans="2:11" ht="15" customHeight="1">
      <c r="B114" s="342"/>
      <c r="C114" s="320" t="s">
        <v>54</v>
      </c>
      <c r="D114" s="320"/>
      <c r="E114" s="320"/>
      <c r="F114" s="341" t="s">
        <v>870</v>
      </c>
      <c r="G114" s="320"/>
      <c r="H114" s="320" t="s">
        <v>914</v>
      </c>
      <c r="I114" s="320" t="s">
        <v>904</v>
      </c>
      <c r="J114" s="320"/>
      <c r="K114" s="333"/>
    </row>
    <row r="115" spans="2:11" ht="15" customHeight="1">
      <c r="B115" s="342"/>
      <c r="C115" s="320" t="s">
        <v>63</v>
      </c>
      <c r="D115" s="320"/>
      <c r="E115" s="320"/>
      <c r="F115" s="341" t="s">
        <v>870</v>
      </c>
      <c r="G115" s="320"/>
      <c r="H115" s="320" t="s">
        <v>915</v>
      </c>
      <c r="I115" s="320" t="s">
        <v>916</v>
      </c>
      <c r="J115" s="320"/>
      <c r="K115" s="333"/>
    </row>
    <row r="116" spans="2:11" ht="15" customHeight="1">
      <c r="B116" s="345"/>
      <c r="C116" s="351"/>
      <c r="D116" s="351"/>
      <c r="E116" s="351"/>
      <c r="F116" s="351"/>
      <c r="G116" s="351"/>
      <c r="H116" s="351"/>
      <c r="I116" s="351"/>
      <c r="J116" s="351"/>
      <c r="K116" s="347"/>
    </row>
    <row r="117" spans="2:11" ht="18.75" customHeight="1">
      <c r="B117" s="352"/>
      <c r="C117" s="317"/>
      <c r="D117" s="317"/>
      <c r="E117" s="317"/>
      <c r="F117" s="353"/>
      <c r="G117" s="317"/>
      <c r="H117" s="317"/>
      <c r="I117" s="317"/>
      <c r="J117" s="317"/>
      <c r="K117" s="352"/>
    </row>
    <row r="118" spans="2:11" ht="18.75" customHeight="1">
      <c r="B118" s="327"/>
      <c r="C118" s="327"/>
      <c r="D118" s="327"/>
      <c r="E118" s="327"/>
      <c r="F118" s="327"/>
      <c r="G118" s="327"/>
      <c r="H118" s="327"/>
      <c r="I118" s="327"/>
      <c r="J118" s="327"/>
      <c r="K118" s="327"/>
    </row>
    <row r="119" spans="2:11" ht="7.5" customHeight="1">
      <c r="B119" s="354"/>
      <c r="C119" s="355"/>
      <c r="D119" s="355"/>
      <c r="E119" s="355"/>
      <c r="F119" s="355"/>
      <c r="G119" s="355"/>
      <c r="H119" s="355"/>
      <c r="I119" s="355"/>
      <c r="J119" s="355"/>
      <c r="K119" s="356"/>
    </row>
    <row r="120" spans="2:11" ht="45" customHeight="1">
      <c r="B120" s="357"/>
      <c r="C120" s="308" t="s">
        <v>917</v>
      </c>
      <c r="D120" s="308"/>
      <c r="E120" s="308"/>
      <c r="F120" s="308"/>
      <c r="G120" s="308"/>
      <c r="H120" s="308"/>
      <c r="I120" s="308"/>
      <c r="J120" s="308"/>
      <c r="K120" s="358"/>
    </row>
    <row r="121" spans="2:11" ht="17.25" customHeight="1">
      <c r="B121" s="359"/>
      <c r="C121" s="334" t="s">
        <v>864</v>
      </c>
      <c r="D121" s="334"/>
      <c r="E121" s="334"/>
      <c r="F121" s="334" t="s">
        <v>865</v>
      </c>
      <c r="G121" s="335"/>
      <c r="H121" s="334" t="s">
        <v>123</v>
      </c>
      <c r="I121" s="334" t="s">
        <v>63</v>
      </c>
      <c r="J121" s="334" t="s">
        <v>866</v>
      </c>
      <c r="K121" s="360"/>
    </row>
    <row r="122" spans="2:11" ht="17.25" customHeight="1">
      <c r="B122" s="359"/>
      <c r="C122" s="336" t="s">
        <v>867</v>
      </c>
      <c r="D122" s="336"/>
      <c r="E122" s="336"/>
      <c r="F122" s="337" t="s">
        <v>868</v>
      </c>
      <c r="G122" s="338"/>
      <c r="H122" s="336"/>
      <c r="I122" s="336"/>
      <c r="J122" s="336" t="s">
        <v>869</v>
      </c>
      <c r="K122" s="360"/>
    </row>
    <row r="123" spans="2:11" ht="5.25" customHeight="1">
      <c r="B123" s="361"/>
      <c r="C123" s="339"/>
      <c r="D123" s="339"/>
      <c r="E123" s="339"/>
      <c r="F123" s="339"/>
      <c r="G123" s="320"/>
      <c r="H123" s="339"/>
      <c r="I123" s="339"/>
      <c r="J123" s="339"/>
      <c r="K123" s="362"/>
    </row>
    <row r="124" spans="2:11" ht="15" customHeight="1">
      <c r="B124" s="361"/>
      <c r="C124" s="320" t="s">
        <v>873</v>
      </c>
      <c r="D124" s="339"/>
      <c r="E124" s="339"/>
      <c r="F124" s="341" t="s">
        <v>870</v>
      </c>
      <c r="G124" s="320"/>
      <c r="H124" s="320" t="s">
        <v>909</v>
      </c>
      <c r="I124" s="320" t="s">
        <v>872</v>
      </c>
      <c r="J124" s="320">
        <v>120</v>
      </c>
      <c r="K124" s="363"/>
    </row>
    <row r="125" spans="2:11" ht="15" customHeight="1">
      <c r="B125" s="361"/>
      <c r="C125" s="320" t="s">
        <v>918</v>
      </c>
      <c r="D125" s="320"/>
      <c r="E125" s="320"/>
      <c r="F125" s="341" t="s">
        <v>870</v>
      </c>
      <c r="G125" s="320"/>
      <c r="H125" s="320" t="s">
        <v>919</v>
      </c>
      <c r="I125" s="320" t="s">
        <v>872</v>
      </c>
      <c r="J125" s="320" t="s">
        <v>920</v>
      </c>
      <c r="K125" s="363"/>
    </row>
    <row r="126" spans="2:11" ht="15" customHeight="1">
      <c r="B126" s="361"/>
      <c r="C126" s="320" t="s">
        <v>88</v>
      </c>
      <c r="D126" s="320"/>
      <c r="E126" s="320"/>
      <c r="F126" s="341" t="s">
        <v>870</v>
      </c>
      <c r="G126" s="320"/>
      <c r="H126" s="320" t="s">
        <v>921</v>
      </c>
      <c r="I126" s="320" t="s">
        <v>872</v>
      </c>
      <c r="J126" s="320" t="s">
        <v>920</v>
      </c>
      <c r="K126" s="363"/>
    </row>
    <row r="127" spans="2:11" ht="15" customHeight="1">
      <c r="B127" s="361"/>
      <c r="C127" s="320" t="s">
        <v>881</v>
      </c>
      <c r="D127" s="320"/>
      <c r="E127" s="320"/>
      <c r="F127" s="341" t="s">
        <v>876</v>
      </c>
      <c r="G127" s="320"/>
      <c r="H127" s="320" t="s">
        <v>882</v>
      </c>
      <c r="I127" s="320" t="s">
        <v>872</v>
      </c>
      <c r="J127" s="320">
        <v>15</v>
      </c>
      <c r="K127" s="363"/>
    </row>
    <row r="128" spans="2:11" ht="15" customHeight="1">
      <c r="B128" s="361"/>
      <c r="C128" s="343" t="s">
        <v>883</v>
      </c>
      <c r="D128" s="343"/>
      <c r="E128" s="343"/>
      <c r="F128" s="344" t="s">
        <v>876</v>
      </c>
      <c r="G128" s="343"/>
      <c r="H128" s="343" t="s">
        <v>884</v>
      </c>
      <c r="I128" s="343" t="s">
        <v>872</v>
      </c>
      <c r="J128" s="343">
        <v>15</v>
      </c>
      <c r="K128" s="363"/>
    </row>
    <row r="129" spans="2:11" ht="15" customHeight="1">
      <c r="B129" s="361"/>
      <c r="C129" s="343" t="s">
        <v>885</v>
      </c>
      <c r="D129" s="343"/>
      <c r="E129" s="343"/>
      <c r="F129" s="344" t="s">
        <v>876</v>
      </c>
      <c r="G129" s="343"/>
      <c r="H129" s="343" t="s">
        <v>886</v>
      </c>
      <c r="I129" s="343" t="s">
        <v>872</v>
      </c>
      <c r="J129" s="343">
        <v>20</v>
      </c>
      <c r="K129" s="363"/>
    </row>
    <row r="130" spans="2:11" ht="15" customHeight="1">
      <c r="B130" s="361"/>
      <c r="C130" s="343" t="s">
        <v>887</v>
      </c>
      <c r="D130" s="343"/>
      <c r="E130" s="343"/>
      <c r="F130" s="344" t="s">
        <v>876</v>
      </c>
      <c r="G130" s="343"/>
      <c r="H130" s="343" t="s">
        <v>888</v>
      </c>
      <c r="I130" s="343" t="s">
        <v>872</v>
      </c>
      <c r="J130" s="343">
        <v>20</v>
      </c>
      <c r="K130" s="363"/>
    </row>
    <row r="131" spans="2:11" ht="15" customHeight="1">
      <c r="B131" s="361"/>
      <c r="C131" s="320" t="s">
        <v>875</v>
      </c>
      <c r="D131" s="320"/>
      <c r="E131" s="320"/>
      <c r="F131" s="341" t="s">
        <v>876</v>
      </c>
      <c r="G131" s="320"/>
      <c r="H131" s="320" t="s">
        <v>909</v>
      </c>
      <c r="I131" s="320" t="s">
        <v>872</v>
      </c>
      <c r="J131" s="320">
        <v>50</v>
      </c>
      <c r="K131" s="363"/>
    </row>
    <row r="132" spans="2:11" ht="15" customHeight="1">
      <c r="B132" s="361"/>
      <c r="C132" s="320" t="s">
        <v>889</v>
      </c>
      <c r="D132" s="320"/>
      <c r="E132" s="320"/>
      <c r="F132" s="341" t="s">
        <v>876</v>
      </c>
      <c r="G132" s="320"/>
      <c r="H132" s="320" t="s">
        <v>909</v>
      </c>
      <c r="I132" s="320" t="s">
        <v>872</v>
      </c>
      <c r="J132" s="320">
        <v>50</v>
      </c>
      <c r="K132" s="363"/>
    </row>
    <row r="133" spans="2:11" ht="15" customHeight="1">
      <c r="B133" s="361"/>
      <c r="C133" s="320" t="s">
        <v>895</v>
      </c>
      <c r="D133" s="320"/>
      <c r="E133" s="320"/>
      <c r="F133" s="341" t="s">
        <v>876</v>
      </c>
      <c r="G133" s="320"/>
      <c r="H133" s="320" t="s">
        <v>909</v>
      </c>
      <c r="I133" s="320" t="s">
        <v>872</v>
      </c>
      <c r="J133" s="320">
        <v>50</v>
      </c>
      <c r="K133" s="363"/>
    </row>
    <row r="134" spans="2:11" ht="15" customHeight="1">
      <c r="B134" s="361"/>
      <c r="C134" s="320" t="s">
        <v>897</v>
      </c>
      <c r="D134" s="320"/>
      <c r="E134" s="320"/>
      <c r="F134" s="341" t="s">
        <v>876</v>
      </c>
      <c r="G134" s="320"/>
      <c r="H134" s="320" t="s">
        <v>909</v>
      </c>
      <c r="I134" s="320" t="s">
        <v>872</v>
      </c>
      <c r="J134" s="320">
        <v>50</v>
      </c>
      <c r="K134" s="363"/>
    </row>
    <row r="135" spans="2:11" ht="15" customHeight="1">
      <c r="B135" s="361"/>
      <c r="C135" s="320" t="s">
        <v>128</v>
      </c>
      <c r="D135" s="320"/>
      <c r="E135" s="320"/>
      <c r="F135" s="341" t="s">
        <v>876</v>
      </c>
      <c r="G135" s="320"/>
      <c r="H135" s="320" t="s">
        <v>922</v>
      </c>
      <c r="I135" s="320" t="s">
        <v>872</v>
      </c>
      <c r="J135" s="320">
        <v>255</v>
      </c>
      <c r="K135" s="363"/>
    </row>
    <row r="136" spans="2:11" ht="15" customHeight="1">
      <c r="B136" s="361"/>
      <c r="C136" s="320" t="s">
        <v>899</v>
      </c>
      <c r="D136" s="320"/>
      <c r="E136" s="320"/>
      <c r="F136" s="341" t="s">
        <v>870</v>
      </c>
      <c r="G136" s="320"/>
      <c r="H136" s="320" t="s">
        <v>923</v>
      </c>
      <c r="I136" s="320" t="s">
        <v>901</v>
      </c>
      <c r="J136" s="320"/>
      <c r="K136" s="363"/>
    </row>
    <row r="137" spans="2:11" ht="15" customHeight="1">
      <c r="B137" s="361"/>
      <c r="C137" s="320" t="s">
        <v>902</v>
      </c>
      <c r="D137" s="320"/>
      <c r="E137" s="320"/>
      <c r="F137" s="341" t="s">
        <v>870</v>
      </c>
      <c r="G137" s="320"/>
      <c r="H137" s="320" t="s">
        <v>924</v>
      </c>
      <c r="I137" s="320" t="s">
        <v>904</v>
      </c>
      <c r="J137" s="320"/>
      <c r="K137" s="363"/>
    </row>
    <row r="138" spans="2:11" ht="15" customHeight="1">
      <c r="B138" s="361"/>
      <c r="C138" s="320" t="s">
        <v>905</v>
      </c>
      <c r="D138" s="320"/>
      <c r="E138" s="320"/>
      <c r="F138" s="341" t="s">
        <v>870</v>
      </c>
      <c r="G138" s="320"/>
      <c r="H138" s="320" t="s">
        <v>905</v>
      </c>
      <c r="I138" s="320" t="s">
        <v>904</v>
      </c>
      <c r="J138" s="320"/>
      <c r="K138" s="363"/>
    </row>
    <row r="139" spans="2:11" ht="15" customHeight="1">
      <c r="B139" s="361"/>
      <c r="C139" s="320" t="s">
        <v>44</v>
      </c>
      <c r="D139" s="320"/>
      <c r="E139" s="320"/>
      <c r="F139" s="341" t="s">
        <v>870</v>
      </c>
      <c r="G139" s="320"/>
      <c r="H139" s="320" t="s">
        <v>925</v>
      </c>
      <c r="I139" s="320" t="s">
        <v>904</v>
      </c>
      <c r="J139" s="320"/>
      <c r="K139" s="363"/>
    </row>
    <row r="140" spans="2:11" ht="15" customHeight="1">
      <c r="B140" s="361"/>
      <c r="C140" s="320" t="s">
        <v>926</v>
      </c>
      <c r="D140" s="320"/>
      <c r="E140" s="320"/>
      <c r="F140" s="341" t="s">
        <v>870</v>
      </c>
      <c r="G140" s="320"/>
      <c r="H140" s="320" t="s">
        <v>927</v>
      </c>
      <c r="I140" s="320" t="s">
        <v>904</v>
      </c>
      <c r="J140" s="320"/>
      <c r="K140" s="363"/>
    </row>
    <row r="141" spans="2:11" ht="15" customHeight="1">
      <c r="B141" s="364"/>
      <c r="C141" s="365"/>
      <c r="D141" s="365"/>
      <c r="E141" s="365"/>
      <c r="F141" s="365"/>
      <c r="G141" s="365"/>
      <c r="H141" s="365"/>
      <c r="I141" s="365"/>
      <c r="J141" s="365"/>
      <c r="K141" s="366"/>
    </row>
    <row r="142" spans="2:11" ht="18.75" customHeight="1">
      <c r="B142" s="317"/>
      <c r="C142" s="317"/>
      <c r="D142" s="317"/>
      <c r="E142" s="317"/>
      <c r="F142" s="353"/>
      <c r="G142" s="317"/>
      <c r="H142" s="317"/>
      <c r="I142" s="317"/>
      <c r="J142" s="317"/>
      <c r="K142" s="317"/>
    </row>
    <row r="143" spans="2:11" ht="18.75" customHeight="1">
      <c r="B143" s="327"/>
      <c r="C143" s="327"/>
      <c r="D143" s="327"/>
      <c r="E143" s="327"/>
      <c r="F143" s="327"/>
      <c r="G143" s="327"/>
      <c r="H143" s="327"/>
      <c r="I143" s="327"/>
      <c r="J143" s="327"/>
      <c r="K143" s="327"/>
    </row>
    <row r="144" spans="2:11" ht="7.5" customHeight="1">
      <c r="B144" s="328"/>
      <c r="C144" s="329"/>
      <c r="D144" s="329"/>
      <c r="E144" s="329"/>
      <c r="F144" s="329"/>
      <c r="G144" s="329"/>
      <c r="H144" s="329"/>
      <c r="I144" s="329"/>
      <c r="J144" s="329"/>
      <c r="K144" s="330"/>
    </row>
    <row r="145" spans="2:11" ht="45" customHeight="1">
      <c r="B145" s="331"/>
      <c r="C145" s="332" t="s">
        <v>928</v>
      </c>
      <c r="D145" s="332"/>
      <c r="E145" s="332"/>
      <c r="F145" s="332"/>
      <c r="G145" s="332"/>
      <c r="H145" s="332"/>
      <c r="I145" s="332"/>
      <c r="J145" s="332"/>
      <c r="K145" s="333"/>
    </row>
    <row r="146" spans="2:11" ht="17.25" customHeight="1">
      <c r="B146" s="331"/>
      <c r="C146" s="334" t="s">
        <v>864</v>
      </c>
      <c r="D146" s="334"/>
      <c r="E146" s="334"/>
      <c r="F146" s="334" t="s">
        <v>865</v>
      </c>
      <c r="G146" s="335"/>
      <c r="H146" s="334" t="s">
        <v>123</v>
      </c>
      <c r="I146" s="334" t="s">
        <v>63</v>
      </c>
      <c r="J146" s="334" t="s">
        <v>866</v>
      </c>
      <c r="K146" s="333"/>
    </row>
    <row r="147" spans="2:11" ht="17.25" customHeight="1">
      <c r="B147" s="331"/>
      <c r="C147" s="336" t="s">
        <v>867</v>
      </c>
      <c r="D147" s="336"/>
      <c r="E147" s="336"/>
      <c r="F147" s="337" t="s">
        <v>868</v>
      </c>
      <c r="G147" s="338"/>
      <c r="H147" s="336"/>
      <c r="I147" s="336"/>
      <c r="J147" s="336" t="s">
        <v>869</v>
      </c>
      <c r="K147" s="333"/>
    </row>
    <row r="148" spans="2:11" ht="5.25" customHeight="1">
      <c r="B148" s="342"/>
      <c r="C148" s="339"/>
      <c r="D148" s="339"/>
      <c r="E148" s="339"/>
      <c r="F148" s="339"/>
      <c r="G148" s="340"/>
      <c r="H148" s="339"/>
      <c r="I148" s="339"/>
      <c r="J148" s="339"/>
      <c r="K148" s="363"/>
    </row>
    <row r="149" spans="2:11" ht="15" customHeight="1">
      <c r="B149" s="342"/>
      <c r="C149" s="367" t="s">
        <v>873</v>
      </c>
      <c r="D149" s="320"/>
      <c r="E149" s="320"/>
      <c r="F149" s="368" t="s">
        <v>870</v>
      </c>
      <c r="G149" s="320"/>
      <c r="H149" s="367" t="s">
        <v>909</v>
      </c>
      <c r="I149" s="367" t="s">
        <v>872</v>
      </c>
      <c r="J149" s="367">
        <v>120</v>
      </c>
      <c r="K149" s="363"/>
    </row>
    <row r="150" spans="2:11" ht="15" customHeight="1">
      <c r="B150" s="342"/>
      <c r="C150" s="367" t="s">
        <v>918</v>
      </c>
      <c r="D150" s="320"/>
      <c r="E150" s="320"/>
      <c r="F150" s="368" t="s">
        <v>870</v>
      </c>
      <c r="G150" s="320"/>
      <c r="H150" s="367" t="s">
        <v>929</v>
      </c>
      <c r="I150" s="367" t="s">
        <v>872</v>
      </c>
      <c r="J150" s="367" t="s">
        <v>920</v>
      </c>
      <c r="K150" s="363"/>
    </row>
    <row r="151" spans="2:11" ht="15" customHeight="1">
      <c r="B151" s="342"/>
      <c r="C151" s="367" t="s">
        <v>88</v>
      </c>
      <c r="D151" s="320"/>
      <c r="E151" s="320"/>
      <c r="F151" s="368" t="s">
        <v>870</v>
      </c>
      <c r="G151" s="320"/>
      <c r="H151" s="367" t="s">
        <v>930</v>
      </c>
      <c r="I151" s="367" t="s">
        <v>872</v>
      </c>
      <c r="J151" s="367" t="s">
        <v>920</v>
      </c>
      <c r="K151" s="363"/>
    </row>
    <row r="152" spans="2:11" ht="15" customHeight="1">
      <c r="B152" s="342"/>
      <c r="C152" s="367" t="s">
        <v>875</v>
      </c>
      <c r="D152" s="320"/>
      <c r="E152" s="320"/>
      <c r="F152" s="368" t="s">
        <v>876</v>
      </c>
      <c r="G152" s="320"/>
      <c r="H152" s="367" t="s">
        <v>909</v>
      </c>
      <c r="I152" s="367" t="s">
        <v>872</v>
      </c>
      <c r="J152" s="367">
        <v>50</v>
      </c>
      <c r="K152" s="363"/>
    </row>
    <row r="153" spans="2:11" ht="15" customHeight="1">
      <c r="B153" s="342"/>
      <c r="C153" s="367" t="s">
        <v>878</v>
      </c>
      <c r="D153" s="320"/>
      <c r="E153" s="320"/>
      <c r="F153" s="368" t="s">
        <v>870</v>
      </c>
      <c r="G153" s="320"/>
      <c r="H153" s="367" t="s">
        <v>909</v>
      </c>
      <c r="I153" s="367" t="s">
        <v>880</v>
      </c>
      <c r="J153" s="367"/>
      <c r="K153" s="363"/>
    </row>
    <row r="154" spans="2:11" ht="15" customHeight="1">
      <c r="B154" s="342"/>
      <c r="C154" s="367" t="s">
        <v>889</v>
      </c>
      <c r="D154" s="320"/>
      <c r="E154" s="320"/>
      <c r="F154" s="368" t="s">
        <v>876</v>
      </c>
      <c r="G154" s="320"/>
      <c r="H154" s="367" t="s">
        <v>909</v>
      </c>
      <c r="I154" s="367" t="s">
        <v>872</v>
      </c>
      <c r="J154" s="367">
        <v>50</v>
      </c>
      <c r="K154" s="363"/>
    </row>
    <row r="155" spans="2:11" ht="15" customHeight="1">
      <c r="B155" s="342"/>
      <c r="C155" s="367" t="s">
        <v>897</v>
      </c>
      <c r="D155" s="320"/>
      <c r="E155" s="320"/>
      <c r="F155" s="368" t="s">
        <v>876</v>
      </c>
      <c r="G155" s="320"/>
      <c r="H155" s="367" t="s">
        <v>909</v>
      </c>
      <c r="I155" s="367" t="s">
        <v>872</v>
      </c>
      <c r="J155" s="367">
        <v>50</v>
      </c>
      <c r="K155" s="363"/>
    </row>
    <row r="156" spans="2:11" ht="15" customHeight="1">
      <c r="B156" s="342"/>
      <c r="C156" s="367" t="s">
        <v>895</v>
      </c>
      <c r="D156" s="320"/>
      <c r="E156" s="320"/>
      <c r="F156" s="368" t="s">
        <v>876</v>
      </c>
      <c r="G156" s="320"/>
      <c r="H156" s="367" t="s">
        <v>909</v>
      </c>
      <c r="I156" s="367" t="s">
        <v>872</v>
      </c>
      <c r="J156" s="367">
        <v>50</v>
      </c>
      <c r="K156" s="363"/>
    </row>
    <row r="157" spans="2:11" ht="15" customHeight="1">
      <c r="B157" s="342"/>
      <c r="C157" s="367" t="s">
        <v>102</v>
      </c>
      <c r="D157" s="320"/>
      <c r="E157" s="320"/>
      <c r="F157" s="368" t="s">
        <v>870</v>
      </c>
      <c r="G157" s="320"/>
      <c r="H157" s="367" t="s">
        <v>931</v>
      </c>
      <c r="I157" s="367" t="s">
        <v>872</v>
      </c>
      <c r="J157" s="367" t="s">
        <v>932</v>
      </c>
      <c r="K157" s="363"/>
    </row>
    <row r="158" spans="2:11" ht="15" customHeight="1">
      <c r="B158" s="342"/>
      <c r="C158" s="367" t="s">
        <v>933</v>
      </c>
      <c r="D158" s="320"/>
      <c r="E158" s="320"/>
      <c r="F158" s="368" t="s">
        <v>870</v>
      </c>
      <c r="G158" s="320"/>
      <c r="H158" s="367" t="s">
        <v>934</v>
      </c>
      <c r="I158" s="367" t="s">
        <v>904</v>
      </c>
      <c r="J158" s="367"/>
      <c r="K158" s="363"/>
    </row>
    <row r="159" spans="2:11" ht="15" customHeight="1">
      <c r="B159" s="369"/>
      <c r="C159" s="351"/>
      <c r="D159" s="351"/>
      <c r="E159" s="351"/>
      <c r="F159" s="351"/>
      <c r="G159" s="351"/>
      <c r="H159" s="351"/>
      <c r="I159" s="351"/>
      <c r="J159" s="351"/>
      <c r="K159" s="370"/>
    </row>
    <row r="160" spans="2:11" ht="18.75" customHeight="1">
      <c r="B160" s="317"/>
      <c r="C160" s="320"/>
      <c r="D160" s="320"/>
      <c r="E160" s="320"/>
      <c r="F160" s="341"/>
      <c r="G160" s="320"/>
      <c r="H160" s="320"/>
      <c r="I160" s="320"/>
      <c r="J160" s="320"/>
      <c r="K160" s="317"/>
    </row>
    <row r="161" spans="2:11" ht="18.75" customHeight="1">
      <c r="B161" s="327"/>
      <c r="C161" s="327"/>
      <c r="D161" s="327"/>
      <c r="E161" s="327"/>
      <c r="F161" s="327"/>
      <c r="G161" s="327"/>
      <c r="H161" s="327"/>
      <c r="I161" s="327"/>
      <c r="J161" s="327"/>
      <c r="K161" s="327"/>
    </row>
    <row r="162" spans="2:11" ht="7.5" customHeight="1">
      <c r="B162" s="304"/>
      <c r="C162" s="305"/>
      <c r="D162" s="305"/>
      <c r="E162" s="305"/>
      <c r="F162" s="305"/>
      <c r="G162" s="305"/>
      <c r="H162" s="305"/>
      <c r="I162" s="305"/>
      <c r="J162" s="305"/>
      <c r="K162" s="306"/>
    </row>
    <row r="163" spans="2:11" ht="45" customHeight="1">
      <c r="B163" s="307"/>
      <c r="C163" s="308" t="s">
        <v>935</v>
      </c>
      <c r="D163" s="308"/>
      <c r="E163" s="308"/>
      <c r="F163" s="308"/>
      <c r="G163" s="308"/>
      <c r="H163" s="308"/>
      <c r="I163" s="308"/>
      <c r="J163" s="308"/>
      <c r="K163" s="309"/>
    </row>
    <row r="164" spans="2:11" ht="17.25" customHeight="1">
      <c r="B164" s="307"/>
      <c r="C164" s="334" t="s">
        <v>864</v>
      </c>
      <c r="D164" s="334"/>
      <c r="E164" s="334"/>
      <c r="F164" s="334" t="s">
        <v>865</v>
      </c>
      <c r="G164" s="371"/>
      <c r="H164" s="372" t="s">
        <v>123</v>
      </c>
      <c r="I164" s="372" t="s">
        <v>63</v>
      </c>
      <c r="J164" s="334" t="s">
        <v>866</v>
      </c>
      <c r="K164" s="309"/>
    </row>
    <row r="165" spans="2:11" ht="17.25" customHeight="1">
      <c r="B165" s="311"/>
      <c r="C165" s="336" t="s">
        <v>867</v>
      </c>
      <c r="D165" s="336"/>
      <c r="E165" s="336"/>
      <c r="F165" s="337" t="s">
        <v>868</v>
      </c>
      <c r="G165" s="373"/>
      <c r="H165" s="374"/>
      <c r="I165" s="374"/>
      <c r="J165" s="336" t="s">
        <v>869</v>
      </c>
      <c r="K165" s="313"/>
    </row>
    <row r="166" spans="2:11" ht="5.25" customHeight="1">
      <c r="B166" s="342"/>
      <c r="C166" s="339"/>
      <c r="D166" s="339"/>
      <c r="E166" s="339"/>
      <c r="F166" s="339"/>
      <c r="G166" s="340"/>
      <c r="H166" s="339"/>
      <c r="I166" s="339"/>
      <c r="J166" s="339"/>
      <c r="K166" s="363"/>
    </row>
    <row r="167" spans="2:11" ht="15" customHeight="1">
      <c r="B167" s="342"/>
      <c r="C167" s="320" t="s">
        <v>873</v>
      </c>
      <c r="D167" s="320"/>
      <c r="E167" s="320"/>
      <c r="F167" s="341" t="s">
        <v>870</v>
      </c>
      <c r="G167" s="320"/>
      <c r="H167" s="320" t="s">
        <v>909</v>
      </c>
      <c r="I167" s="320" t="s">
        <v>872</v>
      </c>
      <c r="J167" s="320">
        <v>120</v>
      </c>
      <c r="K167" s="363"/>
    </row>
    <row r="168" spans="2:11" ht="15" customHeight="1">
      <c r="B168" s="342"/>
      <c r="C168" s="320" t="s">
        <v>918</v>
      </c>
      <c r="D168" s="320"/>
      <c r="E168" s="320"/>
      <c r="F168" s="341" t="s">
        <v>870</v>
      </c>
      <c r="G168" s="320"/>
      <c r="H168" s="320" t="s">
        <v>919</v>
      </c>
      <c r="I168" s="320" t="s">
        <v>872</v>
      </c>
      <c r="J168" s="320" t="s">
        <v>920</v>
      </c>
      <c r="K168" s="363"/>
    </row>
    <row r="169" spans="2:11" ht="15" customHeight="1">
      <c r="B169" s="342"/>
      <c r="C169" s="320" t="s">
        <v>88</v>
      </c>
      <c r="D169" s="320"/>
      <c r="E169" s="320"/>
      <c r="F169" s="341" t="s">
        <v>870</v>
      </c>
      <c r="G169" s="320"/>
      <c r="H169" s="320" t="s">
        <v>936</v>
      </c>
      <c r="I169" s="320" t="s">
        <v>872</v>
      </c>
      <c r="J169" s="320" t="s">
        <v>920</v>
      </c>
      <c r="K169" s="363"/>
    </row>
    <row r="170" spans="2:11" ht="15" customHeight="1">
      <c r="B170" s="342"/>
      <c r="C170" s="320" t="s">
        <v>875</v>
      </c>
      <c r="D170" s="320"/>
      <c r="E170" s="320"/>
      <c r="F170" s="341" t="s">
        <v>876</v>
      </c>
      <c r="G170" s="320"/>
      <c r="H170" s="320" t="s">
        <v>936</v>
      </c>
      <c r="I170" s="320" t="s">
        <v>872</v>
      </c>
      <c r="J170" s="320">
        <v>50</v>
      </c>
      <c r="K170" s="363"/>
    </row>
    <row r="171" spans="2:11" ht="15" customHeight="1">
      <c r="B171" s="342"/>
      <c r="C171" s="320" t="s">
        <v>878</v>
      </c>
      <c r="D171" s="320"/>
      <c r="E171" s="320"/>
      <c r="F171" s="341" t="s">
        <v>870</v>
      </c>
      <c r="G171" s="320"/>
      <c r="H171" s="320" t="s">
        <v>936</v>
      </c>
      <c r="I171" s="320" t="s">
        <v>880</v>
      </c>
      <c r="J171" s="320"/>
      <c r="K171" s="363"/>
    </row>
    <row r="172" spans="2:11" ht="15" customHeight="1">
      <c r="B172" s="342"/>
      <c r="C172" s="320" t="s">
        <v>889</v>
      </c>
      <c r="D172" s="320"/>
      <c r="E172" s="320"/>
      <c r="F172" s="341" t="s">
        <v>876</v>
      </c>
      <c r="G172" s="320"/>
      <c r="H172" s="320" t="s">
        <v>936</v>
      </c>
      <c r="I172" s="320" t="s">
        <v>872</v>
      </c>
      <c r="J172" s="320">
        <v>50</v>
      </c>
      <c r="K172" s="363"/>
    </row>
    <row r="173" spans="2:11" ht="15" customHeight="1">
      <c r="B173" s="342"/>
      <c r="C173" s="320" t="s">
        <v>897</v>
      </c>
      <c r="D173" s="320"/>
      <c r="E173" s="320"/>
      <c r="F173" s="341" t="s">
        <v>876</v>
      </c>
      <c r="G173" s="320"/>
      <c r="H173" s="320" t="s">
        <v>936</v>
      </c>
      <c r="I173" s="320" t="s">
        <v>872</v>
      </c>
      <c r="J173" s="320">
        <v>50</v>
      </c>
      <c r="K173" s="363"/>
    </row>
    <row r="174" spans="2:11" ht="15" customHeight="1">
      <c r="B174" s="342"/>
      <c r="C174" s="320" t="s">
        <v>895</v>
      </c>
      <c r="D174" s="320"/>
      <c r="E174" s="320"/>
      <c r="F174" s="341" t="s">
        <v>876</v>
      </c>
      <c r="G174" s="320"/>
      <c r="H174" s="320" t="s">
        <v>936</v>
      </c>
      <c r="I174" s="320" t="s">
        <v>872</v>
      </c>
      <c r="J174" s="320">
        <v>50</v>
      </c>
      <c r="K174" s="363"/>
    </row>
    <row r="175" spans="2:11" ht="15" customHeight="1">
      <c r="B175" s="342"/>
      <c r="C175" s="320" t="s">
        <v>122</v>
      </c>
      <c r="D175" s="320"/>
      <c r="E175" s="320"/>
      <c r="F175" s="341" t="s">
        <v>870</v>
      </c>
      <c r="G175" s="320"/>
      <c r="H175" s="320" t="s">
        <v>937</v>
      </c>
      <c r="I175" s="320" t="s">
        <v>938</v>
      </c>
      <c r="J175" s="320"/>
      <c r="K175" s="363"/>
    </row>
    <row r="176" spans="2:11" ht="15" customHeight="1">
      <c r="B176" s="342"/>
      <c r="C176" s="320" t="s">
        <v>63</v>
      </c>
      <c r="D176" s="320"/>
      <c r="E176" s="320"/>
      <c r="F176" s="341" t="s">
        <v>870</v>
      </c>
      <c r="G176" s="320"/>
      <c r="H176" s="320" t="s">
        <v>939</v>
      </c>
      <c r="I176" s="320" t="s">
        <v>940</v>
      </c>
      <c r="J176" s="320">
        <v>1</v>
      </c>
      <c r="K176" s="363"/>
    </row>
    <row r="177" spans="2:11" ht="15" customHeight="1">
      <c r="B177" s="342"/>
      <c r="C177" s="320" t="s">
        <v>59</v>
      </c>
      <c r="D177" s="320"/>
      <c r="E177" s="320"/>
      <c r="F177" s="341" t="s">
        <v>870</v>
      </c>
      <c r="G177" s="320"/>
      <c r="H177" s="320" t="s">
        <v>941</v>
      </c>
      <c r="I177" s="320" t="s">
        <v>872</v>
      </c>
      <c r="J177" s="320">
        <v>20</v>
      </c>
      <c r="K177" s="363"/>
    </row>
    <row r="178" spans="2:11" ht="15" customHeight="1">
      <c r="B178" s="342"/>
      <c r="C178" s="320" t="s">
        <v>123</v>
      </c>
      <c r="D178" s="320"/>
      <c r="E178" s="320"/>
      <c r="F178" s="341" t="s">
        <v>870</v>
      </c>
      <c r="G178" s="320"/>
      <c r="H178" s="320" t="s">
        <v>942</v>
      </c>
      <c r="I178" s="320" t="s">
        <v>872</v>
      </c>
      <c r="J178" s="320">
        <v>255</v>
      </c>
      <c r="K178" s="363"/>
    </row>
    <row r="179" spans="2:11" ht="15" customHeight="1">
      <c r="B179" s="342"/>
      <c r="C179" s="320" t="s">
        <v>124</v>
      </c>
      <c r="D179" s="320"/>
      <c r="E179" s="320"/>
      <c r="F179" s="341" t="s">
        <v>870</v>
      </c>
      <c r="G179" s="320"/>
      <c r="H179" s="320" t="s">
        <v>835</v>
      </c>
      <c r="I179" s="320" t="s">
        <v>872</v>
      </c>
      <c r="J179" s="320">
        <v>10</v>
      </c>
      <c r="K179" s="363"/>
    </row>
    <row r="180" spans="2:11" ht="15" customHeight="1">
      <c r="B180" s="342"/>
      <c r="C180" s="320" t="s">
        <v>125</v>
      </c>
      <c r="D180" s="320"/>
      <c r="E180" s="320"/>
      <c r="F180" s="341" t="s">
        <v>870</v>
      </c>
      <c r="G180" s="320"/>
      <c r="H180" s="320" t="s">
        <v>943</v>
      </c>
      <c r="I180" s="320" t="s">
        <v>904</v>
      </c>
      <c r="J180" s="320"/>
      <c r="K180" s="363"/>
    </row>
    <row r="181" spans="2:11" ht="15" customHeight="1">
      <c r="B181" s="342"/>
      <c r="C181" s="320" t="s">
        <v>944</v>
      </c>
      <c r="D181" s="320"/>
      <c r="E181" s="320"/>
      <c r="F181" s="341" t="s">
        <v>870</v>
      </c>
      <c r="G181" s="320"/>
      <c r="H181" s="320" t="s">
        <v>945</v>
      </c>
      <c r="I181" s="320" t="s">
        <v>904</v>
      </c>
      <c r="J181" s="320"/>
      <c r="K181" s="363"/>
    </row>
    <row r="182" spans="2:11" ht="15" customHeight="1">
      <c r="B182" s="342"/>
      <c r="C182" s="320" t="s">
        <v>933</v>
      </c>
      <c r="D182" s="320"/>
      <c r="E182" s="320"/>
      <c r="F182" s="341" t="s">
        <v>870</v>
      </c>
      <c r="G182" s="320"/>
      <c r="H182" s="320" t="s">
        <v>946</v>
      </c>
      <c r="I182" s="320" t="s">
        <v>904</v>
      </c>
      <c r="J182" s="320"/>
      <c r="K182" s="363"/>
    </row>
    <row r="183" spans="2:11" ht="15" customHeight="1">
      <c r="B183" s="342"/>
      <c r="C183" s="320" t="s">
        <v>127</v>
      </c>
      <c r="D183" s="320"/>
      <c r="E183" s="320"/>
      <c r="F183" s="341" t="s">
        <v>876</v>
      </c>
      <c r="G183" s="320"/>
      <c r="H183" s="320" t="s">
        <v>947</v>
      </c>
      <c r="I183" s="320" t="s">
        <v>872</v>
      </c>
      <c r="J183" s="320">
        <v>50</v>
      </c>
      <c r="K183" s="363"/>
    </row>
    <row r="184" spans="2:11" ht="15" customHeight="1">
      <c r="B184" s="342"/>
      <c r="C184" s="320" t="s">
        <v>948</v>
      </c>
      <c r="D184" s="320"/>
      <c r="E184" s="320"/>
      <c r="F184" s="341" t="s">
        <v>876</v>
      </c>
      <c r="G184" s="320"/>
      <c r="H184" s="320" t="s">
        <v>949</v>
      </c>
      <c r="I184" s="320" t="s">
        <v>950</v>
      </c>
      <c r="J184" s="320"/>
      <c r="K184" s="363"/>
    </row>
    <row r="185" spans="2:11" ht="15" customHeight="1">
      <c r="B185" s="342"/>
      <c r="C185" s="320" t="s">
        <v>951</v>
      </c>
      <c r="D185" s="320"/>
      <c r="E185" s="320"/>
      <c r="F185" s="341" t="s">
        <v>876</v>
      </c>
      <c r="G185" s="320"/>
      <c r="H185" s="320" t="s">
        <v>952</v>
      </c>
      <c r="I185" s="320" t="s">
        <v>950</v>
      </c>
      <c r="J185" s="320"/>
      <c r="K185" s="363"/>
    </row>
    <row r="186" spans="2:11" ht="15" customHeight="1">
      <c r="B186" s="342"/>
      <c r="C186" s="320" t="s">
        <v>953</v>
      </c>
      <c r="D186" s="320"/>
      <c r="E186" s="320"/>
      <c r="F186" s="341" t="s">
        <v>876</v>
      </c>
      <c r="G186" s="320"/>
      <c r="H186" s="320" t="s">
        <v>954</v>
      </c>
      <c r="I186" s="320" t="s">
        <v>950</v>
      </c>
      <c r="J186" s="320"/>
      <c r="K186" s="363"/>
    </row>
    <row r="187" spans="2:11" ht="15" customHeight="1">
      <c r="B187" s="342"/>
      <c r="C187" s="375" t="s">
        <v>955</v>
      </c>
      <c r="D187" s="320"/>
      <c r="E187" s="320"/>
      <c r="F187" s="341" t="s">
        <v>876</v>
      </c>
      <c r="G187" s="320"/>
      <c r="H187" s="320" t="s">
        <v>956</v>
      </c>
      <c r="I187" s="320" t="s">
        <v>957</v>
      </c>
      <c r="J187" s="376" t="s">
        <v>958</v>
      </c>
      <c r="K187" s="363"/>
    </row>
    <row r="188" spans="2:11" ht="15" customHeight="1">
      <c r="B188" s="369"/>
      <c r="C188" s="377"/>
      <c r="D188" s="351"/>
      <c r="E188" s="351"/>
      <c r="F188" s="351"/>
      <c r="G188" s="351"/>
      <c r="H188" s="351"/>
      <c r="I188" s="351"/>
      <c r="J188" s="351"/>
      <c r="K188" s="370"/>
    </row>
    <row r="189" spans="2:11" ht="18.75" customHeight="1">
      <c r="B189" s="378"/>
      <c r="C189" s="379"/>
      <c r="D189" s="379"/>
      <c r="E189" s="379"/>
      <c r="F189" s="380"/>
      <c r="G189" s="320"/>
      <c r="H189" s="320"/>
      <c r="I189" s="320"/>
      <c r="J189" s="320"/>
      <c r="K189" s="317"/>
    </row>
    <row r="190" spans="2:11" ht="18.75" customHeight="1">
      <c r="B190" s="317"/>
      <c r="C190" s="320"/>
      <c r="D190" s="320"/>
      <c r="E190" s="320"/>
      <c r="F190" s="341"/>
      <c r="G190" s="320"/>
      <c r="H190" s="320"/>
      <c r="I190" s="320"/>
      <c r="J190" s="320"/>
      <c r="K190" s="317"/>
    </row>
    <row r="191" spans="2:11" ht="18.75" customHeight="1">
      <c r="B191" s="327"/>
      <c r="C191" s="327"/>
      <c r="D191" s="327"/>
      <c r="E191" s="327"/>
      <c r="F191" s="327"/>
      <c r="G191" s="327"/>
      <c r="H191" s="327"/>
      <c r="I191" s="327"/>
      <c r="J191" s="327"/>
      <c r="K191" s="327"/>
    </row>
    <row r="192" spans="2:11" ht="13.5">
      <c r="B192" s="304"/>
      <c r="C192" s="305"/>
      <c r="D192" s="305"/>
      <c r="E192" s="305"/>
      <c r="F192" s="305"/>
      <c r="G192" s="305"/>
      <c r="H192" s="305"/>
      <c r="I192" s="305"/>
      <c r="J192" s="305"/>
      <c r="K192" s="306"/>
    </row>
    <row r="193" spans="2:11" ht="21">
      <c r="B193" s="307"/>
      <c r="C193" s="308" t="s">
        <v>959</v>
      </c>
      <c r="D193" s="308"/>
      <c r="E193" s="308"/>
      <c r="F193" s="308"/>
      <c r="G193" s="308"/>
      <c r="H193" s="308"/>
      <c r="I193" s="308"/>
      <c r="J193" s="308"/>
      <c r="K193" s="309"/>
    </row>
    <row r="194" spans="2:11" ht="25.5" customHeight="1">
      <c r="B194" s="307"/>
      <c r="C194" s="381" t="s">
        <v>960</v>
      </c>
      <c r="D194" s="381"/>
      <c r="E194" s="381"/>
      <c r="F194" s="381" t="s">
        <v>961</v>
      </c>
      <c r="G194" s="382"/>
      <c r="H194" s="383" t="s">
        <v>962</v>
      </c>
      <c r="I194" s="383"/>
      <c r="J194" s="383"/>
      <c r="K194" s="309"/>
    </row>
    <row r="195" spans="2:11" ht="5.25" customHeight="1">
      <c r="B195" s="342"/>
      <c r="C195" s="339"/>
      <c r="D195" s="339"/>
      <c r="E195" s="339"/>
      <c r="F195" s="339"/>
      <c r="G195" s="320"/>
      <c r="H195" s="339"/>
      <c r="I195" s="339"/>
      <c r="J195" s="339"/>
      <c r="K195" s="363"/>
    </row>
    <row r="196" spans="2:11" ht="15" customHeight="1">
      <c r="B196" s="342"/>
      <c r="C196" s="320" t="s">
        <v>963</v>
      </c>
      <c r="D196" s="320"/>
      <c r="E196" s="320"/>
      <c r="F196" s="341" t="s">
        <v>49</v>
      </c>
      <c r="G196" s="320"/>
      <c r="H196" s="384" t="s">
        <v>964</v>
      </c>
      <c r="I196" s="384"/>
      <c r="J196" s="384"/>
      <c r="K196" s="363"/>
    </row>
    <row r="197" spans="2:11" ht="15" customHeight="1">
      <c r="B197" s="342"/>
      <c r="C197" s="348"/>
      <c r="D197" s="320"/>
      <c r="E197" s="320"/>
      <c r="F197" s="341" t="s">
        <v>50</v>
      </c>
      <c r="G197" s="320"/>
      <c r="H197" s="384" t="s">
        <v>965</v>
      </c>
      <c r="I197" s="384"/>
      <c r="J197" s="384"/>
      <c r="K197" s="363"/>
    </row>
    <row r="198" spans="2:11" ht="15" customHeight="1">
      <c r="B198" s="342"/>
      <c r="C198" s="348"/>
      <c r="D198" s="320"/>
      <c r="E198" s="320"/>
      <c r="F198" s="341" t="s">
        <v>53</v>
      </c>
      <c r="G198" s="320"/>
      <c r="H198" s="384" t="s">
        <v>966</v>
      </c>
      <c r="I198" s="384"/>
      <c r="J198" s="384"/>
      <c r="K198" s="363"/>
    </row>
    <row r="199" spans="2:11" ht="15" customHeight="1">
      <c r="B199" s="342"/>
      <c r="C199" s="320"/>
      <c r="D199" s="320"/>
      <c r="E199" s="320"/>
      <c r="F199" s="341" t="s">
        <v>51</v>
      </c>
      <c r="G199" s="320"/>
      <c r="H199" s="384" t="s">
        <v>967</v>
      </c>
      <c r="I199" s="384"/>
      <c r="J199" s="384"/>
      <c r="K199" s="363"/>
    </row>
    <row r="200" spans="2:11" ht="15" customHeight="1">
      <c r="B200" s="342"/>
      <c r="C200" s="320"/>
      <c r="D200" s="320"/>
      <c r="E200" s="320"/>
      <c r="F200" s="341" t="s">
        <v>52</v>
      </c>
      <c r="G200" s="320"/>
      <c r="H200" s="384" t="s">
        <v>968</v>
      </c>
      <c r="I200" s="384"/>
      <c r="J200" s="384"/>
      <c r="K200" s="363"/>
    </row>
    <row r="201" spans="2:11" ht="15" customHeight="1">
      <c r="B201" s="342"/>
      <c r="C201" s="320"/>
      <c r="D201" s="320"/>
      <c r="E201" s="320"/>
      <c r="F201" s="341"/>
      <c r="G201" s="320"/>
      <c r="H201" s="320"/>
      <c r="I201" s="320"/>
      <c r="J201" s="320"/>
      <c r="K201" s="363"/>
    </row>
    <row r="202" spans="2:11" ht="15" customHeight="1">
      <c r="B202" s="342"/>
      <c r="C202" s="320" t="s">
        <v>916</v>
      </c>
      <c r="D202" s="320"/>
      <c r="E202" s="320"/>
      <c r="F202" s="341" t="s">
        <v>84</v>
      </c>
      <c r="G202" s="320"/>
      <c r="H202" s="384" t="s">
        <v>969</v>
      </c>
      <c r="I202" s="384"/>
      <c r="J202" s="384"/>
      <c r="K202" s="363"/>
    </row>
    <row r="203" spans="2:11" ht="15" customHeight="1">
      <c r="B203" s="342"/>
      <c r="C203" s="348"/>
      <c r="D203" s="320"/>
      <c r="E203" s="320"/>
      <c r="F203" s="341" t="s">
        <v>815</v>
      </c>
      <c r="G203" s="320"/>
      <c r="H203" s="384" t="s">
        <v>816</v>
      </c>
      <c r="I203" s="384"/>
      <c r="J203" s="384"/>
      <c r="K203" s="363"/>
    </row>
    <row r="204" spans="2:11" ht="15" customHeight="1">
      <c r="B204" s="342"/>
      <c r="C204" s="320"/>
      <c r="D204" s="320"/>
      <c r="E204" s="320"/>
      <c r="F204" s="341" t="s">
        <v>813</v>
      </c>
      <c r="G204" s="320"/>
      <c r="H204" s="384" t="s">
        <v>970</v>
      </c>
      <c r="I204" s="384"/>
      <c r="J204" s="384"/>
      <c r="K204" s="363"/>
    </row>
    <row r="205" spans="2:11" ht="15" customHeight="1">
      <c r="B205" s="385"/>
      <c r="C205" s="348"/>
      <c r="D205" s="348"/>
      <c r="E205" s="348"/>
      <c r="F205" s="341" t="s">
        <v>817</v>
      </c>
      <c r="G205" s="326"/>
      <c r="H205" s="386" t="s">
        <v>92</v>
      </c>
      <c r="I205" s="386"/>
      <c r="J205" s="386"/>
      <c r="K205" s="387"/>
    </row>
    <row r="206" spans="2:11" ht="15" customHeight="1">
      <c r="B206" s="385"/>
      <c r="C206" s="348"/>
      <c r="D206" s="348"/>
      <c r="E206" s="348"/>
      <c r="F206" s="341" t="s">
        <v>818</v>
      </c>
      <c r="G206" s="326"/>
      <c r="H206" s="386" t="s">
        <v>971</v>
      </c>
      <c r="I206" s="386"/>
      <c r="J206" s="386"/>
      <c r="K206" s="387"/>
    </row>
    <row r="207" spans="2:11" ht="15" customHeight="1">
      <c r="B207" s="385"/>
      <c r="C207" s="348"/>
      <c r="D207" s="348"/>
      <c r="E207" s="348"/>
      <c r="F207" s="388"/>
      <c r="G207" s="326"/>
      <c r="H207" s="389"/>
      <c r="I207" s="389"/>
      <c r="J207" s="389"/>
      <c r="K207" s="387"/>
    </row>
    <row r="208" spans="2:11" ht="15" customHeight="1">
      <c r="B208" s="385"/>
      <c r="C208" s="320" t="s">
        <v>940</v>
      </c>
      <c r="D208" s="348"/>
      <c r="E208" s="348"/>
      <c r="F208" s="341">
        <v>1</v>
      </c>
      <c r="G208" s="326"/>
      <c r="H208" s="386" t="s">
        <v>972</v>
      </c>
      <c r="I208" s="386"/>
      <c r="J208" s="386"/>
      <c r="K208" s="387"/>
    </row>
    <row r="209" spans="2:11" ht="15" customHeight="1">
      <c r="B209" s="385"/>
      <c r="C209" s="348"/>
      <c r="D209" s="348"/>
      <c r="E209" s="348"/>
      <c r="F209" s="341">
        <v>2</v>
      </c>
      <c r="G209" s="326"/>
      <c r="H209" s="386" t="s">
        <v>973</v>
      </c>
      <c r="I209" s="386"/>
      <c r="J209" s="386"/>
      <c r="K209" s="387"/>
    </row>
    <row r="210" spans="2:11" ht="15" customHeight="1">
      <c r="B210" s="385"/>
      <c r="C210" s="348"/>
      <c r="D210" s="348"/>
      <c r="E210" s="348"/>
      <c r="F210" s="341">
        <v>3</v>
      </c>
      <c r="G210" s="326"/>
      <c r="H210" s="386" t="s">
        <v>974</v>
      </c>
      <c r="I210" s="386"/>
      <c r="J210" s="386"/>
      <c r="K210" s="387"/>
    </row>
    <row r="211" spans="2:11" ht="15" customHeight="1">
      <c r="B211" s="385"/>
      <c r="C211" s="348"/>
      <c r="D211" s="348"/>
      <c r="E211" s="348"/>
      <c r="F211" s="341">
        <v>4</v>
      </c>
      <c r="G211" s="326"/>
      <c r="H211" s="386" t="s">
        <v>975</v>
      </c>
      <c r="I211" s="386"/>
      <c r="J211" s="386"/>
      <c r="K211" s="387"/>
    </row>
    <row r="212" spans="2:11" ht="12.75" customHeight="1">
      <c r="B212" s="390"/>
      <c r="C212" s="391"/>
      <c r="D212" s="391"/>
      <c r="E212" s="391"/>
      <c r="F212" s="391"/>
      <c r="G212" s="391"/>
      <c r="H212" s="391"/>
      <c r="I212" s="391"/>
      <c r="J212" s="391"/>
      <c r="K212" s="392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DESKTOP\Petr</dc:creator>
  <cp:keywords/>
  <dc:description/>
  <cp:lastModifiedBy>Petr</cp:lastModifiedBy>
  <dcterms:created xsi:type="dcterms:W3CDTF">2016-05-30T11:05:13Z</dcterms:created>
  <dcterms:modified xsi:type="dcterms:W3CDTF">2016-05-30T11:05:22Z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