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~1\5A458~1.VRA\HOANSK~1\SETEP\VSETEP~1\VSTAVB~1\ROZPOT~1\ROZPOT~1\VKAZYV~1\"/>
    </mc:Choice>
  </mc:AlternateContent>
  <bookViews>
    <workbookView xWindow="135" yWindow="510" windowWidth="22710" windowHeight="13425"/>
  </bookViews>
  <sheets>
    <sheet name="Rekapitulace stavby" sheetId="1" r:id="rId1"/>
    <sheet name="SO 01 - TZ 06 Horkovod, O..." sheetId="2" r:id="rId2"/>
    <sheet name="SO 02 - TZ 06 Horkovod, O..." sheetId="3" r:id="rId3"/>
    <sheet name="VON - Vedlejší a ostatní ..." sheetId="4" r:id="rId4"/>
  </sheets>
  <definedNames>
    <definedName name="_xlnm.Print_Titles" localSheetId="0">'Rekapitulace stavby'!$85:$85</definedName>
    <definedName name="_xlnm.Print_Titles" localSheetId="1">'SO 01 - TZ 06 Horkovod, O...'!$118:$118</definedName>
    <definedName name="_xlnm.Print_Titles" localSheetId="2">'SO 02 - TZ 06 Horkovod, O...'!$120:$120</definedName>
    <definedName name="_xlnm.Print_Titles" localSheetId="3">'VON - Vedlejší a ostatní ...'!$120:$120</definedName>
    <definedName name="_xlnm.Print_Area" localSheetId="0">'Rekapitulace stavby'!$C$4:$AP$70,'Rekapitulace stavby'!$C$76:$AP$98</definedName>
    <definedName name="_xlnm.Print_Area" localSheetId="1">'SO 01 - TZ 06 Horkovod, O...'!$C$4:$Q$70,'SO 01 - TZ 06 Horkovod, O...'!$C$76:$Q$102,'SO 01 - TZ 06 Horkovod, O...'!$C$108:$Q$176</definedName>
    <definedName name="_xlnm.Print_Area" localSheetId="2">'SO 02 - TZ 06 Horkovod, O...'!$C$4:$Q$70,'SO 02 - TZ 06 Horkovod, O...'!$C$76:$Q$104,'SO 02 - TZ 06 Horkovod, O...'!$C$110:$Q$219</definedName>
    <definedName name="_xlnm.Print_Area" localSheetId="3">'VON - Vedlejší a ostatní ...'!$C$4:$Q$70,'VON - Vedlejší a ostatní ...'!$C$76:$Q$104,'VON - Vedlejší a ostatní ...'!$C$110:$Q$164</definedName>
  </definedNames>
  <calcPr calcId="152511"/>
</workbook>
</file>

<file path=xl/calcChain.xml><?xml version="1.0" encoding="utf-8"?>
<calcChain xmlns="http://schemas.openxmlformats.org/spreadsheetml/2006/main">
  <c r="N164" i="4" l="1"/>
  <c r="AY90" i="1"/>
  <c r="AX90" i="1"/>
  <c r="BI161" i="4"/>
  <c r="BH161" i="4"/>
  <c r="BG161" i="4"/>
  <c r="BF161" i="4"/>
  <c r="AA161" i="4"/>
  <c r="AA160" i="4" s="1"/>
  <c r="Y161" i="4"/>
  <c r="Y160" i="4" s="1"/>
  <c r="W161" i="4"/>
  <c r="W160" i="4" s="1"/>
  <c r="BK161" i="4"/>
  <c r="BK160" i="4" s="1"/>
  <c r="N160" i="4" s="1"/>
  <c r="N94" i="4" s="1"/>
  <c r="N161" i="4"/>
  <c r="BE161" i="4" s="1"/>
  <c r="BI157" i="4"/>
  <c r="BH157" i="4"/>
  <c r="BG157" i="4"/>
  <c r="BF157" i="4"/>
  <c r="AA157" i="4"/>
  <c r="AA156" i="4" s="1"/>
  <c r="Y157" i="4"/>
  <c r="Y156" i="4" s="1"/>
  <c r="W157" i="4"/>
  <c r="W156" i="4" s="1"/>
  <c r="BK157" i="4"/>
  <c r="BK156" i="4" s="1"/>
  <c r="N156" i="4" s="1"/>
  <c r="N93" i="4" s="1"/>
  <c r="N157" i="4"/>
  <c r="BE157" i="4" s="1"/>
  <c r="BI153" i="4"/>
  <c r="BH153" i="4"/>
  <c r="BG153" i="4"/>
  <c r="BF153" i="4"/>
  <c r="AA153" i="4"/>
  <c r="AA152" i="4" s="1"/>
  <c r="Y153" i="4"/>
  <c r="Y152" i="4" s="1"/>
  <c r="W153" i="4"/>
  <c r="W152" i="4" s="1"/>
  <c r="BK153" i="4"/>
  <c r="BK152" i="4" s="1"/>
  <c r="N152" i="4" s="1"/>
  <c r="N92" i="4" s="1"/>
  <c r="N153" i="4"/>
  <c r="BE153" i="4" s="1"/>
  <c r="BI149" i="4"/>
  <c r="BH149" i="4"/>
  <c r="BG149" i="4"/>
  <c r="BF149" i="4"/>
  <c r="AA149" i="4"/>
  <c r="Y149" i="4"/>
  <c r="W149" i="4"/>
  <c r="BK149" i="4"/>
  <c r="N149" i="4"/>
  <c r="BE149" i="4" s="1"/>
  <c r="BI146" i="4"/>
  <c r="BH146" i="4"/>
  <c r="BG146" i="4"/>
  <c r="BF146" i="4"/>
  <c r="BE146" i="4"/>
  <c r="AA146" i="4"/>
  <c r="Y146" i="4"/>
  <c r="W146" i="4"/>
  <c r="BK146" i="4"/>
  <c r="N146" i="4"/>
  <c r="BI143" i="4"/>
  <c r="BH143" i="4"/>
  <c r="BG143" i="4"/>
  <c r="BF143" i="4"/>
  <c r="AA143" i="4"/>
  <c r="Y143" i="4"/>
  <c r="W143" i="4"/>
  <c r="BK143" i="4"/>
  <c r="N143" i="4"/>
  <c r="BE143" i="4" s="1"/>
  <c r="BI140" i="4"/>
  <c r="BH140" i="4"/>
  <c r="BG140" i="4"/>
  <c r="BF140" i="4"/>
  <c r="BE140" i="4"/>
  <c r="AA140" i="4"/>
  <c r="Y140" i="4"/>
  <c r="W140" i="4"/>
  <c r="BK140" i="4"/>
  <c r="N140" i="4"/>
  <c r="BI137" i="4"/>
  <c r="BH137" i="4"/>
  <c r="BG137" i="4"/>
  <c r="BF137" i="4"/>
  <c r="AA137" i="4"/>
  <c r="Y137" i="4"/>
  <c r="W137" i="4"/>
  <c r="BK137" i="4"/>
  <c r="N137" i="4"/>
  <c r="BE137" i="4" s="1"/>
  <c r="BI134" i="4"/>
  <c r="BH134" i="4"/>
  <c r="BG134" i="4"/>
  <c r="BF134" i="4"/>
  <c r="BE134" i="4"/>
  <c r="AA134" i="4"/>
  <c r="Y134" i="4"/>
  <c r="W134" i="4"/>
  <c r="BK134" i="4"/>
  <c r="N134" i="4"/>
  <c r="BI131" i="4"/>
  <c r="BH131" i="4"/>
  <c r="BG131" i="4"/>
  <c r="BF131" i="4"/>
  <c r="AA131" i="4"/>
  <c r="AA130" i="4" s="1"/>
  <c r="Y131" i="4"/>
  <c r="W131" i="4"/>
  <c r="BK131" i="4"/>
  <c r="BK130" i="4" s="1"/>
  <c r="N130" i="4" s="1"/>
  <c r="N91" i="4" s="1"/>
  <c r="N131" i="4"/>
  <c r="BE131" i="4" s="1"/>
  <c r="BI127" i="4"/>
  <c r="BH127" i="4"/>
  <c r="BG127" i="4"/>
  <c r="BF127" i="4"/>
  <c r="AA127" i="4"/>
  <c r="Y127" i="4"/>
  <c r="W127" i="4"/>
  <c r="BK127" i="4"/>
  <c r="N127" i="4"/>
  <c r="BE127" i="4" s="1"/>
  <c r="BI124" i="4"/>
  <c r="BH124" i="4"/>
  <c r="BG124" i="4"/>
  <c r="BF124" i="4"/>
  <c r="AA124" i="4"/>
  <c r="Y124" i="4"/>
  <c r="Y123" i="4" s="1"/>
  <c r="W124" i="4"/>
  <c r="W123" i="4" s="1"/>
  <c r="BK124" i="4"/>
  <c r="N124" i="4"/>
  <c r="BE124" i="4" s="1"/>
  <c r="M118" i="4"/>
  <c r="F118" i="4"/>
  <c r="M117" i="4"/>
  <c r="F117" i="4"/>
  <c r="F115" i="4"/>
  <c r="F113" i="4"/>
  <c r="BI102" i="4"/>
  <c r="BH102" i="4"/>
  <c r="BG102" i="4"/>
  <c r="BF102" i="4"/>
  <c r="BI101" i="4"/>
  <c r="BH101" i="4"/>
  <c r="BG101" i="4"/>
  <c r="BF10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BH97" i="4"/>
  <c r="BG97" i="4"/>
  <c r="BF97" i="4"/>
  <c r="H33" i="4" s="1"/>
  <c r="BA90" i="1" s="1"/>
  <c r="M84" i="4"/>
  <c r="F84" i="4"/>
  <c r="M83" i="4"/>
  <c r="F83" i="4"/>
  <c r="F81" i="4"/>
  <c r="F79" i="4"/>
  <c r="O9" i="4"/>
  <c r="M115" i="4" s="1"/>
  <c r="F6" i="4"/>
  <c r="F112" i="4" s="1"/>
  <c r="N219" i="3"/>
  <c r="AY89" i="1"/>
  <c r="AX89" i="1"/>
  <c r="BI216" i="3"/>
  <c r="BH216" i="3"/>
  <c r="BG216" i="3"/>
  <c r="BF216" i="3"/>
  <c r="BE216" i="3"/>
  <c r="AA216" i="3"/>
  <c r="Y216" i="3"/>
  <c r="W216" i="3"/>
  <c r="BK216" i="3"/>
  <c r="N216" i="3"/>
  <c r="BI213" i="3"/>
  <c r="BH213" i="3"/>
  <c r="BG213" i="3"/>
  <c r="BF213" i="3"/>
  <c r="AA213" i="3"/>
  <c r="Y213" i="3"/>
  <c r="W213" i="3"/>
  <c r="BK213" i="3"/>
  <c r="N213" i="3"/>
  <c r="BE213" i="3" s="1"/>
  <c r="BI210" i="3"/>
  <c r="BH210" i="3"/>
  <c r="BG210" i="3"/>
  <c r="BF210" i="3"/>
  <c r="BE210" i="3"/>
  <c r="AA210" i="3"/>
  <c r="Y210" i="3"/>
  <c r="W210" i="3"/>
  <c r="BK210" i="3"/>
  <c r="N210" i="3"/>
  <c r="BI207" i="3"/>
  <c r="BH207" i="3"/>
  <c r="BG207" i="3"/>
  <c r="BF207" i="3"/>
  <c r="AA207" i="3"/>
  <c r="Y207" i="3"/>
  <c r="W207" i="3"/>
  <c r="BK207" i="3"/>
  <c r="N207" i="3"/>
  <c r="BE207" i="3" s="1"/>
  <c r="BI206" i="3"/>
  <c r="BH206" i="3"/>
  <c r="BG206" i="3"/>
  <c r="BF206" i="3"/>
  <c r="BE206" i="3"/>
  <c r="AA206" i="3"/>
  <c r="Y206" i="3"/>
  <c r="W206" i="3"/>
  <c r="BK206" i="3"/>
  <c r="N206" i="3"/>
  <c r="BI203" i="3"/>
  <c r="BH203" i="3"/>
  <c r="BG203" i="3"/>
  <c r="BF203" i="3"/>
  <c r="AA203" i="3"/>
  <c r="Y203" i="3"/>
  <c r="W203" i="3"/>
  <c r="BK203" i="3"/>
  <c r="N203" i="3"/>
  <c r="BE203" i="3" s="1"/>
  <c r="BI200" i="3"/>
  <c r="BH200" i="3"/>
  <c r="BG200" i="3"/>
  <c r="BF200" i="3"/>
  <c r="BE200" i="3"/>
  <c r="AA200" i="3"/>
  <c r="Y200" i="3"/>
  <c r="W200" i="3"/>
  <c r="BK200" i="3"/>
  <c r="N200" i="3"/>
  <c r="BI197" i="3"/>
  <c r="BH197" i="3"/>
  <c r="BG197" i="3"/>
  <c r="BF197" i="3"/>
  <c r="AA197" i="3"/>
  <c r="Y197" i="3"/>
  <c r="W197" i="3"/>
  <c r="BK197" i="3"/>
  <c r="N197" i="3"/>
  <c r="BE197" i="3" s="1"/>
  <c r="BI194" i="3"/>
  <c r="BH194" i="3"/>
  <c r="BG194" i="3"/>
  <c r="BF194" i="3"/>
  <c r="BE194" i="3"/>
  <c r="AA194" i="3"/>
  <c r="Y194" i="3"/>
  <c r="W194" i="3"/>
  <c r="W193" i="3" s="1"/>
  <c r="BK194" i="3"/>
  <c r="BK193" i="3" s="1"/>
  <c r="N193" i="3" s="1"/>
  <c r="N94" i="3" s="1"/>
  <c r="N194" i="3"/>
  <c r="BI192" i="3"/>
  <c r="BH192" i="3"/>
  <c r="BG192" i="3"/>
  <c r="BF192" i="3"/>
  <c r="AA192" i="3"/>
  <c r="Y192" i="3"/>
  <c r="W192" i="3"/>
  <c r="BK192" i="3"/>
  <c r="N192" i="3"/>
  <c r="BE192" i="3" s="1"/>
  <c r="BI189" i="3"/>
  <c r="BH189" i="3"/>
  <c r="BG189" i="3"/>
  <c r="BF189" i="3"/>
  <c r="AA189" i="3"/>
  <c r="Y189" i="3"/>
  <c r="W189" i="3"/>
  <c r="BK189" i="3"/>
  <c r="N189" i="3"/>
  <c r="BE189" i="3" s="1"/>
  <c r="BI186" i="3"/>
  <c r="BH186" i="3"/>
  <c r="BG186" i="3"/>
  <c r="BF186" i="3"/>
  <c r="AA186" i="3"/>
  <c r="Y186" i="3"/>
  <c r="W186" i="3"/>
  <c r="BK186" i="3"/>
  <c r="N186" i="3"/>
  <c r="BE186" i="3" s="1"/>
  <c r="BI183" i="3"/>
  <c r="BH183" i="3"/>
  <c r="BG183" i="3"/>
  <c r="BF183" i="3"/>
  <c r="AA183" i="3"/>
  <c r="Y183" i="3"/>
  <c r="W183" i="3"/>
  <c r="BK183" i="3"/>
  <c r="N183" i="3"/>
  <c r="BE183" i="3" s="1"/>
  <c r="BI182" i="3"/>
  <c r="BH182" i="3"/>
  <c r="BG182" i="3"/>
  <c r="BF182" i="3"/>
  <c r="AA182" i="3"/>
  <c r="Y182" i="3"/>
  <c r="W182" i="3"/>
  <c r="BK182" i="3"/>
  <c r="N182" i="3"/>
  <c r="BE182" i="3" s="1"/>
  <c r="BI179" i="3"/>
  <c r="BH179" i="3"/>
  <c r="BG179" i="3"/>
  <c r="BF179" i="3"/>
  <c r="AA179" i="3"/>
  <c r="Y179" i="3"/>
  <c r="W179" i="3"/>
  <c r="BK179" i="3"/>
  <c r="N179" i="3"/>
  <c r="BE179" i="3" s="1"/>
  <c r="BI176" i="3"/>
  <c r="BH176" i="3"/>
  <c r="BG176" i="3"/>
  <c r="BF176" i="3"/>
  <c r="AA176" i="3"/>
  <c r="AA175" i="3" s="1"/>
  <c r="Y176" i="3"/>
  <c r="W176" i="3"/>
  <c r="BK176" i="3"/>
  <c r="N176" i="3"/>
  <c r="BE176" i="3" s="1"/>
  <c r="BI173" i="3"/>
  <c r="BH173" i="3"/>
  <c r="BG173" i="3"/>
  <c r="BF173" i="3"/>
  <c r="AA173" i="3"/>
  <c r="AA172" i="3" s="1"/>
  <c r="Y173" i="3"/>
  <c r="Y172" i="3" s="1"/>
  <c r="W173" i="3"/>
  <c r="W172" i="3" s="1"/>
  <c r="BK173" i="3"/>
  <c r="BK172" i="3" s="1"/>
  <c r="N172" i="3" s="1"/>
  <c r="N91" i="3" s="1"/>
  <c r="N173" i="3"/>
  <c r="BE173" i="3" s="1"/>
  <c r="BI169" i="3"/>
  <c r="BH169" i="3"/>
  <c r="BG169" i="3"/>
  <c r="BF169" i="3"/>
  <c r="AA169" i="3"/>
  <c r="Y169" i="3"/>
  <c r="W169" i="3"/>
  <c r="BK169" i="3"/>
  <c r="N169" i="3"/>
  <c r="BE169" i="3" s="1"/>
  <c r="BI166" i="3"/>
  <c r="BH166" i="3"/>
  <c r="BG166" i="3"/>
  <c r="BF166" i="3"/>
  <c r="BE166" i="3"/>
  <c r="AA166" i="3"/>
  <c r="Y166" i="3"/>
  <c r="W166" i="3"/>
  <c r="BK166" i="3"/>
  <c r="N166" i="3"/>
  <c r="BI163" i="3"/>
  <c r="BH163" i="3"/>
  <c r="BG163" i="3"/>
  <c r="BF163" i="3"/>
  <c r="AA163" i="3"/>
  <c r="Y163" i="3"/>
  <c r="W163" i="3"/>
  <c r="BK163" i="3"/>
  <c r="N163" i="3"/>
  <c r="BE163" i="3" s="1"/>
  <c r="BI160" i="3"/>
  <c r="BH160" i="3"/>
  <c r="BG160" i="3"/>
  <c r="BF160" i="3"/>
  <c r="BE160" i="3"/>
  <c r="AA160" i="3"/>
  <c r="Y160" i="3"/>
  <c r="W160" i="3"/>
  <c r="BK160" i="3"/>
  <c r="N160" i="3"/>
  <c r="BI157" i="3"/>
  <c r="BH157" i="3"/>
  <c r="BG157" i="3"/>
  <c r="BF157" i="3"/>
  <c r="AA157" i="3"/>
  <c r="Y157" i="3"/>
  <c r="W157" i="3"/>
  <c r="BK157" i="3"/>
  <c r="N157" i="3"/>
  <c r="BE157" i="3" s="1"/>
  <c r="BI154" i="3"/>
  <c r="BH154" i="3"/>
  <c r="BG154" i="3"/>
  <c r="BF154" i="3"/>
  <c r="BE154" i="3"/>
  <c r="AA154" i="3"/>
  <c r="Y154" i="3"/>
  <c r="W154" i="3"/>
  <c r="BK154" i="3"/>
  <c r="N154" i="3"/>
  <c r="BI151" i="3"/>
  <c r="BH151" i="3"/>
  <c r="BG151" i="3"/>
  <c r="BF151" i="3"/>
  <c r="AA151" i="3"/>
  <c r="Y151" i="3"/>
  <c r="W151" i="3"/>
  <c r="BK151" i="3"/>
  <c r="N151" i="3"/>
  <c r="BE151" i="3" s="1"/>
  <c r="BI148" i="3"/>
  <c r="BH148" i="3"/>
  <c r="BG148" i="3"/>
  <c r="BF148" i="3"/>
  <c r="BE148" i="3"/>
  <c r="AA148" i="3"/>
  <c r="Y148" i="3"/>
  <c r="W148" i="3"/>
  <c r="BK148" i="3"/>
  <c r="N148" i="3"/>
  <c r="BI145" i="3"/>
  <c r="BH145" i="3"/>
  <c r="BG145" i="3"/>
  <c r="BF145" i="3"/>
  <c r="AA145" i="3"/>
  <c r="Y145" i="3"/>
  <c r="W145" i="3"/>
  <c r="BK145" i="3"/>
  <c r="N145" i="3"/>
  <c r="BE145" i="3" s="1"/>
  <c r="BI142" i="3"/>
  <c r="BH142" i="3"/>
  <c r="BG142" i="3"/>
  <c r="BF142" i="3"/>
  <c r="BE142" i="3"/>
  <c r="AA142" i="3"/>
  <c r="Y142" i="3"/>
  <c r="W142" i="3"/>
  <c r="BK142" i="3"/>
  <c r="N142" i="3"/>
  <c r="BI139" i="3"/>
  <c r="BH139" i="3"/>
  <c r="BG139" i="3"/>
  <c r="BF139" i="3"/>
  <c r="AA139" i="3"/>
  <c r="Y139" i="3"/>
  <c r="W139" i="3"/>
  <c r="BK139" i="3"/>
  <c r="N139" i="3"/>
  <c r="BE139" i="3" s="1"/>
  <c r="BI136" i="3"/>
  <c r="BH136" i="3"/>
  <c r="BG136" i="3"/>
  <c r="BF136" i="3"/>
  <c r="BE136" i="3"/>
  <c r="AA136" i="3"/>
  <c r="Y136" i="3"/>
  <c r="W136" i="3"/>
  <c r="BK136" i="3"/>
  <c r="N136" i="3"/>
  <c r="BI133" i="3"/>
  <c r="BH133" i="3"/>
  <c r="BG133" i="3"/>
  <c r="BF133" i="3"/>
  <c r="AA133" i="3"/>
  <c r="Y133" i="3"/>
  <c r="W133" i="3"/>
  <c r="BK133" i="3"/>
  <c r="N133" i="3"/>
  <c r="BE133" i="3" s="1"/>
  <c r="BI130" i="3"/>
  <c r="BH130" i="3"/>
  <c r="BG130" i="3"/>
  <c r="BF130" i="3"/>
  <c r="BE130" i="3"/>
  <c r="AA130" i="3"/>
  <c r="Y130" i="3"/>
  <c r="W130" i="3"/>
  <c r="BK130" i="3"/>
  <c r="N130" i="3"/>
  <c r="BI127" i="3"/>
  <c r="BH127" i="3"/>
  <c r="BG127" i="3"/>
  <c r="BF127" i="3"/>
  <c r="AA127" i="3"/>
  <c r="Y127" i="3"/>
  <c r="W127" i="3"/>
  <c r="BK127" i="3"/>
  <c r="N127" i="3"/>
  <c r="BE127" i="3" s="1"/>
  <c r="BI124" i="3"/>
  <c r="BH124" i="3"/>
  <c r="BG124" i="3"/>
  <c r="BF124" i="3"/>
  <c r="BE124" i="3"/>
  <c r="AA124" i="3"/>
  <c r="Y124" i="3"/>
  <c r="W124" i="3"/>
  <c r="W123" i="3" s="1"/>
  <c r="W122" i="3" s="1"/>
  <c r="BK124" i="3"/>
  <c r="BK123" i="3" s="1"/>
  <c r="N124" i="3"/>
  <c r="M118" i="3"/>
  <c r="F118" i="3"/>
  <c r="M117" i="3"/>
  <c r="F117" i="3"/>
  <c r="F115" i="3"/>
  <c r="F11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H36" i="3" s="1"/>
  <c r="BD89" i="1" s="1"/>
  <c r="BH97" i="3"/>
  <c r="BG97" i="3"/>
  <c r="BF97" i="3"/>
  <c r="M84" i="3"/>
  <c r="F84" i="3"/>
  <c r="M83" i="3"/>
  <c r="F83" i="3"/>
  <c r="F81" i="3"/>
  <c r="F79" i="3"/>
  <c r="O9" i="3"/>
  <c r="M115" i="3" s="1"/>
  <c r="F6" i="3"/>
  <c r="F112" i="3" s="1"/>
  <c r="N176" i="2"/>
  <c r="AY88" i="1"/>
  <c r="AX88" i="1"/>
  <c r="BI175" i="2"/>
  <c r="BH175" i="2"/>
  <c r="BG175" i="2"/>
  <c r="BF175" i="2"/>
  <c r="BE175" i="2"/>
  <c r="AA175" i="2"/>
  <c r="AA174" i="2" s="1"/>
  <c r="Y175" i="2"/>
  <c r="Y174" i="2" s="1"/>
  <c r="W175" i="2"/>
  <c r="W174" i="2" s="1"/>
  <c r="BK175" i="2"/>
  <c r="BK174" i="2" s="1"/>
  <c r="N174" i="2" s="1"/>
  <c r="N92" i="2" s="1"/>
  <c r="N175" i="2"/>
  <c r="BI171" i="2"/>
  <c r="BH171" i="2"/>
  <c r="BG171" i="2"/>
  <c r="BF171" i="2"/>
  <c r="AA171" i="2"/>
  <c r="Y171" i="2"/>
  <c r="W171" i="2"/>
  <c r="BK171" i="2"/>
  <c r="N171" i="2"/>
  <c r="BE171" i="2" s="1"/>
  <c r="BI168" i="2"/>
  <c r="BH168" i="2"/>
  <c r="BG168" i="2"/>
  <c r="BF168" i="2"/>
  <c r="AA168" i="2"/>
  <c r="Y168" i="2"/>
  <c r="W168" i="2"/>
  <c r="BK168" i="2"/>
  <c r="N168" i="2"/>
  <c r="BE168" i="2" s="1"/>
  <c r="BI165" i="2"/>
  <c r="BH165" i="2"/>
  <c r="BG165" i="2"/>
  <c r="BF165" i="2"/>
  <c r="AA165" i="2"/>
  <c r="Y165" i="2"/>
  <c r="W165" i="2"/>
  <c r="BK165" i="2"/>
  <c r="N165" i="2"/>
  <c r="BE165" i="2" s="1"/>
  <c r="BI162" i="2"/>
  <c r="BH162" i="2"/>
  <c r="BG162" i="2"/>
  <c r="BF162" i="2"/>
  <c r="AA162" i="2"/>
  <c r="Y162" i="2"/>
  <c r="W162" i="2"/>
  <c r="BK162" i="2"/>
  <c r="N162" i="2"/>
  <c r="BE162" i="2" s="1"/>
  <c r="BI159" i="2"/>
  <c r="BH159" i="2"/>
  <c r="BG159" i="2"/>
  <c r="BF159" i="2"/>
  <c r="AA159" i="2"/>
  <c r="Y159" i="2"/>
  <c r="W159" i="2"/>
  <c r="W158" i="2" s="1"/>
  <c r="BK159" i="2"/>
  <c r="BK158" i="2" s="1"/>
  <c r="N158" i="2" s="1"/>
  <c r="N91" i="2" s="1"/>
  <c r="N159" i="2"/>
  <c r="BE159" i="2" s="1"/>
  <c r="BI155" i="2"/>
  <c r="BH155" i="2"/>
  <c r="BG155" i="2"/>
  <c r="BF155" i="2"/>
  <c r="AA155" i="2"/>
  <c r="Y155" i="2"/>
  <c r="W155" i="2"/>
  <c r="BK155" i="2"/>
  <c r="N155" i="2"/>
  <c r="BE155" i="2" s="1"/>
  <c r="BI152" i="2"/>
  <c r="BH152" i="2"/>
  <c r="BG152" i="2"/>
  <c r="BF152" i="2"/>
  <c r="AA152" i="2"/>
  <c r="Y152" i="2"/>
  <c r="W152" i="2"/>
  <c r="BK152" i="2"/>
  <c r="N152" i="2"/>
  <c r="BE152" i="2" s="1"/>
  <c r="BI149" i="2"/>
  <c r="BH149" i="2"/>
  <c r="BG149" i="2"/>
  <c r="BF149" i="2"/>
  <c r="AA149" i="2"/>
  <c r="Y149" i="2"/>
  <c r="W149" i="2"/>
  <c r="BK149" i="2"/>
  <c r="N149" i="2"/>
  <c r="BE149" i="2" s="1"/>
  <c r="BI146" i="2"/>
  <c r="BH146" i="2"/>
  <c r="BG146" i="2"/>
  <c r="BF146" i="2"/>
  <c r="AA146" i="2"/>
  <c r="Y146" i="2"/>
  <c r="W146" i="2"/>
  <c r="BK146" i="2"/>
  <c r="N146" i="2"/>
  <c r="BE146" i="2" s="1"/>
  <c r="BI143" i="2"/>
  <c r="BH143" i="2"/>
  <c r="BG143" i="2"/>
  <c r="BF143" i="2"/>
  <c r="AA143" i="2"/>
  <c r="Y143" i="2"/>
  <c r="W143" i="2"/>
  <c r="BK143" i="2"/>
  <c r="N143" i="2"/>
  <c r="BE143" i="2" s="1"/>
  <c r="BI140" i="2"/>
  <c r="BH140" i="2"/>
  <c r="BG140" i="2"/>
  <c r="BF140" i="2"/>
  <c r="AA140" i="2"/>
  <c r="Y140" i="2"/>
  <c r="W140" i="2"/>
  <c r="BK140" i="2"/>
  <c r="N140" i="2"/>
  <c r="BE140" i="2" s="1"/>
  <c r="BI137" i="2"/>
  <c r="BH137" i="2"/>
  <c r="BG137" i="2"/>
  <c r="BF137" i="2"/>
  <c r="AA137" i="2"/>
  <c r="Y137" i="2"/>
  <c r="W137" i="2"/>
  <c r="BK137" i="2"/>
  <c r="N137" i="2"/>
  <c r="BE137" i="2" s="1"/>
  <c r="BI134" i="2"/>
  <c r="BH134" i="2"/>
  <c r="BG134" i="2"/>
  <c r="BF134" i="2"/>
  <c r="AA134" i="2"/>
  <c r="Y134" i="2"/>
  <c r="W134" i="2"/>
  <c r="BK134" i="2"/>
  <c r="N134" i="2"/>
  <c r="BE134" i="2" s="1"/>
  <c r="BI131" i="2"/>
  <c r="BH131" i="2"/>
  <c r="BG131" i="2"/>
  <c r="BF131" i="2"/>
  <c r="AA131" i="2"/>
  <c r="Y131" i="2"/>
  <c r="W131" i="2"/>
  <c r="BK131" i="2"/>
  <c r="N131" i="2"/>
  <c r="BE131" i="2" s="1"/>
  <c r="BI128" i="2"/>
  <c r="BH128" i="2"/>
  <c r="BG128" i="2"/>
  <c r="BF128" i="2"/>
  <c r="AA128" i="2"/>
  <c r="Y128" i="2"/>
  <c r="W128" i="2"/>
  <c r="BK128" i="2"/>
  <c r="N128" i="2"/>
  <c r="BE128" i="2" s="1"/>
  <c r="BI125" i="2"/>
  <c r="BH125" i="2"/>
  <c r="BG125" i="2"/>
  <c r="BF125" i="2"/>
  <c r="AA125" i="2"/>
  <c r="Y125" i="2"/>
  <c r="W125" i="2"/>
  <c r="BK125" i="2"/>
  <c r="N125" i="2"/>
  <c r="BE125" i="2" s="1"/>
  <c r="BI122" i="2"/>
  <c r="BH122" i="2"/>
  <c r="BG122" i="2"/>
  <c r="BF122" i="2"/>
  <c r="AA122" i="2"/>
  <c r="Y122" i="2"/>
  <c r="Y121" i="2" s="1"/>
  <c r="W122" i="2"/>
  <c r="W121" i="2" s="1"/>
  <c r="W120" i="2" s="1"/>
  <c r="W119" i="2" s="1"/>
  <c r="AU88" i="1" s="1"/>
  <c r="BK122" i="2"/>
  <c r="N122" i="2"/>
  <c r="BE122" i="2" s="1"/>
  <c r="M116" i="2"/>
  <c r="F116" i="2"/>
  <c r="M115" i="2"/>
  <c r="F115" i="2"/>
  <c r="F113" i="2"/>
  <c r="F111" i="2"/>
  <c r="BI100" i="2"/>
  <c r="BH100" i="2"/>
  <c r="BG100" i="2"/>
  <c r="BF100" i="2"/>
  <c r="BI99" i="2"/>
  <c r="BH99" i="2"/>
  <c r="BG99" i="2"/>
  <c r="BF99" i="2"/>
  <c r="BI98" i="2"/>
  <c r="BH98" i="2"/>
  <c r="BG98" i="2"/>
  <c r="BF98" i="2"/>
  <c r="BI97" i="2"/>
  <c r="BH97" i="2"/>
  <c r="BG97" i="2"/>
  <c r="BF97" i="2"/>
  <c r="BI96" i="2"/>
  <c r="BH96" i="2"/>
  <c r="BG96" i="2"/>
  <c r="BF96" i="2"/>
  <c r="BI95" i="2"/>
  <c r="BH95" i="2"/>
  <c r="BG95" i="2"/>
  <c r="BF95" i="2"/>
  <c r="H33" i="2" s="1"/>
  <c r="BA88" i="1" s="1"/>
  <c r="M84" i="2"/>
  <c r="F84" i="2"/>
  <c r="M83" i="2"/>
  <c r="F83" i="2"/>
  <c r="F81" i="2"/>
  <c r="F79" i="2"/>
  <c r="O9" i="2"/>
  <c r="M113" i="2" s="1"/>
  <c r="F6" i="2"/>
  <c r="F110" i="2" s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H34" i="2" l="1"/>
  <c r="BB88" i="1" s="1"/>
  <c r="BK175" i="3"/>
  <c r="BK174" i="3" s="1"/>
  <c r="N174" i="3" s="1"/>
  <c r="N92" i="3" s="1"/>
  <c r="AA121" i="2"/>
  <c r="AA120" i="2" s="1"/>
  <c r="AA119" i="2" s="1"/>
  <c r="AA158" i="2"/>
  <c r="H34" i="3"/>
  <c r="BB89" i="1" s="1"/>
  <c r="Y123" i="3"/>
  <c r="Y122" i="3" s="1"/>
  <c r="W175" i="3"/>
  <c r="W174" i="3" s="1"/>
  <c r="W121" i="3" s="1"/>
  <c r="AU89" i="1" s="1"/>
  <c r="Y193" i="3"/>
  <c r="H35" i="4"/>
  <c r="BC90" i="1" s="1"/>
  <c r="AA123" i="4"/>
  <c r="AA122" i="4" s="1"/>
  <c r="AA121" i="4" s="1"/>
  <c r="W130" i="4"/>
  <c r="W122" i="4" s="1"/>
  <c r="W121" i="4" s="1"/>
  <c r="AU90" i="1" s="1"/>
  <c r="Y120" i="2"/>
  <c r="Y119" i="2" s="1"/>
  <c r="Y158" i="2"/>
  <c r="H33" i="3"/>
  <c r="BA89" i="1" s="1"/>
  <c r="BA87" i="1" s="1"/>
  <c r="H34" i="4"/>
  <c r="BB90" i="1" s="1"/>
  <c r="H35" i="2"/>
  <c r="BC88" i="1" s="1"/>
  <c r="BC87" i="1" s="1"/>
  <c r="H36" i="2"/>
  <c r="BD88" i="1" s="1"/>
  <c r="BD87" i="1" s="1"/>
  <c r="W35" i="1" s="1"/>
  <c r="BK121" i="2"/>
  <c r="N121" i="2" s="1"/>
  <c r="N90" i="2" s="1"/>
  <c r="H35" i="3"/>
  <c r="BC89" i="1" s="1"/>
  <c r="AA123" i="3"/>
  <c r="AA122" i="3" s="1"/>
  <c r="Y175" i="3"/>
  <c r="Y174" i="3" s="1"/>
  <c r="AA193" i="3"/>
  <c r="AA174" i="3" s="1"/>
  <c r="H36" i="4"/>
  <c r="BD90" i="1" s="1"/>
  <c r="BK123" i="4"/>
  <c r="Y130" i="4"/>
  <c r="Y122" i="4" s="1"/>
  <c r="Y121" i="4" s="1"/>
  <c r="N175" i="3"/>
  <c r="N93" i="3" s="1"/>
  <c r="N123" i="4"/>
  <c r="N90" i="4" s="1"/>
  <c r="BK122" i="4"/>
  <c r="W34" i="1"/>
  <c r="AY87" i="1"/>
  <c r="N123" i="3"/>
  <c r="N90" i="3" s="1"/>
  <c r="BK122" i="3"/>
  <c r="M81" i="2"/>
  <c r="M33" i="2"/>
  <c r="AW88" i="1" s="1"/>
  <c r="M81" i="3"/>
  <c r="M33" i="3"/>
  <c r="AW89" i="1" s="1"/>
  <c r="M81" i="4"/>
  <c r="M33" i="4"/>
  <c r="AW90" i="1" s="1"/>
  <c r="F78" i="2"/>
  <c r="F78" i="3"/>
  <c r="F78" i="4"/>
  <c r="AU87" i="1" l="1"/>
  <c r="W32" i="1"/>
  <c r="AW87" i="1"/>
  <c r="AK32" i="1" s="1"/>
  <c r="BK120" i="2"/>
  <c r="BK119" i="2" s="1"/>
  <c r="N119" i="2" s="1"/>
  <c r="N88" i="2" s="1"/>
  <c r="Y121" i="3"/>
  <c r="BB87" i="1"/>
  <c r="AA121" i="3"/>
  <c r="N122" i="3"/>
  <c r="N89" i="3" s="1"/>
  <c r="BK121" i="3"/>
  <c r="N121" i="3" s="1"/>
  <c r="N88" i="3" s="1"/>
  <c r="N122" i="4"/>
  <c r="N89" i="4" s="1"/>
  <c r="BK121" i="4"/>
  <c r="N121" i="4" s="1"/>
  <c r="N88" i="4" s="1"/>
  <c r="AX87" i="1" l="1"/>
  <c r="W33" i="1"/>
  <c r="N120" i="2"/>
  <c r="N89" i="2" s="1"/>
  <c r="N102" i="4"/>
  <c r="BE102" i="4" s="1"/>
  <c r="N101" i="4"/>
  <c r="BE101" i="4" s="1"/>
  <c r="N100" i="4"/>
  <c r="BE100" i="4" s="1"/>
  <c r="N99" i="4"/>
  <c r="BE99" i="4" s="1"/>
  <c r="N98" i="4"/>
  <c r="BE98" i="4" s="1"/>
  <c r="N97" i="4"/>
  <c r="M27" i="4"/>
  <c r="N100" i="2"/>
  <c r="BE100" i="2" s="1"/>
  <c r="N99" i="2"/>
  <c r="BE99" i="2" s="1"/>
  <c r="N98" i="2"/>
  <c r="BE98" i="2" s="1"/>
  <c r="N97" i="2"/>
  <c r="BE97" i="2" s="1"/>
  <c r="N96" i="2"/>
  <c r="BE96" i="2" s="1"/>
  <c r="N95" i="2"/>
  <c r="M27" i="2"/>
  <c r="N102" i="3"/>
  <c r="BE102" i="3" s="1"/>
  <c r="N101" i="3"/>
  <c r="BE101" i="3" s="1"/>
  <c r="N100" i="3"/>
  <c r="BE100" i="3" s="1"/>
  <c r="N99" i="3"/>
  <c r="BE99" i="3" s="1"/>
  <c r="N98" i="3"/>
  <c r="BE98" i="3" s="1"/>
  <c r="N97" i="3"/>
  <c r="M27" i="3"/>
  <c r="N96" i="3" l="1"/>
  <c r="BE97" i="3"/>
  <c r="N94" i="2"/>
  <c r="BE95" i="2"/>
  <c r="N96" i="4"/>
  <c r="BE97" i="4"/>
  <c r="H32" i="2" l="1"/>
  <c r="AZ88" i="1" s="1"/>
  <c r="M32" i="2"/>
  <c r="AV88" i="1" s="1"/>
  <c r="AT88" i="1" s="1"/>
  <c r="M28" i="4"/>
  <c r="L104" i="4"/>
  <c r="M28" i="2"/>
  <c r="L102" i="2"/>
  <c r="M28" i="3"/>
  <c r="L104" i="3"/>
  <c r="H32" i="4"/>
  <c r="AZ90" i="1" s="1"/>
  <c r="M32" i="4"/>
  <c r="AV90" i="1" s="1"/>
  <c r="AT90" i="1" s="1"/>
  <c r="H32" i="3"/>
  <c r="AZ89" i="1" s="1"/>
  <c r="M32" i="3"/>
  <c r="AV89" i="1" s="1"/>
  <c r="AT89" i="1" s="1"/>
  <c r="AS89" i="1" l="1"/>
  <c r="M30" i="3"/>
  <c r="AS88" i="1"/>
  <c r="M30" i="2"/>
  <c r="AS90" i="1"/>
  <c r="M30" i="4"/>
  <c r="AZ87" i="1"/>
  <c r="AV87" i="1" l="1"/>
  <c r="AS87" i="1"/>
  <c r="AG90" i="1"/>
  <c r="AN90" i="1" s="1"/>
  <c r="L38" i="4"/>
  <c r="AG88" i="1"/>
  <c r="L38" i="2"/>
  <c r="AG89" i="1"/>
  <c r="AN89" i="1" s="1"/>
  <c r="L38" i="3"/>
  <c r="AG87" i="1" l="1"/>
  <c r="AN88" i="1"/>
  <c r="AT87" i="1"/>
  <c r="AG93" i="1" l="1"/>
  <c r="AN87" i="1"/>
  <c r="AK26" i="1"/>
  <c r="AG96" i="1"/>
  <c r="AG95" i="1"/>
  <c r="AG94" i="1"/>
  <c r="CD95" i="1" l="1"/>
  <c r="AV95" i="1"/>
  <c r="BY95" i="1" s="1"/>
  <c r="CD94" i="1"/>
  <c r="AV94" i="1"/>
  <c r="BY94" i="1" s="1"/>
  <c r="CD96" i="1"/>
  <c r="AV96" i="1"/>
  <c r="BY96" i="1" s="1"/>
  <c r="AV93" i="1"/>
  <c r="BY93" i="1" s="1"/>
  <c r="AK31" i="1" s="1"/>
  <c r="AG92" i="1"/>
  <c r="CD93" i="1"/>
  <c r="AN93" i="1" l="1"/>
  <c r="W31" i="1"/>
  <c r="AN96" i="1"/>
  <c r="AK27" i="1"/>
  <c r="AK29" i="1" s="1"/>
  <c r="AK37" i="1" s="1"/>
  <c r="AG98" i="1"/>
  <c r="AN94" i="1"/>
  <c r="AN95" i="1"/>
  <c r="AN92" i="1" s="1"/>
  <c r="AN98" i="1" s="1"/>
</calcChain>
</file>

<file path=xl/sharedStrings.xml><?xml version="1.0" encoding="utf-8"?>
<sst xmlns="http://schemas.openxmlformats.org/spreadsheetml/2006/main" count="2533" uniqueCount="412">
  <si>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</si>
  <si>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</si>
  <si>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</si>
  <si>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</si>
  <si>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</si>
  <si>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</si>
  <si>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</si>
  <si>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</si>
  <si>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</si>
  <si>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</si>
  <si>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</si>
  <si>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</si>
  <si>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</si>
  <si>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</si>
  <si>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</si>
  <si>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</si>
  <si>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</si>
  <si>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033/16/04/2017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</si>
  <si>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</si>
  <si>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</si>
  <si>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Slatinice, TZ 06 Horkovod - OBSLUŽNÉ PLOŠINY, 142-SS-A,B,C a 1434-SS-A,B,C</t>
  </si>
  <si>
    <t>JKSO:</t>
  </si>
  <si>
    <t>CC-CZ:</t>
  </si>
  <si>
    <t>Místo:</t>
  </si>
  <si>
    <t>Slatinice</t>
  </si>
  <si>
    <t>Datum:</t>
  </si>
  <si>
    <t>16. 4. 2017</t>
  </si>
  <si>
    <t>Objednatel:</t>
  </si>
  <si>
    <t>IČ:</t>
  </si>
  <si>
    <t>Vršanská uhelná a.s.</t>
  </si>
  <si>
    <t>DIČ:</t>
  </si>
  <si>
    <t>Zhotovitel:</t>
  </si>
  <si>
    <t>Vyplň údaj</t>
  </si>
  <si>
    <t>Projektant:</t>
  </si>
  <si>
    <t>Ing. Jaroslav Dospiva</t>
  </si>
  <si>
    <t>True</t>
  </si>
  <si>
    <t>Zpracovatel:</t>
  </si>
  <si>
    <t>Pavel Šouta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</si>
  <si>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</si>
  <si>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</si>
  <si>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</si>
  <si>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</si>
  <si>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</si>
  <si>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</si>
  <si>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</si>
  <si>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</si>
  <si>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</si>
  <si>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</si>
  <si>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</si>
  <si>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</si>
  <si>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</si>
  <si>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</si>
  <si>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</si>
  <si>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</si>
  <si>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</si>
  <si>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</si>
  <si>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</si>
  <si>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</si>
  <si>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</si>
  <si>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</si>
  <si>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</si>
  <si>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</si>
  <si>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</si>
  <si>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</si>
  <si>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</si>
  <si>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</si>
  <si>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</si>
  <si>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</si>
  <si>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</si>
  <si>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</si>
  <si>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</si>
  <si>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</si>
  <si>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</si>
  <si>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</si>
  <si>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</si>
  <si>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</si>
  <si>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</si>
  <si>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</si>
  <si>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</si>
  <si>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</si>
  <si>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</si>
  <si>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{f143ca4f-4829-4921-ba57-c336fc93b795}</t>
  </si>
  <si>
    <t>{00000000-0000-0000-0000-000000000000}</t>
  </si>
  <si>
    <t>/</t>
  </si>
  <si>
    <t>SO 01</t>
  </si>
  <si>
    <t>TZ 06 Horkovod, Obslužné plošiny - ZÁKLADOVÉ KONSTRUKCE</t>
  </si>
  <si>
    <t>1</t>
  </si>
  <si>
    <t>{19aecabd-f474-4765-ba6d-47b764d9a240}</t>
  </si>
  <si>
    <t>SO 02</t>
  </si>
  <si>
    <t>TZ 06 Horkovod, Obslužné plošiny - OCELOVÉ KONSTRUKCE</t>
  </si>
  <si>
    <t>{9dd85f6e-612a-443f-807d-2cedbdbaa186}</t>
  </si>
  <si>
    <t>VON</t>
  </si>
  <si>
    <t>Vedlejší a ostatní náklady</t>
  </si>
  <si>
    <t>{ac54ef27-cc53-4ff5-8cb6-3a6a34295724}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</si>
  <si>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</si>
  <si>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</si>
  <si>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</si>
  <si>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</si>
  <si>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</si>
  <si>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</si>
  <si>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</si>
  <si>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</si>
  <si>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</si>
  <si>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</si>
  <si>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</si>
  <si>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</si>
  <si>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</si>
  <si>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</si>
  <si>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</si>
  <si>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</si>
  <si>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</si>
  <si>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01 - TZ 06 Horkovod, Obslužné plošiny - ZÁKLADOVÉ KONSTRUKCE</t>
  </si>
  <si>
    <t>DSP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</si>
  <si>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</si>
  <si>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</si>
  <si>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</si>
  <si>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</si>
  <si>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</si>
  <si>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</si>
  <si>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</si>
  <si>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</si>
  <si>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</si>
  <si>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</si>
  <si>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</si>
  <si>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</si>
  <si>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</si>
  <si>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</si>
  <si>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</si>
  <si>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</si>
  <si>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</si>
  <si>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</si>
  <si>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</si>
  <si>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</si>
  <si>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</si>
  <si>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</si>
  <si>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</si>
  <si>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</si>
  <si>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</si>
  <si>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</si>
  <si>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</si>
  <si>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</si>
  <si>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</si>
  <si>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</si>
  <si>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</si>
  <si>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</si>
  <si>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</si>
  <si>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</si>
  <si>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</si>
  <si>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132201201</t>
  </si>
  <si>
    <t>Hloubení rýh š do 2000 mm v hornině tř. 3 objemu do 100 m3</t>
  </si>
  <si>
    <t>m3</t>
  </si>
  <si>
    <t>4</t>
  </si>
  <si>
    <t>-1388708437</t>
  </si>
  <si>
    <t>2,80*1,40*0,95*5*0,50</t>
  </si>
  <si>
    <t>VV</t>
  </si>
  <si>
    <t>Součet</t>
  </si>
  <si>
    <t>132201209</t>
  </si>
  <si>
    <t>Příplatek za lepivost k hloubení rýh š do 2000 mm v hornině tř. 3</t>
  </si>
  <si>
    <t>-1341316692</t>
  </si>
  <si>
    <t>9,31</t>
  </si>
  <si>
    <t>3</t>
  </si>
  <si>
    <t>132301201</t>
  </si>
  <si>
    <t>Hloubení rýh š do 2000 mm v hornině tř. 4 objemu do 100 m3</t>
  </si>
  <si>
    <t>-1819955297</t>
  </si>
  <si>
    <t>132301209</t>
  </si>
  <si>
    <t>Příplatek za lepivost k hloubení rýh š do 2000 mm v hornině tř. 4</t>
  </si>
  <si>
    <t>427370739</t>
  </si>
  <si>
    <t>5</t>
  </si>
  <si>
    <t>162201102</t>
  </si>
  <si>
    <t>Vodorovné přemístění do 50 m výkopku/sypaniny z horniny tř. 1 až 4</t>
  </si>
  <si>
    <t>1529571696</t>
  </si>
  <si>
    <t>6</t>
  </si>
  <si>
    <t>162701105</t>
  </si>
  <si>
    <t>Vodorovné přemístění do 10000 m výkopku/sypaniny z horniny tř. 1 až 4</t>
  </si>
  <si>
    <t>-450123516</t>
  </si>
  <si>
    <t>7</t>
  </si>
  <si>
    <t>162701109</t>
  </si>
  <si>
    <t>Příplatek k vodorovnému přemístění výkopku/sypaniny z horniny tř. 1 až 4 ZKD 1000 m přes 10000 m</t>
  </si>
  <si>
    <t>-1498876528</t>
  </si>
  <si>
    <t>9,31*5</t>
  </si>
  <si>
    <t>8</t>
  </si>
  <si>
    <t>167101101</t>
  </si>
  <si>
    <t>Nakládání výkopku z hornin tř. 1 až 4 do 100 m3</t>
  </si>
  <si>
    <t>-426596955</t>
  </si>
  <si>
    <t>9</t>
  </si>
  <si>
    <t>171201201</t>
  </si>
  <si>
    <t>Uložení sypaniny na skládky</t>
  </si>
  <si>
    <t>1281208232</t>
  </si>
  <si>
    <t>10</t>
  </si>
  <si>
    <t>171201211</t>
  </si>
  <si>
    <t>Poplatek za uložení odpadu ze sypaniny na skládce (skládkovné)</t>
  </si>
  <si>
    <t>t</t>
  </si>
  <si>
    <t>-2115172199</t>
  </si>
  <si>
    <t>9,31*2,10</t>
  </si>
  <si>
    <t>11</t>
  </si>
  <si>
    <t>174101101</t>
  </si>
  <si>
    <t>Zásyp jam, šachet rýh nebo kolem objektů sypaninou se zhutněním</t>
  </si>
  <si>
    <t>-1009527862</t>
  </si>
  <si>
    <t>12</t>
  </si>
  <si>
    <t>181951102</t>
  </si>
  <si>
    <t>Úprava pláně v hornině tř. 1 až 4 se zhutněním</t>
  </si>
  <si>
    <t>m2</t>
  </si>
  <si>
    <t>-982121710</t>
  </si>
  <si>
    <t>5*20</t>
  </si>
  <si>
    <t>13</t>
  </si>
  <si>
    <t>215901101</t>
  </si>
  <si>
    <t>Zhutnění podloží z hornin soudržných do 92% PS nebo nesoudržných sypkých I(d) do 0,8</t>
  </si>
  <si>
    <t>1540909041</t>
  </si>
  <si>
    <t>1,80*0,90*5</t>
  </si>
  <si>
    <t>14</t>
  </si>
  <si>
    <t>271572211</t>
  </si>
  <si>
    <t>Podsyp pod základové konstrukce se zhutněním z netříděného štěrkopísku</t>
  </si>
  <si>
    <t>566737194</t>
  </si>
  <si>
    <t>275313811</t>
  </si>
  <si>
    <t>Základové patky z betonu tř. C 25/30</t>
  </si>
  <si>
    <t>-748235930</t>
  </si>
  <si>
    <t>16</t>
  </si>
  <si>
    <t>275351215</t>
  </si>
  <si>
    <t>Zřízení bednění stěn základových patek</t>
  </si>
  <si>
    <t>-2117613666</t>
  </si>
  <si>
    <t>4*1,10*5</t>
  </si>
  <si>
    <t>17</t>
  </si>
  <si>
    <t>275351216</t>
  </si>
  <si>
    <t>Odstranění bednění stěn základových patek</t>
  </si>
  <si>
    <t>-333922457</t>
  </si>
  <si>
    <t>22</t>
  </si>
  <si>
    <t>18</t>
  </si>
  <si>
    <t>998014221</t>
  </si>
  <si>
    <t>Přesun hmot pro budovy vícepodlažní v do 18 m z kovových dílců</t>
  </si>
  <si>
    <t>-918340170</t>
  </si>
  <si>
    <t>VP - Vícepráce</t>
  </si>
  <si>
    <t>PN</t>
  </si>
  <si>
    <t>SO 02 - TZ 06 Horkovod, Obslužné plošiny - OCELOVÉ KONSTRUKCE</t>
  </si>
  <si>
    <t xml:space="preserve">    9 - Ostatní konstrukce a práce, bourání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</si>
  <si>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</si>
  <si>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</si>
  <si>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</si>
  <si>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941311111</t>
  </si>
  <si>
    <t>Montáž lešení řadového modulového lehkého zatížení do 200 kg/m2 š do 0,9 m v do 10 m</t>
  </si>
  <si>
    <t>986575148</t>
  </si>
  <si>
    <t>9,80*2*2,50</t>
  </si>
  <si>
    <t>941311211</t>
  </si>
  <si>
    <t>Příplatek k lešení řadovému modulovému lehkému š 0,9 m v do 25 m za první a ZKD den použití</t>
  </si>
  <si>
    <t>1473829801</t>
  </si>
  <si>
    <t>49*25</t>
  </si>
  <si>
    <t>941311811</t>
  </si>
  <si>
    <t>Demontáž lešení řadového modulového lehkého zatížení do 200 kg/m2 š do 0,9 m v do 10 m</t>
  </si>
  <si>
    <t>1031885888</t>
  </si>
  <si>
    <t>944511111</t>
  </si>
  <si>
    <t>Montáž ochranné sítě z textilie z umělých vláken</t>
  </si>
  <si>
    <t>1051231068</t>
  </si>
  <si>
    <t>944511211</t>
  </si>
  <si>
    <t>Příplatek k ochranné síti za první a ZKD den použití</t>
  </si>
  <si>
    <t>-1262921615</t>
  </si>
  <si>
    <t>944511811</t>
  </si>
  <si>
    <t>Demontáž ochranné sítě z textilie z umělých vláken</t>
  </si>
  <si>
    <t>-26120612</t>
  </si>
  <si>
    <t>49</t>
  </si>
  <si>
    <t>944711111</t>
  </si>
  <si>
    <t>Montáž záchytné stříšky š do 1,5 m</t>
  </si>
  <si>
    <t>m</t>
  </si>
  <si>
    <t>-47004129</t>
  </si>
  <si>
    <t>944711211</t>
  </si>
  <si>
    <t>Příplatek k záchytné stříšce š do 1,5 m za první a ZKD den použití</t>
  </si>
  <si>
    <t>-976039670</t>
  </si>
  <si>
    <t>6*25</t>
  </si>
  <si>
    <t>944711811</t>
  </si>
  <si>
    <t>Demontáž záchytné stříšky š do 1,5 m</t>
  </si>
  <si>
    <t>963297213</t>
  </si>
  <si>
    <t>949101112</t>
  </si>
  <si>
    <t>Lešení pomocné pro objekty pozemních staveb s lešeňovou podlahou v do 3,5 m zatížení do 150 kg/m2</t>
  </si>
  <si>
    <t>1392494580</t>
  </si>
  <si>
    <t>5*5</t>
  </si>
  <si>
    <t>953946111</t>
  </si>
  <si>
    <t>Montáž atypických ocelových kcí hmotnosti do 1 t z profilů hmotnosti do 13 kg/m</t>
  </si>
  <si>
    <t>993410726</t>
  </si>
  <si>
    <t>953946121</t>
  </si>
  <si>
    <t>Montáž atypických ocelových kcí hmotnosti do 1 t z profilů hmotnosti do 30 kg/m</t>
  </si>
  <si>
    <t>-1678000060</t>
  </si>
  <si>
    <t>0,9</t>
  </si>
  <si>
    <t>M</t>
  </si>
  <si>
    <t>NC 0000.1</t>
  </si>
  <si>
    <t>dodávka atypické ocelové konstrukce včetně dílenské přípravy, výroby a dopravy na stavbu</t>
  </si>
  <si>
    <t>kg</t>
  </si>
  <si>
    <t>-1390404663</t>
  </si>
  <si>
    <t>1900</t>
  </si>
  <si>
    <t>953961213</t>
  </si>
  <si>
    <t>Kotvy chemickou patronou M 12 hl 110 mm do betonu, ŽB nebo kamene s vyvrtáním otvoru</t>
  </si>
  <si>
    <t>kus</t>
  </si>
  <si>
    <t>2051422612</t>
  </si>
  <si>
    <t>40</t>
  </si>
  <si>
    <t>NC 0000</t>
  </si>
  <si>
    <t>montáž a dodávka - příplatek ke kotvám za větší hloubku a větší množství chemické patrony včetně do vývrtu betonové patky</t>
  </si>
  <si>
    <t>ks</t>
  </si>
  <si>
    <t>1806872479</t>
  </si>
  <si>
    <t>NC 0000.3</t>
  </si>
  <si>
    <t>montáž kotvení ploten k betonovým základům včetně podmazání bet směsí</t>
  </si>
  <si>
    <t>-1362426076</t>
  </si>
  <si>
    <t>-200602963</t>
  </si>
  <si>
    <t>767161126</t>
  </si>
  <si>
    <t>Montáž zábradlí rovného z trubek do ocelové konstrukce hmotnosti do 30 kg</t>
  </si>
  <si>
    <t>-876182322</t>
  </si>
  <si>
    <t>65</t>
  </si>
  <si>
    <t>19</t>
  </si>
  <si>
    <t>767250113</t>
  </si>
  <si>
    <t>Montáž ocelových podest svařováním</t>
  </si>
  <si>
    <t>715815708</t>
  </si>
  <si>
    <t>12,50</t>
  </si>
  <si>
    <t>20</t>
  </si>
  <si>
    <t>553470160</t>
  </si>
  <si>
    <t>rošt podlahový lisovaný PZN velikost 30/3 mm 1000 x 1000 mm</t>
  </si>
  <si>
    <t>32</t>
  </si>
  <si>
    <t>1032663269</t>
  </si>
  <si>
    <t>NC 0000.4</t>
  </si>
  <si>
    <t>montáž a dodávka upevňovacích prvků - 4ks na 1 ks podlahový rošt</t>
  </si>
  <si>
    <t>-1543514818</t>
  </si>
  <si>
    <t>12,50*4</t>
  </si>
  <si>
    <t>767833100</t>
  </si>
  <si>
    <t>Montáž žebříků do zdi s bočnicemi s profilové oceli</t>
  </si>
  <si>
    <t>1317966714</t>
  </si>
  <si>
    <t>6,50</t>
  </si>
  <si>
    <t>23</t>
  </si>
  <si>
    <t>767833291</t>
  </si>
  <si>
    <t>Příplatek k ceně za montáž žebříků na ocelovou konstrukci</t>
  </si>
  <si>
    <t>-2120846458</t>
  </si>
  <si>
    <t>24</t>
  </si>
  <si>
    <t>998767201</t>
  </si>
  <si>
    <t>Přesun hmot procentní pro zámečnické konstrukce v objektech v do 6 m</t>
  </si>
  <si>
    <t>%</t>
  </si>
  <si>
    <t>370420252</t>
  </si>
  <si>
    <t>25</t>
  </si>
  <si>
    <t>789121230</t>
  </si>
  <si>
    <t>Osušení ocelových konstrukcí třídy I</t>
  </si>
  <si>
    <t>-428316693</t>
  </si>
  <si>
    <t>1900*0,033</t>
  </si>
  <si>
    <t>26</t>
  </si>
  <si>
    <t>789121240</t>
  </si>
  <si>
    <t>Odmaštění ocelových konstrukcí třídy I</t>
  </si>
  <si>
    <t>931966230</t>
  </si>
  <si>
    <t>27</t>
  </si>
  <si>
    <t>789122171</t>
  </si>
  <si>
    <t>Čištění vysokotlakým stříkáním ocelových konstrukcí třídy II příprava Wa 2,5 stupeň zrezivění B</t>
  </si>
  <si>
    <t>980341218</t>
  </si>
  <si>
    <t>28</t>
  </si>
  <si>
    <t>789222122</t>
  </si>
  <si>
    <t>Provedení otryskání ocelových konstrukcí třídy II stupeň zarezavění B stupeň přípravy Sa 2 1/2</t>
  </si>
  <si>
    <t>-53229358</t>
  </si>
  <si>
    <t>29</t>
  </si>
  <si>
    <t>421181010</t>
  </si>
  <si>
    <t>OLIVÍN - ostrohranný tvrdý písek, bal. 1000 kg</t>
  </si>
  <si>
    <t>-1105674208</t>
  </si>
  <si>
    <t>30</t>
  </si>
  <si>
    <t>789321211</t>
  </si>
  <si>
    <t>Zhotovení nátěru ocelových konstrukcí třídy I 2složkového základního tl do 80 µm</t>
  </si>
  <si>
    <t>-611879121</t>
  </si>
  <si>
    <t>31</t>
  </si>
  <si>
    <t>789321216</t>
  </si>
  <si>
    <t>Zhotovení nátěru ocelových konstrukcí třídy I 2složkového mezivrstvy tl do 80 μm</t>
  </si>
  <si>
    <t>-1585491928</t>
  </si>
  <si>
    <t>789321221</t>
  </si>
  <si>
    <t>Zhotovení nátěru ocelových konstrukcí třídy I 2složkového krycího (vrchního) tl do 80 µm</t>
  </si>
  <si>
    <t>-255550191</t>
  </si>
  <si>
    <t>33</t>
  </si>
  <si>
    <t>NC 0000.2</t>
  </si>
  <si>
    <t>dodávka nátěrových hmot komplet</t>
  </si>
  <si>
    <t>-915947549</t>
  </si>
  <si>
    <t>62,70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</si>
  <si>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</si>
  <si>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</si>
  <si>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</si>
  <si>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</si>
  <si>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</si>
  <si>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</si>
  <si>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</si>
  <si>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012103000</t>
  </si>
  <si>
    <t>Geodetické práce před výstavbou</t>
  </si>
  <si>
    <t>Kč</t>
  </si>
  <si>
    <t>1024</t>
  </si>
  <si>
    <t>2024955604</t>
  </si>
  <si>
    <t>012303000</t>
  </si>
  <si>
    <t>Geodetické práce po výstavbě</t>
  </si>
  <si>
    <t>2077086804</t>
  </si>
  <si>
    <t>032002000</t>
  </si>
  <si>
    <t>Vybavení staveniště</t>
  </si>
  <si>
    <t>-1993666538</t>
  </si>
  <si>
    <t>032403000</t>
  </si>
  <si>
    <t>Provizorní komunikace</t>
  </si>
  <si>
    <t>1861215792</t>
  </si>
  <si>
    <t>032903000</t>
  </si>
  <si>
    <t>Náklady na provoz a údržbu vybavení staveniště</t>
  </si>
  <si>
    <t>-577087001</t>
  </si>
  <si>
    <t>034002000</t>
  </si>
  <si>
    <t>Zabezpečení staveniště</t>
  </si>
  <si>
    <t>1100706013</t>
  </si>
  <si>
    <t>034503000</t>
  </si>
  <si>
    <t>Informační tabule na staveništi</t>
  </si>
  <si>
    <t>-2099172215</t>
  </si>
  <si>
    <t>039002000</t>
  </si>
  <si>
    <t>Zrušení zařízení staveniště</t>
  </si>
  <si>
    <t>721883350</t>
  </si>
  <si>
    <t>039203000</t>
  </si>
  <si>
    <t>Úprava terénu po zrušení zařízení staveniště</t>
  </si>
  <si>
    <t>-519888951</t>
  </si>
  <si>
    <t>042503000</t>
  </si>
  <si>
    <t>Plán BOZP na staveništi</t>
  </si>
  <si>
    <t>577328371</t>
  </si>
  <si>
    <t>052103000</t>
  </si>
  <si>
    <t>Rezerva investora, PEVNÁ ČÁSTKA : 23.000,-- Kč</t>
  </si>
  <si>
    <t>-892192658</t>
  </si>
  <si>
    <t>075603000</t>
  </si>
  <si>
    <t>Jiná ochranná pásma, respektování podzemních a nadzemních inženýrských sítí</t>
  </si>
  <si>
    <t>1970394576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</si>
</sst>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4" fontId="25" fillId="6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5" fillId="0" borderId="0" xfId="0" applyNumberFormat="1" applyFont="1" applyBorder="1" applyAlignment="1">
      <alignment horizontal="righ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60960</xdr:colOff>
      <xdr:row>37</xdr:row>
      <xdr:rowOff>114300</xdr:rowOff>
    </xdr:from>
    <xdr:to>
      <xdr:col>41</xdr:col>
      <xdr:colOff>106680</xdr:colOff>
      <xdr:row>47</xdr:row>
      <xdr:rowOff>91440</xdr:rowOff>
    </xdr:to>
    <xdr:sp macro="" textlink="">
      <xdr:nvSpPr>
        <xdr:cNvPr id="3" name="TextovéPole 2"/>
        <xdr:cNvSpPr txBox="1"/>
      </xdr:nvSpPr>
      <xdr:spPr>
        <a:xfrm>
          <a:off x="518160" y="6743700"/>
          <a:ext cx="5646420" cy="153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 b="1" u="sng">
              <a:solidFill>
                <a:schemeClr val="dk1"/>
              </a:solidFill>
              <a:latin typeface="+mn-lt"/>
              <a:ea typeface="+mn-ea"/>
              <a:cs typeface="+mn-cs"/>
            </a:rPr>
            <a:t>Poznámka :</a:t>
          </a:r>
          <a:endParaRPr lang="cs-CZ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Každá položka výkazu výměr musí být v rámci nabídkového rozpočtu nabídnuta kompletní, včetně všech pomocných konstrukcí a prací potřebných k řádnému a provozuschopnému dokončení díla. Zadavatel nebude v průběhu realizace díla akceptovat požadavky na zvýšení ceny díla o cenu konstrukcí a prací, které uchazeč objektivně mohl případně měl předpokládat při vynaložení odborné péče při zpracování nabídkové ceny v součinnosti s příslušnou projektovou dokumentací stavby. Uchazeč o zakázku je odpovědný za cenu díla.</a:t>
          </a: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Uchazeč do nabídkové ceny zahrne také náklady spojené s umístěním stavby. Jedná se zejména o náklady na zřízení, údržbu a odstranění objektů zařízení staveniště včetně vnitrostaveništních komunikací a skladovacích ploch, provozní vlivy, mimostaveništní doprava, náklady na kompletační činnost a zpracování dokumentace skutečného provedení stavby.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9"/>
  <sheetViews>
    <sheetView showGridLines="0" tabSelected="1" workbookViewId="0">
      <pane ySplit="1" topLeftCell="A2" activePane="bottomLeft" state="frozen"/>
      <selection pane="bottomLeft" activeCell="BE44" sqref="BE44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33" width="2.1640625" customWidth="1"/>
    <col min="34" max="34" width="2.83203125" customWidth="1"/>
    <col min="35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.5" customWidth="1"/>
    <col min="44" max="44" width="11.6640625" customWidth="1"/>
    <col min="45" max="46" width="22.1640625" hidden="1" customWidth="1"/>
    <col min="47" max="47" width="21.5" hidden="1" customWidth="1"/>
    <col min="48" max="52" width="18.5" hidden="1" customWidth="1"/>
    <col min="53" max="53" width="16.5" hidden="1" customWidth="1"/>
    <col min="54" max="54" width="21.5" hidden="1" customWidth="1"/>
    <col min="55" max="56" width="16.5" hidden="1" customWidth="1"/>
    <col min="57" max="57" width="57" customWidth="1"/>
    <col min="71" max="89" width="9.16406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R2" s="192" t="s">
        <v>8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3" ht="36.950000000000003" customHeight="1">
      <c r="B4" s="23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4"/>
      <c r="AS4" s="25" t="s">
        <v>13</v>
      </c>
      <c r="BE4" s="26" t="s">
        <v>14</v>
      </c>
      <c r="BS4" s="19" t="s">
        <v>15</v>
      </c>
    </row>
    <row r="5" spans="1:73" ht="14.45" customHeight="1">
      <c r="B5" s="23"/>
      <c r="C5" s="27"/>
      <c r="D5" s="28" t="s">
        <v>16</v>
      </c>
      <c r="E5" s="27"/>
      <c r="F5" s="27"/>
      <c r="G5" s="27"/>
      <c r="H5" s="27"/>
      <c r="I5" s="27"/>
      <c r="J5" s="27"/>
      <c r="K5" s="227" t="s">
        <v>17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7"/>
      <c r="AQ5" s="24"/>
      <c r="BE5" s="225" t="s">
        <v>18</v>
      </c>
      <c r="BS5" s="19" t="s">
        <v>9</v>
      </c>
    </row>
    <row r="6" spans="1:73" ht="36.950000000000003" customHeight="1">
      <c r="B6" s="23"/>
      <c r="C6" s="27"/>
      <c r="D6" s="30" t="s">
        <v>19</v>
      </c>
      <c r="E6" s="27"/>
      <c r="F6" s="27"/>
      <c r="G6" s="27"/>
      <c r="H6" s="27"/>
      <c r="I6" s="27"/>
      <c r="J6" s="27"/>
      <c r="K6" s="229" t="s">
        <v>20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7"/>
      <c r="AQ6" s="24"/>
      <c r="BE6" s="226"/>
      <c r="BS6" s="19" t="s">
        <v>9</v>
      </c>
    </row>
    <row r="7" spans="1:73" ht="14.45" customHeight="1">
      <c r="B7" s="23"/>
      <c r="C7" s="27"/>
      <c r="D7" s="31" t="s">
        <v>21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22</v>
      </c>
      <c r="AL7" s="27"/>
      <c r="AM7" s="27"/>
      <c r="AN7" s="29" t="s">
        <v>5</v>
      </c>
      <c r="AO7" s="27"/>
      <c r="AP7" s="27"/>
      <c r="AQ7" s="24"/>
      <c r="BE7" s="226"/>
      <c r="BS7" s="19" t="s">
        <v>9</v>
      </c>
    </row>
    <row r="8" spans="1:73" ht="14.45" customHeight="1">
      <c r="B8" s="23"/>
      <c r="C8" s="27"/>
      <c r="D8" s="31" t="s">
        <v>23</v>
      </c>
      <c r="E8" s="27"/>
      <c r="F8" s="27"/>
      <c r="G8" s="27"/>
      <c r="H8" s="27"/>
      <c r="I8" s="27"/>
      <c r="J8" s="27"/>
      <c r="K8" s="29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25</v>
      </c>
      <c r="AL8" s="27"/>
      <c r="AM8" s="27"/>
      <c r="AN8" s="32" t="s">
        <v>26</v>
      </c>
      <c r="AO8" s="27"/>
      <c r="AP8" s="27"/>
      <c r="AQ8" s="24"/>
      <c r="BE8" s="226"/>
      <c r="BS8" s="19" t="s">
        <v>9</v>
      </c>
    </row>
    <row r="9" spans="1:73" ht="14.45" customHeight="1">
      <c r="B9" s="2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4"/>
      <c r="BE9" s="226"/>
      <c r="BS9" s="19" t="s">
        <v>9</v>
      </c>
    </row>
    <row r="10" spans="1:73" ht="14.45" customHeight="1">
      <c r="B10" s="23"/>
      <c r="C10" s="27"/>
      <c r="D10" s="31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28</v>
      </c>
      <c r="AL10" s="27"/>
      <c r="AM10" s="27"/>
      <c r="AN10" s="29" t="s">
        <v>5</v>
      </c>
      <c r="AO10" s="27"/>
      <c r="AP10" s="27"/>
      <c r="AQ10" s="24"/>
      <c r="BE10" s="226"/>
      <c r="BS10" s="19" t="s">
        <v>9</v>
      </c>
    </row>
    <row r="11" spans="1:73" ht="18.399999999999999" customHeight="1">
      <c r="B11" s="23"/>
      <c r="C11" s="27"/>
      <c r="D11" s="27"/>
      <c r="E11" s="29" t="s">
        <v>29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30</v>
      </c>
      <c r="AL11" s="27"/>
      <c r="AM11" s="27"/>
      <c r="AN11" s="29" t="s">
        <v>5</v>
      </c>
      <c r="AO11" s="27"/>
      <c r="AP11" s="27"/>
      <c r="AQ11" s="24"/>
      <c r="BE11" s="226"/>
      <c r="BS11" s="19" t="s">
        <v>9</v>
      </c>
    </row>
    <row r="12" spans="1:73" ht="6.95" customHeight="1">
      <c r="B12" s="2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4"/>
      <c r="BE12" s="226"/>
      <c r="BS12" s="19" t="s">
        <v>9</v>
      </c>
    </row>
    <row r="13" spans="1:73" ht="14.45" customHeight="1">
      <c r="B13" s="23"/>
      <c r="C13" s="27"/>
      <c r="D13" s="31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28</v>
      </c>
      <c r="AL13" s="27"/>
      <c r="AM13" s="27"/>
      <c r="AN13" s="33" t="s">
        <v>32</v>
      </c>
      <c r="AO13" s="27"/>
      <c r="AP13" s="27"/>
      <c r="AQ13" s="24"/>
      <c r="BE13" s="226"/>
      <c r="BS13" s="19" t="s">
        <v>9</v>
      </c>
    </row>
    <row r="14" spans="1:73" ht="15">
      <c r="B14" s="23"/>
      <c r="C14" s="27"/>
      <c r="D14" s="27"/>
      <c r="E14" s="230" t="s">
        <v>32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31" t="s">
        <v>30</v>
      </c>
      <c r="AL14" s="27"/>
      <c r="AM14" s="27"/>
      <c r="AN14" s="33" t="s">
        <v>32</v>
      </c>
      <c r="AO14" s="27"/>
      <c r="AP14" s="27"/>
      <c r="AQ14" s="24"/>
      <c r="BE14" s="226"/>
      <c r="BS14" s="19" t="s">
        <v>9</v>
      </c>
    </row>
    <row r="15" spans="1:73" ht="6.95" customHeight="1">
      <c r="B15" s="2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4"/>
      <c r="BE15" s="226"/>
      <c r="BS15" s="19" t="s">
        <v>6</v>
      </c>
    </row>
    <row r="16" spans="1:73" ht="14.45" customHeight="1">
      <c r="B16" s="23"/>
      <c r="C16" s="27"/>
      <c r="D16" s="31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28</v>
      </c>
      <c r="AL16" s="27"/>
      <c r="AM16" s="27"/>
      <c r="AN16" s="29" t="s">
        <v>5</v>
      </c>
      <c r="AO16" s="27"/>
      <c r="AP16" s="27"/>
      <c r="AQ16" s="24"/>
      <c r="BE16" s="226"/>
      <c r="BS16" s="19" t="s">
        <v>6</v>
      </c>
    </row>
    <row r="17" spans="2:71" ht="18.399999999999999" customHeight="1">
      <c r="B17" s="23"/>
      <c r="C17" s="27"/>
      <c r="D17" s="27"/>
      <c r="E17" s="29" t="s">
        <v>34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30</v>
      </c>
      <c r="AL17" s="27"/>
      <c r="AM17" s="27"/>
      <c r="AN17" s="29" t="s">
        <v>5</v>
      </c>
      <c r="AO17" s="27"/>
      <c r="AP17" s="27"/>
      <c r="AQ17" s="24"/>
      <c r="BE17" s="226"/>
      <c r="BS17" s="19" t="s">
        <v>35</v>
      </c>
    </row>
    <row r="18" spans="2:71" ht="6.95" customHeight="1">
      <c r="B18" s="2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4"/>
      <c r="BE18" s="226"/>
      <c r="BS18" s="19" t="s">
        <v>9</v>
      </c>
    </row>
    <row r="19" spans="2:71" ht="14.45" customHeight="1">
      <c r="B19" s="23"/>
      <c r="C19" s="27"/>
      <c r="D19" s="31" t="s">
        <v>36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28</v>
      </c>
      <c r="AL19" s="27"/>
      <c r="AM19" s="27"/>
      <c r="AN19" s="29" t="s">
        <v>5</v>
      </c>
      <c r="AO19" s="27"/>
      <c r="AP19" s="27"/>
      <c r="AQ19" s="24"/>
      <c r="BE19" s="226"/>
      <c r="BS19" s="19" t="s">
        <v>9</v>
      </c>
    </row>
    <row r="20" spans="2:71" ht="18.399999999999999" customHeight="1">
      <c r="B20" s="23"/>
      <c r="C20" s="27"/>
      <c r="D20" s="27"/>
      <c r="E20" s="29" t="s">
        <v>37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30</v>
      </c>
      <c r="AL20" s="27"/>
      <c r="AM20" s="27"/>
      <c r="AN20" s="29" t="s">
        <v>5</v>
      </c>
      <c r="AO20" s="27"/>
      <c r="AP20" s="27"/>
      <c r="AQ20" s="24"/>
      <c r="BE20" s="226"/>
    </row>
    <row r="21" spans="2:71" ht="6.95" customHeight="1">
      <c r="B21" s="23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4"/>
      <c r="BE21" s="226"/>
    </row>
    <row r="22" spans="2:71" ht="15">
      <c r="B22" s="23"/>
      <c r="C22" s="27"/>
      <c r="D22" s="31" t="s">
        <v>38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4"/>
      <c r="BE22" s="226"/>
    </row>
    <row r="23" spans="2:71" ht="20.45" customHeight="1">
      <c r="B23" s="23"/>
      <c r="C23" s="27"/>
      <c r="D23" s="27"/>
      <c r="E23" s="232" t="s">
        <v>5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7"/>
      <c r="AP23" s="27"/>
      <c r="AQ23" s="24"/>
      <c r="BE23" s="226"/>
    </row>
    <row r="24" spans="2:71" ht="6.95" customHeight="1">
      <c r="B24" s="23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4"/>
      <c r="BE24" s="226"/>
    </row>
    <row r="25" spans="2:71" ht="6.95" customHeight="1">
      <c r="B25" s="23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4"/>
      <c r="BE25" s="226"/>
    </row>
    <row r="26" spans="2:71" ht="14.45" customHeight="1">
      <c r="B26" s="23"/>
      <c r="C26" s="27"/>
      <c r="D26" s="35" t="s">
        <v>39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33">
        <f>ROUND(AG87,2)</f>
        <v>0</v>
      </c>
      <c r="AL26" s="228"/>
      <c r="AM26" s="228"/>
      <c r="AN26" s="228"/>
      <c r="AO26" s="228"/>
      <c r="AP26" s="27"/>
      <c r="AQ26" s="24"/>
      <c r="BE26" s="226"/>
    </row>
    <row r="27" spans="2:71" ht="14.45" customHeight="1">
      <c r="B27" s="23"/>
      <c r="C27" s="27"/>
      <c r="D27" s="35" t="s">
        <v>40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33">
        <f>ROUND(AG92,2)</f>
        <v>0</v>
      </c>
      <c r="AL27" s="233"/>
      <c r="AM27" s="233"/>
      <c r="AN27" s="233"/>
      <c r="AO27" s="233"/>
      <c r="AP27" s="27"/>
      <c r="AQ27" s="24"/>
      <c r="BE27" s="226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26"/>
    </row>
    <row r="29" spans="2:71" s="1" customFormat="1" ht="25.9" customHeight="1">
      <c r="B29" s="36"/>
      <c r="C29" s="37"/>
      <c r="D29" s="39" t="s">
        <v>41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34">
        <f>ROUND(AK26+AK27,2)</f>
        <v>0</v>
      </c>
      <c r="AL29" s="235"/>
      <c r="AM29" s="235"/>
      <c r="AN29" s="235"/>
      <c r="AO29" s="235"/>
      <c r="AP29" s="37"/>
      <c r="AQ29" s="38"/>
      <c r="BE29" s="226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26"/>
    </row>
    <row r="31" spans="2:71" s="2" customFormat="1" ht="14.45" customHeight="1">
      <c r="B31" s="41"/>
      <c r="C31" s="42"/>
      <c r="D31" s="43" t="s">
        <v>42</v>
      </c>
      <c r="E31" s="42"/>
      <c r="F31" s="43" t="s">
        <v>43</v>
      </c>
      <c r="G31" s="42"/>
      <c r="H31" s="42"/>
      <c r="I31" s="42"/>
      <c r="J31" s="42"/>
      <c r="K31" s="42"/>
      <c r="L31" s="205">
        <v>0.21</v>
      </c>
      <c r="M31" s="206"/>
      <c r="N31" s="206"/>
      <c r="O31" s="206"/>
      <c r="P31" s="42"/>
      <c r="Q31" s="42"/>
      <c r="R31" s="42"/>
      <c r="S31" s="42"/>
      <c r="T31" s="45" t="s">
        <v>44</v>
      </c>
      <c r="U31" s="42"/>
      <c r="V31" s="42"/>
      <c r="W31" s="207">
        <f>ROUND(AZ87+SUM(CD93:CD97),2)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2"/>
      <c r="AG31" s="42"/>
      <c r="AH31" s="42"/>
      <c r="AI31" s="42"/>
      <c r="AJ31" s="42"/>
      <c r="AK31" s="207">
        <f>ROUND(AV87+SUM(BY93:BY97),2)</f>
        <v>0</v>
      </c>
      <c r="AL31" s="206"/>
      <c r="AM31" s="206"/>
      <c r="AN31" s="206"/>
      <c r="AO31" s="206"/>
      <c r="AP31" s="42"/>
      <c r="AQ31" s="46"/>
      <c r="BE31" s="226"/>
    </row>
    <row r="32" spans="2:71" s="2" customFormat="1" ht="14.45" customHeight="1">
      <c r="B32" s="41"/>
      <c r="C32" s="42"/>
      <c r="D32" s="42"/>
      <c r="E32" s="42"/>
      <c r="F32" s="43" t="s">
        <v>45</v>
      </c>
      <c r="G32" s="42"/>
      <c r="H32" s="42"/>
      <c r="I32" s="42"/>
      <c r="J32" s="42"/>
      <c r="K32" s="42"/>
      <c r="L32" s="205">
        <v>0.15</v>
      </c>
      <c r="M32" s="206"/>
      <c r="N32" s="206"/>
      <c r="O32" s="206"/>
      <c r="P32" s="42"/>
      <c r="Q32" s="42"/>
      <c r="R32" s="42"/>
      <c r="S32" s="42"/>
      <c r="T32" s="45" t="s">
        <v>44</v>
      </c>
      <c r="U32" s="42"/>
      <c r="V32" s="42"/>
      <c r="W32" s="207">
        <f>ROUND(BA87+SUM(CE93:CE97),2)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2"/>
      <c r="AG32" s="42"/>
      <c r="AH32" s="42"/>
      <c r="AI32" s="42"/>
      <c r="AJ32" s="42"/>
      <c r="AK32" s="207">
        <f>ROUND(AW87+SUM(BZ93:BZ97),2)</f>
        <v>0</v>
      </c>
      <c r="AL32" s="206"/>
      <c r="AM32" s="206"/>
      <c r="AN32" s="206"/>
      <c r="AO32" s="206"/>
      <c r="AP32" s="42"/>
      <c r="AQ32" s="46"/>
      <c r="BE32" s="226"/>
    </row>
    <row r="33" spans="2:57" s="2" customFormat="1" ht="14.45" hidden="1" customHeight="1">
      <c r="B33" s="41"/>
      <c r="C33" s="42"/>
      <c r="D33" s="42"/>
      <c r="E33" s="42"/>
      <c r="F33" s="43" t="s">
        <v>46</v>
      </c>
      <c r="G33" s="42"/>
      <c r="H33" s="42"/>
      <c r="I33" s="42"/>
      <c r="J33" s="42"/>
      <c r="K33" s="42"/>
      <c r="L33" s="205">
        <v>0.21</v>
      </c>
      <c r="M33" s="206"/>
      <c r="N33" s="206"/>
      <c r="O33" s="206"/>
      <c r="P33" s="42"/>
      <c r="Q33" s="42"/>
      <c r="R33" s="42"/>
      <c r="S33" s="42"/>
      <c r="T33" s="45" t="s">
        <v>44</v>
      </c>
      <c r="U33" s="42"/>
      <c r="V33" s="42"/>
      <c r="W33" s="207">
        <f>ROUND(BB87+SUM(CF93:CF97),2)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2"/>
      <c r="AG33" s="42"/>
      <c r="AH33" s="42"/>
      <c r="AI33" s="42"/>
      <c r="AJ33" s="42"/>
      <c r="AK33" s="207">
        <v>0</v>
      </c>
      <c r="AL33" s="206"/>
      <c r="AM33" s="206"/>
      <c r="AN33" s="206"/>
      <c r="AO33" s="206"/>
      <c r="AP33" s="42"/>
      <c r="AQ33" s="46"/>
      <c r="BE33" s="226"/>
    </row>
    <row r="34" spans="2:57" s="2" customFormat="1" ht="14.45" hidden="1" customHeight="1">
      <c r="B34" s="41"/>
      <c r="C34" s="42"/>
      <c r="D34" s="42"/>
      <c r="E34" s="42"/>
      <c r="F34" s="43" t="s">
        <v>47</v>
      </c>
      <c r="G34" s="42"/>
      <c r="H34" s="42"/>
      <c r="I34" s="42"/>
      <c r="J34" s="42"/>
      <c r="K34" s="42"/>
      <c r="L34" s="205">
        <v>0.15</v>
      </c>
      <c r="M34" s="206"/>
      <c r="N34" s="206"/>
      <c r="O34" s="206"/>
      <c r="P34" s="42"/>
      <c r="Q34" s="42"/>
      <c r="R34" s="42"/>
      <c r="S34" s="42"/>
      <c r="T34" s="45" t="s">
        <v>44</v>
      </c>
      <c r="U34" s="42"/>
      <c r="V34" s="42"/>
      <c r="W34" s="207">
        <f>ROUND(BC87+SUM(CG93:CG97),2)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2"/>
      <c r="AG34" s="42"/>
      <c r="AH34" s="42"/>
      <c r="AI34" s="42"/>
      <c r="AJ34" s="42"/>
      <c r="AK34" s="207">
        <v>0</v>
      </c>
      <c r="AL34" s="206"/>
      <c r="AM34" s="206"/>
      <c r="AN34" s="206"/>
      <c r="AO34" s="206"/>
      <c r="AP34" s="42"/>
      <c r="AQ34" s="46"/>
      <c r="BE34" s="226"/>
    </row>
    <row r="35" spans="2:57" s="2" customFormat="1" ht="14.45" hidden="1" customHeight="1">
      <c r="B35" s="41"/>
      <c r="C35" s="42"/>
      <c r="D35" s="42"/>
      <c r="E35" s="42"/>
      <c r="F35" s="43" t="s">
        <v>48</v>
      </c>
      <c r="G35" s="42"/>
      <c r="H35" s="42"/>
      <c r="I35" s="42"/>
      <c r="J35" s="42"/>
      <c r="K35" s="42"/>
      <c r="L35" s="205">
        <v>0</v>
      </c>
      <c r="M35" s="206"/>
      <c r="N35" s="206"/>
      <c r="O35" s="206"/>
      <c r="P35" s="42"/>
      <c r="Q35" s="42"/>
      <c r="R35" s="42"/>
      <c r="S35" s="42"/>
      <c r="T35" s="45" t="s">
        <v>44</v>
      </c>
      <c r="U35" s="42"/>
      <c r="V35" s="42"/>
      <c r="W35" s="207">
        <f>ROUND(BD87+SUM(CH93:CH97),2)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2"/>
      <c r="AG35" s="42"/>
      <c r="AH35" s="42"/>
      <c r="AI35" s="42"/>
      <c r="AJ35" s="42"/>
      <c r="AK35" s="207">
        <v>0</v>
      </c>
      <c r="AL35" s="206"/>
      <c r="AM35" s="206"/>
      <c r="AN35" s="206"/>
      <c r="AO35" s="206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49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50</v>
      </c>
      <c r="U37" s="49"/>
      <c r="V37" s="49"/>
      <c r="W37" s="49"/>
      <c r="X37" s="208" t="s">
        <v>51</v>
      </c>
      <c r="Y37" s="209"/>
      <c r="Z37" s="209"/>
      <c r="AA37" s="209"/>
      <c r="AB37" s="209"/>
      <c r="AC37" s="49"/>
      <c r="AD37" s="49"/>
      <c r="AE37" s="49"/>
      <c r="AF37" s="49"/>
      <c r="AG37" s="49"/>
      <c r="AH37" s="49"/>
      <c r="AI37" s="49"/>
      <c r="AJ37" s="49"/>
      <c r="AK37" s="221">
        <f>SUM(AK29:AK35)</f>
        <v>0</v>
      </c>
      <c r="AL37" s="209"/>
      <c r="AM37" s="209"/>
      <c r="AN37" s="209"/>
      <c r="AO37" s="222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4"/>
    </row>
    <row r="40" spans="2:57">
      <c r="B40" s="2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4"/>
    </row>
    <row r="41" spans="2:57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4"/>
    </row>
    <row r="42" spans="2:57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4"/>
    </row>
    <row r="43" spans="2:57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4"/>
    </row>
    <row r="44" spans="2:57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4"/>
    </row>
    <row r="45" spans="2:57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4"/>
    </row>
    <row r="46" spans="2:57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4"/>
    </row>
    <row r="47" spans="2:57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4"/>
    </row>
    <row r="48" spans="2:57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4"/>
    </row>
    <row r="49" spans="2:43" s="1" customFormat="1" ht="15">
      <c r="B49" s="36"/>
      <c r="C49" s="37"/>
      <c r="D49" s="51" t="s">
        <v>52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53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3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4"/>
    </row>
    <row r="51" spans="2:43">
      <c r="B51" s="23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4"/>
    </row>
    <row r="52" spans="2:43">
      <c r="B52" s="23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4"/>
    </row>
    <row r="53" spans="2:43">
      <c r="B53" s="23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4"/>
    </row>
    <row r="54" spans="2:43">
      <c r="B54" s="23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4"/>
    </row>
    <row r="55" spans="2:43">
      <c r="B55" s="23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4"/>
    </row>
    <row r="56" spans="2:43">
      <c r="B56" s="23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4"/>
    </row>
    <row r="57" spans="2:43">
      <c r="B57" s="23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4"/>
    </row>
    <row r="58" spans="2:43" s="1" customFormat="1" ht="15">
      <c r="B58" s="36"/>
      <c r="C58" s="37"/>
      <c r="D58" s="56" t="s">
        <v>54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55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54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55</v>
      </c>
      <c r="AN58" s="57"/>
      <c r="AO58" s="59"/>
      <c r="AP58" s="37"/>
      <c r="AQ58" s="38"/>
    </row>
    <row r="59" spans="2:43">
      <c r="B59" s="23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4"/>
    </row>
    <row r="60" spans="2:43" s="1" customFormat="1" ht="15">
      <c r="B60" s="36"/>
      <c r="C60" s="37"/>
      <c r="D60" s="51" t="s">
        <v>56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57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3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4"/>
    </row>
    <row r="62" spans="2:43">
      <c r="B62" s="23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4"/>
    </row>
    <row r="63" spans="2:43">
      <c r="B63" s="23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4"/>
    </row>
    <row r="64" spans="2:43">
      <c r="B64" s="23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4"/>
    </row>
    <row r="65" spans="2:43">
      <c r="B65" s="23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4"/>
    </row>
    <row r="66" spans="2:43">
      <c r="B66" s="23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4"/>
    </row>
    <row r="67" spans="2:43">
      <c r="B67" s="23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4"/>
    </row>
    <row r="68" spans="2:43">
      <c r="B68" s="23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4"/>
    </row>
    <row r="69" spans="2:43" s="1" customFormat="1" ht="15">
      <c r="B69" s="36"/>
      <c r="C69" s="37"/>
      <c r="D69" s="56" t="s">
        <v>54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55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54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55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6" t="s">
        <v>58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8"/>
    </row>
    <row r="77" spans="2:43" s="3" customFormat="1" ht="14.45" customHeight="1">
      <c r="B77" s="66"/>
      <c r="C77" s="31" t="s">
        <v>16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033/16/04/2017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19</v>
      </c>
      <c r="D78" s="71"/>
      <c r="E78" s="71"/>
      <c r="F78" s="71"/>
      <c r="G78" s="71"/>
      <c r="H78" s="71"/>
      <c r="I78" s="71"/>
      <c r="J78" s="71"/>
      <c r="K78" s="71"/>
      <c r="L78" s="198" t="str">
        <f>K6</f>
        <v>Výstavba inž. sítí Slatinice, TZ 06 Horkovod - OBSLUŽNÉ PLOŠINY, 142-SS-A,B,C a 1434-SS-A,B,C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1" t="s">
        <v>23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Slatinice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25</v>
      </c>
      <c r="AJ80" s="37"/>
      <c r="AK80" s="37"/>
      <c r="AL80" s="37"/>
      <c r="AM80" s="74" t="str">
        <f>IF(AN8= "","",AN8)</f>
        <v>16. 4. 2017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1" t="s">
        <v>27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Vršanská uhelná a.s.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33</v>
      </c>
      <c r="AJ82" s="37"/>
      <c r="AK82" s="37"/>
      <c r="AL82" s="37"/>
      <c r="AM82" s="200" t="str">
        <f>IF(E17="","",E17)</f>
        <v>Ing. Jaroslav Dospiva</v>
      </c>
      <c r="AN82" s="200"/>
      <c r="AO82" s="200"/>
      <c r="AP82" s="200"/>
      <c r="AQ82" s="38"/>
      <c r="AS82" s="201" t="s">
        <v>59</v>
      </c>
      <c r="AT82" s="202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1" t="s">
        <v>31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36</v>
      </c>
      <c r="AJ83" s="37"/>
      <c r="AK83" s="37"/>
      <c r="AL83" s="37"/>
      <c r="AM83" s="200" t="str">
        <f>IF(E20="","",E20)</f>
        <v>Pavel Šouta</v>
      </c>
      <c r="AN83" s="200"/>
      <c r="AO83" s="200"/>
      <c r="AP83" s="200"/>
      <c r="AQ83" s="38"/>
      <c r="AS83" s="203"/>
      <c r="AT83" s="204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03"/>
      <c r="AT84" s="204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16" t="s">
        <v>60</v>
      </c>
      <c r="D85" s="217"/>
      <c r="E85" s="217"/>
      <c r="F85" s="217"/>
      <c r="G85" s="217"/>
      <c r="H85" s="76"/>
      <c r="I85" s="218" t="s">
        <v>61</v>
      </c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8" t="s">
        <v>62</v>
      </c>
      <c r="AH85" s="217"/>
      <c r="AI85" s="217"/>
      <c r="AJ85" s="217"/>
      <c r="AK85" s="217"/>
      <c r="AL85" s="217"/>
      <c r="AM85" s="217"/>
      <c r="AN85" s="218" t="s">
        <v>63</v>
      </c>
      <c r="AO85" s="217"/>
      <c r="AP85" s="219"/>
      <c r="AQ85" s="38"/>
      <c r="AS85" s="77" t="s">
        <v>64</v>
      </c>
      <c r="AT85" s="78" t="s">
        <v>65</v>
      </c>
      <c r="AU85" s="78" t="s">
        <v>66</v>
      </c>
      <c r="AV85" s="78" t="s">
        <v>67</v>
      </c>
      <c r="AW85" s="78" t="s">
        <v>68</v>
      </c>
      <c r="AX85" s="78" t="s">
        <v>69</v>
      </c>
      <c r="AY85" s="78" t="s">
        <v>70</v>
      </c>
      <c r="AZ85" s="78" t="s">
        <v>71</v>
      </c>
      <c r="BA85" s="78" t="s">
        <v>72</v>
      </c>
      <c r="BB85" s="78" t="s">
        <v>73</v>
      </c>
      <c r="BC85" s="78" t="s">
        <v>74</v>
      </c>
      <c r="BD85" s="79" t="s">
        <v>75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76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20">
        <f>ROUND(SUM(AG88:AG90),2)</f>
        <v>0</v>
      </c>
      <c r="AH87" s="220"/>
      <c r="AI87" s="220"/>
      <c r="AJ87" s="220"/>
      <c r="AK87" s="220"/>
      <c r="AL87" s="220"/>
      <c r="AM87" s="220"/>
      <c r="AN87" s="215">
        <f>SUM(AG87,AT87)</f>
        <v>0</v>
      </c>
      <c r="AO87" s="215"/>
      <c r="AP87" s="215"/>
      <c r="AQ87" s="72"/>
      <c r="AS87" s="83">
        <f>ROUND(SUM(AS88:AS90),2)</f>
        <v>0</v>
      </c>
      <c r="AT87" s="84">
        <f>ROUND(SUM(AV87:AW87),2)</f>
        <v>0</v>
      </c>
      <c r="AU87" s="85">
        <f>ROUND(SUM(AU88:AU90),5)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ROUND(SUM(AZ88:AZ90),2)</f>
        <v>0</v>
      </c>
      <c r="BA87" s="84">
        <f>ROUND(SUM(BA88:BA90),2)</f>
        <v>0</v>
      </c>
      <c r="BB87" s="84">
        <f>ROUND(SUM(BB88:BB90),2)</f>
        <v>0</v>
      </c>
      <c r="BC87" s="84">
        <f>ROUND(SUM(BC88:BC90),2)</f>
        <v>0</v>
      </c>
      <c r="BD87" s="86">
        <f>ROUND(SUM(BD88:BD90),2)</f>
        <v>0</v>
      </c>
      <c r="BS87" s="87" t="s">
        <v>77</v>
      </c>
      <c r="BT87" s="87" t="s">
        <v>78</v>
      </c>
      <c r="BU87" s="88" t="s">
        <v>79</v>
      </c>
      <c r="BV87" s="87" t="s">
        <v>80</v>
      </c>
      <c r="BW87" s="87" t="s">
        <v>81</v>
      </c>
      <c r="BX87" s="87" t="s">
        <v>82</v>
      </c>
    </row>
    <row r="88" spans="1:89" s="5" customFormat="1" ht="34.9" customHeight="1">
      <c r="A88" s="89" t="s">
        <v>83</v>
      </c>
      <c r="B88" s="90"/>
      <c r="C88" s="91"/>
      <c r="D88" s="214" t="s">
        <v>84</v>
      </c>
      <c r="E88" s="214"/>
      <c r="F88" s="214"/>
      <c r="G88" s="214"/>
      <c r="H88" s="214"/>
      <c r="I88" s="92"/>
      <c r="J88" s="214" t="s">
        <v>85</v>
      </c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2">
        <f>'SO 01 - TZ 06 Horkovod, O...'!M30</f>
        <v>0</v>
      </c>
      <c r="AH88" s="213"/>
      <c r="AI88" s="213"/>
      <c r="AJ88" s="213"/>
      <c r="AK88" s="213"/>
      <c r="AL88" s="213"/>
      <c r="AM88" s="213"/>
      <c r="AN88" s="212">
        <f>SUM(AG88,AT88)</f>
        <v>0</v>
      </c>
      <c r="AO88" s="213"/>
      <c r="AP88" s="213"/>
      <c r="AQ88" s="93"/>
      <c r="AS88" s="94">
        <f>'SO 01 - TZ 06 Horkovod, O...'!M28</f>
        <v>0</v>
      </c>
      <c r="AT88" s="95">
        <f>ROUND(SUM(AV88:AW88),2)</f>
        <v>0</v>
      </c>
      <c r="AU88" s="96">
        <f>'SO 01 - TZ 06 Horkovod, O...'!W119</f>
        <v>0</v>
      </c>
      <c r="AV88" s="95">
        <f>'SO 01 - TZ 06 Horkovod, O...'!M32</f>
        <v>0</v>
      </c>
      <c r="AW88" s="95">
        <f>'SO 01 - TZ 06 Horkovod, O...'!M33</f>
        <v>0</v>
      </c>
      <c r="AX88" s="95">
        <f>'SO 01 - TZ 06 Horkovod, O...'!M34</f>
        <v>0</v>
      </c>
      <c r="AY88" s="95">
        <f>'SO 01 - TZ 06 Horkovod, O...'!M35</f>
        <v>0</v>
      </c>
      <c r="AZ88" s="95">
        <f>'SO 01 - TZ 06 Horkovod, O...'!H32</f>
        <v>0</v>
      </c>
      <c r="BA88" s="95">
        <f>'SO 01 - TZ 06 Horkovod, O...'!H33</f>
        <v>0</v>
      </c>
      <c r="BB88" s="95">
        <f>'SO 01 - TZ 06 Horkovod, O...'!H34</f>
        <v>0</v>
      </c>
      <c r="BC88" s="95">
        <f>'SO 01 - TZ 06 Horkovod, O...'!H35</f>
        <v>0</v>
      </c>
      <c r="BD88" s="97">
        <f>'SO 01 - TZ 06 Horkovod, O...'!H36</f>
        <v>0</v>
      </c>
      <c r="BT88" s="98" t="s">
        <v>86</v>
      </c>
      <c r="BV88" s="98" t="s">
        <v>80</v>
      </c>
      <c r="BW88" s="98" t="s">
        <v>87</v>
      </c>
      <c r="BX88" s="98" t="s">
        <v>81</v>
      </c>
    </row>
    <row r="89" spans="1:89" s="5" customFormat="1" ht="34.9" customHeight="1">
      <c r="A89" s="89" t="s">
        <v>83</v>
      </c>
      <c r="B89" s="90"/>
      <c r="C89" s="91"/>
      <c r="D89" s="214" t="s">
        <v>88</v>
      </c>
      <c r="E89" s="214"/>
      <c r="F89" s="214"/>
      <c r="G89" s="214"/>
      <c r="H89" s="214"/>
      <c r="I89" s="92"/>
      <c r="J89" s="214" t="s">
        <v>89</v>
      </c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2">
        <f>'SO 02 - TZ 06 Horkovod, O...'!M30</f>
        <v>0</v>
      </c>
      <c r="AH89" s="213"/>
      <c r="AI89" s="213"/>
      <c r="AJ89" s="213"/>
      <c r="AK89" s="213"/>
      <c r="AL89" s="213"/>
      <c r="AM89" s="213"/>
      <c r="AN89" s="212">
        <f>SUM(AG89,AT89)</f>
        <v>0</v>
      </c>
      <c r="AO89" s="213"/>
      <c r="AP89" s="213"/>
      <c r="AQ89" s="93"/>
      <c r="AS89" s="94">
        <f>'SO 02 - TZ 06 Horkovod, O...'!M28</f>
        <v>0</v>
      </c>
      <c r="AT89" s="95">
        <f>ROUND(SUM(AV89:AW89),2)</f>
        <v>0</v>
      </c>
      <c r="AU89" s="96">
        <f>'SO 02 - TZ 06 Horkovod, O...'!W121</f>
        <v>0</v>
      </c>
      <c r="AV89" s="95">
        <f>'SO 02 - TZ 06 Horkovod, O...'!M32</f>
        <v>0</v>
      </c>
      <c r="AW89" s="95">
        <f>'SO 02 - TZ 06 Horkovod, O...'!M33</f>
        <v>0</v>
      </c>
      <c r="AX89" s="95">
        <f>'SO 02 - TZ 06 Horkovod, O...'!M34</f>
        <v>0</v>
      </c>
      <c r="AY89" s="95">
        <f>'SO 02 - TZ 06 Horkovod, O...'!M35</f>
        <v>0</v>
      </c>
      <c r="AZ89" s="95">
        <f>'SO 02 - TZ 06 Horkovod, O...'!H32</f>
        <v>0</v>
      </c>
      <c r="BA89" s="95">
        <f>'SO 02 - TZ 06 Horkovod, O...'!H33</f>
        <v>0</v>
      </c>
      <c r="BB89" s="95">
        <f>'SO 02 - TZ 06 Horkovod, O...'!H34</f>
        <v>0</v>
      </c>
      <c r="BC89" s="95">
        <f>'SO 02 - TZ 06 Horkovod, O...'!H35</f>
        <v>0</v>
      </c>
      <c r="BD89" s="97">
        <f>'SO 02 - TZ 06 Horkovod, O...'!H36</f>
        <v>0</v>
      </c>
      <c r="BT89" s="98" t="s">
        <v>86</v>
      </c>
      <c r="BV89" s="98" t="s">
        <v>80</v>
      </c>
      <c r="BW89" s="98" t="s">
        <v>90</v>
      </c>
      <c r="BX89" s="98" t="s">
        <v>81</v>
      </c>
    </row>
    <row r="90" spans="1:89" s="5" customFormat="1" ht="20.45" customHeight="1">
      <c r="A90" s="89" t="s">
        <v>83</v>
      </c>
      <c r="B90" s="90"/>
      <c r="C90" s="91"/>
      <c r="D90" s="214" t="s">
        <v>91</v>
      </c>
      <c r="E90" s="214"/>
      <c r="F90" s="214"/>
      <c r="G90" s="214"/>
      <c r="H90" s="214"/>
      <c r="I90" s="92"/>
      <c r="J90" s="214" t="s">
        <v>92</v>
      </c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2">
        <f>'VON - Vedlejší a ostatní ...'!M30</f>
        <v>0</v>
      </c>
      <c r="AH90" s="213"/>
      <c r="AI90" s="213"/>
      <c r="AJ90" s="213"/>
      <c r="AK90" s="213"/>
      <c r="AL90" s="213"/>
      <c r="AM90" s="213"/>
      <c r="AN90" s="212">
        <f>SUM(AG90,AT90)</f>
        <v>0</v>
      </c>
      <c r="AO90" s="213"/>
      <c r="AP90" s="213"/>
      <c r="AQ90" s="93"/>
      <c r="AS90" s="99">
        <f>'VON - Vedlejší a ostatní ...'!M28</f>
        <v>0</v>
      </c>
      <c r="AT90" s="100">
        <f>ROUND(SUM(AV90:AW90),2)</f>
        <v>0</v>
      </c>
      <c r="AU90" s="101">
        <f>'VON - Vedlejší a ostatní ...'!W121</f>
        <v>0</v>
      </c>
      <c r="AV90" s="100">
        <f>'VON - Vedlejší a ostatní ...'!M32</f>
        <v>0</v>
      </c>
      <c r="AW90" s="100">
        <f>'VON - Vedlejší a ostatní ...'!M33</f>
        <v>0</v>
      </c>
      <c r="AX90" s="100">
        <f>'VON - Vedlejší a ostatní ...'!M34</f>
        <v>0</v>
      </c>
      <c r="AY90" s="100">
        <f>'VON - Vedlejší a ostatní ...'!M35</f>
        <v>0</v>
      </c>
      <c r="AZ90" s="100">
        <f>'VON - Vedlejší a ostatní ...'!H32</f>
        <v>0</v>
      </c>
      <c r="BA90" s="100">
        <f>'VON - Vedlejší a ostatní ...'!H33</f>
        <v>0</v>
      </c>
      <c r="BB90" s="100">
        <f>'VON - Vedlejší a ostatní ...'!H34</f>
        <v>0</v>
      </c>
      <c r="BC90" s="100">
        <f>'VON - Vedlejší a ostatní ...'!H35</f>
        <v>0</v>
      </c>
      <c r="BD90" s="102">
        <f>'VON - Vedlejší a ostatní ...'!H36</f>
        <v>0</v>
      </c>
      <c r="BT90" s="98" t="s">
        <v>86</v>
      </c>
      <c r="BV90" s="98" t="s">
        <v>80</v>
      </c>
      <c r="BW90" s="98" t="s">
        <v>93</v>
      </c>
      <c r="BX90" s="98" t="s">
        <v>81</v>
      </c>
    </row>
    <row r="91" spans="1:89">
      <c r="B91" s="23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4"/>
    </row>
    <row r="92" spans="1:89" s="1" customFormat="1" ht="30" customHeight="1">
      <c r="B92" s="36"/>
      <c r="C92" s="81" t="s">
        <v>94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15">
        <f>ROUND(SUM(AG93:AG96),2)</f>
        <v>0</v>
      </c>
      <c r="AH92" s="215"/>
      <c r="AI92" s="215"/>
      <c r="AJ92" s="215"/>
      <c r="AK92" s="215"/>
      <c r="AL92" s="215"/>
      <c r="AM92" s="215"/>
      <c r="AN92" s="215">
        <f>ROUND(SUM(AN93:AN96),2)</f>
        <v>0</v>
      </c>
      <c r="AO92" s="215"/>
      <c r="AP92" s="215"/>
      <c r="AQ92" s="38"/>
      <c r="AS92" s="77" t="s">
        <v>95</v>
      </c>
      <c r="AT92" s="78" t="s">
        <v>96</v>
      </c>
      <c r="AU92" s="78" t="s">
        <v>42</v>
      </c>
      <c r="AV92" s="79" t="s">
        <v>65</v>
      </c>
    </row>
    <row r="93" spans="1:89" s="1" customFormat="1" ht="19.899999999999999" customHeight="1">
      <c r="B93" s="36"/>
      <c r="C93" s="37"/>
      <c r="D93" s="103" t="s">
        <v>97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94">
        <f>ROUND(AG87*AS93,2)</f>
        <v>0</v>
      </c>
      <c r="AH93" s="195"/>
      <c r="AI93" s="195"/>
      <c r="AJ93" s="195"/>
      <c r="AK93" s="195"/>
      <c r="AL93" s="195"/>
      <c r="AM93" s="195"/>
      <c r="AN93" s="195">
        <f>ROUND(AG93+AV93,2)</f>
        <v>0</v>
      </c>
      <c r="AO93" s="195"/>
      <c r="AP93" s="195"/>
      <c r="AQ93" s="38"/>
      <c r="AS93" s="104">
        <v>0</v>
      </c>
      <c r="AT93" s="105" t="s">
        <v>98</v>
      </c>
      <c r="AU93" s="105" t="s">
        <v>43</v>
      </c>
      <c r="AV93" s="106">
        <f>ROUND(IF(AU93="základní",AG93*L31,IF(AU93="snížená",AG93*L32,0)),2)</f>
        <v>0</v>
      </c>
      <c r="BV93" s="19" t="s">
        <v>99</v>
      </c>
      <c r="BY93" s="107">
        <f>IF(AU93="základní",AV93,0)</f>
        <v>0</v>
      </c>
      <c r="BZ93" s="107">
        <f>IF(AU93="snížená",AV93,0)</f>
        <v>0</v>
      </c>
      <c r="CA93" s="107">
        <v>0</v>
      </c>
      <c r="CB93" s="107">
        <v>0</v>
      </c>
      <c r="CC93" s="107">
        <v>0</v>
      </c>
      <c r="CD93" s="107">
        <f>IF(AU93="základní",AG93,0)</f>
        <v>0</v>
      </c>
      <c r="CE93" s="107">
        <f>IF(AU93="snížená",AG93,0)</f>
        <v>0</v>
      </c>
      <c r="CF93" s="107">
        <f>IF(AU93="zákl. přenesená",AG93,0)</f>
        <v>0</v>
      </c>
      <c r="CG93" s="107">
        <f>IF(AU93="sníž. přenesená",AG93,0)</f>
        <v>0</v>
      </c>
      <c r="CH93" s="107">
        <f>IF(AU93="nulová",AG93,0)</f>
        <v>0</v>
      </c>
      <c r="CI93" s="19">
        <f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>IF(D93="Vyplň vlastní","","x")</f>
        <v>x</v>
      </c>
    </row>
    <row r="94" spans="1:89" s="1" customFormat="1" ht="19.899999999999999" customHeight="1">
      <c r="B94" s="36"/>
      <c r="C94" s="37"/>
      <c r="D94" s="210" t="s">
        <v>100</v>
      </c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37"/>
      <c r="AD94" s="37"/>
      <c r="AE94" s="37"/>
      <c r="AF94" s="37"/>
      <c r="AG94" s="194">
        <f>AG87*AS94</f>
        <v>0</v>
      </c>
      <c r="AH94" s="195"/>
      <c r="AI94" s="195"/>
      <c r="AJ94" s="195"/>
      <c r="AK94" s="195"/>
      <c r="AL94" s="195"/>
      <c r="AM94" s="195"/>
      <c r="AN94" s="195">
        <f>AG94+AV94</f>
        <v>0</v>
      </c>
      <c r="AO94" s="195"/>
      <c r="AP94" s="195"/>
      <c r="AQ94" s="38"/>
      <c r="AS94" s="108">
        <v>0</v>
      </c>
      <c r="AT94" s="109" t="s">
        <v>98</v>
      </c>
      <c r="AU94" s="109" t="s">
        <v>43</v>
      </c>
      <c r="AV94" s="110">
        <f>ROUND(IF(AU94="nulová",0,IF(OR(AU94="základní",AU94="zákl. přenesená"),AG94*L31,AG94*L32)),2)</f>
        <v>0</v>
      </c>
      <c r="BV94" s="19" t="s">
        <v>101</v>
      </c>
      <c r="BY94" s="107">
        <f>IF(AU94="základní",AV94,0)</f>
        <v>0</v>
      </c>
      <c r="BZ94" s="107">
        <f>IF(AU94="snížená",AV94,0)</f>
        <v>0</v>
      </c>
      <c r="CA94" s="107">
        <f>IF(AU94="zákl. přenesená",AV94,0)</f>
        <v>0</v>
      </c>
      <c r="CB94" s="107">
        <f>IF(AU94="sníž. přenesená",AV94,0)</f>
        <v>0</v>
      </c>
      <c r="CC94" s="107">
        <f>IF(AU94="nulová",AV94,0)</f>
        <v>0</v>
      </c>
      <c r="CD94" s="107">
        <f>IF(AU94="základní",AG94,0)</f>
        <v>0</v>
      </c>
      <c r="CE94" s="107">
        <f>IF(AU94="snížená",AG94,0)</f>
        <v>0</v>
      </c>
      <c r="CF94" s="107">
        <f>IF(AU94="zákl. přenesená",AG94,0)</f>
        <v>0</v>
      </c>
      <c r="CG94" s="107">
        <f>IF(AU94="sníž. přenesená",AG94,0)</f>
        <v>0</v>
      </c>
      <c r="CH94" s="107">
        <f>IF(AU94="nulová",AG94,0)</f>
        <v>0</v>
      </c>
      <c r="CI94" s="19">
        <f>IF(AU94="základní",1,IF(AU94="snížená",2,IF(AU94="zákl. přenesená",4,IF(AU94="sníž. přenesená",5,3))))</f>
        <v>1</v>
      </c>
      <c r="CJ94" s="19">
        <f>IF(AT94="stavební čast",1,IF(8894="investiční čast",2,3))</f>
        <v>1</v>
      </c>
      <c r="CK94" s="19" t="str">
        <f>IF(D94="Vyplň vlastní","","x")</f>
        <v/>
      </c>
    </row>
    <row r="95" spans="1:89" s="1" customFormat="1" ht="19.899999999999999" customHeight="1">
      <c r="B95" s="36"/>
      <c r="C95" s="37"/>
      <c r="D95" s="210" t="s">
        <v>100</v>
      </c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37"/>
      <c r="AD95" s="37"/>
      <c r="AE95" s="37"/>
      <c r="AF95" s="37"/>
      <c r="AG95" s="194">
        <f>AG87*AS95</f>
        <v>0</v>
      </c>
      <c r="AH95" s="195"/>
      <c r="AI95" s="195"/>
      <c r="AJ95" s="195"/>
      <c r="AK95" s="195"/>
      <c r="AL95" s="195"/>
      <c r="AM95" s="195"/>
      <c r="AN95" s="195">
        <f>AG95+AV95</f>
        <v>0</v>
      </c>
      <c r="AO95" s="195"/>
      <c r="AP95" s="195"/>
      <c r="AQ95" s="38"/>
      <c r="AS95" s="108">
        <v>0</v>
      </c>
      <c r="AT95" s="109" t="s">
        <v>98</v>
      </c>
      <c r="AU95" s="109" t="s">
        <v>43</v>
      </c>
      <c r="AV95" s="110">
        <f>ROUND(IF(AU95="nulová",0,IF(OR(AU95="základní",AU95="zákl. přenesená"),AG95*L31,AG95*L32)),2)</f>
        <v>0</v>
      </c>
      <c r="BV95" s="19" t="s">
        <v>101</v>
      </c>
      <c r="BY95" s="107">
        <f>IF(AU95="základní",AV95,0)</f>
        <v>0</v>
      </c>
      <c r="BZ95" s="107">
        <f>IF(AU95="snížená",AV95,0)</f>
        <v>0</v>
      </c>
      <c r="CA95" s="107">
        <f>IF(AU95="zákl. přenesená",AV95,0)</f>
        <v>0</v>
      </c>
      <c r="CB95" s="107">
        <f>IF(AU95="sníž. přenesená",AV95,0)</f>
        <v>0</v>
      </c>
      <c r="CC95" s="107">
        <f>IF(AU95="nulová",AV95,0)</f>
        <v>0</v>
      </c>
      <c r="CD95" s="107">
        <f>IF(AU95="základní",AG95,0)</f>
        <v>0</v>
      </c>
      <c r="CE95" s="107">
        <f>IF(AU95="snížená",AG95,0)</f>
        <v>0</v>
      </c>
      <c r="CF95" s="107">
        <f>IF(AU95="zákl. přenesená",AG95,0)</f>
        <v>0</v>
      </c>
      <c r="CG95" s="107">
        <f>IF(AU95="sníž. přenesená",AG95,0)</f>
        <v>0</v>
      </c>
      <c r="CH95" s="107">
        <f>IF(AU95="nulová",AG95,0)</f>
        <v>0</v>
      </c>
      <c r="CI95" s="19">
        <f>IF(AU95="základní",1,IF(AU95="snížená",2,IF(AU95="zákl. přenesená",4,IF(AU95="sníž. přenesená",5,3))))</f>
        <v>1</v>
      </c>
      <c r="CJ95" s="19">
        <f>IF(AT95="stavební čast",1,IF(8895="investiční čast",2,3))</f>
        <v>1</v>
      </c>
      <c r="CK95" s="19" t="str">
        <f>IF(D95="Vyplň vlastní","","x")</f>
        <v/>
      </c>
    </row>
    <row r="96" spans="1:89" s="1" customFormat="1" ht="19.899999999999999" customHeight="1">
      <c r="B96" s="36"/>
      <c r="C96" s="37"/>
      <c r="D96" s="210" t="s">
        <v>100</v>
      </c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37"/>
      <c r="AD96" s="37"/>
      <c r="AE96" s="37"/>
      <c r="AF96" s="37"/>
      <c r="AG96" s="194">
        <f>AG87*AS96</f>
        <v>0</v>
      </c>
      <c r="AH96" s="195"/>
      <c r="AI96" s="195"/>
      <c r="AJ96" s="195"/>
      <c r="AK96" s="195"/>
      <c r="AL96" s="195"/>
      <c r="AM96" s="195"/>
      <c r="AN96" s="195">
        <f>AG96+AV96</f>
        <v>0</v>
      </c>
      <c r="AO96" s="195"/>
      <c r="AP96" s="195"/>
      <c r="AQ96" s="38"/>
      <c r="AS96" s="111">
        <v>0</v>
      </c>
      <c r="AT96" s="112" t="s">
        <v>98</v>
      </c>
      <c r="AU96" s="112" t="s">
        <v>43</v>
      </c>
      <c r="AV96" s="113">
        <f>ROUND(IF(AU96="nulová",0,IF(OR(AU96="základní",AU96="zákl. přenesená"),AG96*L31,AG96*L32)),2)</f>
        <v>0</v>
      </c>
      <c r="BV96" s="19" t="s">
        <v>101</v>
      </c>
      <c r="BY96" s="107">
        <f>IF(AU96="základní",AV96,0)</f>
        <v>0</v>
      </c>
      <c r="BZ96" s="107">
        <f>IF(AU96="snížená",AV96,0)</f>
        <v>0</v>
      </c>
      <c r="CA96" s="107">
        <f>IF(AU96="zákl. přenesená",AV96,0)</f>
        <v>0</v>
      </c>
      <c r="CB96" s="107">
        <f>IF(AU96="sníž. přenesená",AV96,0)</f>
        <v>0</v>
      </c>
      <c r="CC96" s="107">
        <f>IF(AU96="nulová",AV96,0)</f>
        <v>0</v>
      </c>
      <c r="CD96" s="107">
        <f>IF(AU96="základní",AG96,0)</f>
        <v>0</v>
      </c>
      <c r="CE96" s="107">
        <f>IF(AU96="snížená",AG96,0)</f>
        <v>0</v>
      </c>
      <c r="CF96" s="107">
        <f>IF(AU96="zákl. přenesená",AG96,0)</f>
        <v>0</v>
      </c>
      <c r="CG96" s="107">
        <f>IF(AU96="sníž. přenesená",AG96,0)</f>
        <v>0</v>
      </c>
      <c r="CH96" s="107">
        <f>IF(AU96="nulová",AG96,0)</f>
        <v>0</v>
      </c>
      <c r="CI96" s="19">
        <f>IF(AU96="základní",1,IF(AU96="snížená",2,IF(AU96="zákl. přenesená",4,IF(AU96="sníž. přenesená",5,3))))</f>
        <v>1</v>
      </c>
      <c r="CJ96" s="19">
        <f>IF(AT96="stavební čast",1,IF(8896="investiční čast",2,3))</f>
        <v>1</v>
      </c>
      <c r="CK96" s="19" t="str">
        <f>IF(D96="Vyplň vlastní","","x")</f>
        <v/>
      </c>
    </row>
    <row r="97" spans="2:43" s="1" customFormat="1" ht="10.9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8"/>
    </row>
    <row r="98" spans="2:43" s="1" customFormat="1" ht="30" customHeight="1">
      <c r="B98" s="36"/>
      <c r="C98" s="114" t="s">
        <v>102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91">
        <f>ROUND(AG87+AG92,2)</f>
        <v>0</v>
      </c>
      <c r="AH98" s="191"/>
      <c r="AI98" s="191"/>
      <c r="AJ98" s="191"/>
      <c r="AK98" s="191"/>
      <c r="AL98" s="191"/>
      <c r="AM98" s="191"/>
      <c r="AN98" s="191">
        <f>AN87+AN92</f>
        <v>0</v>
      </c>
      <c r="AO98" s="191"/>
      <c r="AP98" s="191"/>
      <c r="AQ98" s="38"/>
    </row>
    <row r="99" spans="2:43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2"/>
    </row>
  </sheetData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N95:AP95"/>
    <mergeCell ref="D96:AB96"/>
    <mergeCell ref="AG96:AM96"/>
    <mergeCell ref="AN96:AP96"/>
    <mergeCell ref="D94:AB94"/>
    <mergeCell ref="AG94:AM94"/>
    <mergeCell ref="AN94:AP94"/>
    <mergeCell ref="AG98:AM98"/>
    <mergeCell ref="AN98:AP98"/>
    <mergeCell ref="AR2:BE2"/>
    <mergeCell ref="AG93:AM93"/>
    <mergeCell ref="AN93:AP93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5:AB95"/>
    <mergeCell ref="AG95:AM95"/>
  </mergeCells>
  <dataValidations count="2">
    <dataValidation type="list" allowBlank="1" showInputMessage="1" showErrorMessage="1" error="Povoleny jsou hodnoty základní, snížená, zákl. přenesená, sníž. přenesená, nulová." sqref="AU93:AU9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97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SO 01 - TZ 06 Horkovod, O...'!C2" display="/"/>
    <hyperlink ref="A89" location="'SO 02 - TZ 06 Horkovod, O...'!C2" display="/"/>
    <hyperlink ref="A90" location="'VON - Vedlejší a ostatní ...'!C2" display="/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87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142-SS-A,B,C a 1434-SS-A,B,C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111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N94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(SUM(BE94:BE101)+SUM(BE119:BE175))</f>
        <v>0</v>
      </c>
      <c r="I32" s="254"/>
      <c r="J32" s="254"/>
      <c r="K32" s="37"/>
      <c r="L32" s="37"/>
      <c r="M32" s="267">
        <f>ROUND((SUM(BE94:BE101)+SUM(BE119:BE175)),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(SUM(BF94:BF101)+SUM(BF119:BF175))</f>
        <v>0</v>
      </c>
      <c r="I33" s="254"/>
      <c r="J33" s="254"/>
      <c r="K33" s="37"/>
      <c r="L33" s="37"/>
      <c r="M33" s="267">
        <f>ROUND((SUM(BF94:BF101)+SUM(BF119:BF175)),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(SUM(BG94:BG101)+SUM(BG119:BG175))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(SUM(BH94:BH101)+SUM(BH119:BH175))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(SUM(BI94:BI101)+SUM(BI119:BI175))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142-SS-A,B,C a 1434-SS-A,B,C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01 - TZ 06 Horkovod, Obslužné plošiny - ZÁKLADOVÉ KONSTRUKCE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65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65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65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65" s="1" customFormat="1" ht="14.45" customHeight="1">
      <c r="B84" s="36"/>
      <c r="C84" s="31" t="s">
        <v>31</v>
      </c>
      <c r="D84" s="37"/>
      <c r="E84" s="37"/>
      <c r="F84" s="29" t="str">
        <f>IF(E15="","",E15)</f>
        <v>DSP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65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65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65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65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N119</f>
        <v>0</v>
      </c>
      <c r="O88" s="263"/>
      <c r="P88" s="263"/>
      <c r="Q88" s="263"/>
      <c r="R88" s="38"/>
      <c r="AU88" s="19" t="s">
        <v>118</v>
      </c>
    </row>
    <row r="89" spans="2:65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N120</f>
        <v>0</v>
      </c>
      <c r="O89" s="261"/>
      <c r="P89" s="261"/>
      <c r="Q89" s="261"/>
      <c r="R89" s="127"/>
    </row>
    <row r="90" spans="2:65" s="7" customFormat="1" ht="19.899999999999999" customHeight="1">
      <c r="B90" s="128"/>
      <c r="C90" s="129"/>
      <c r="D90" s="103" t="s">
        <v>120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N121</f>
        <v>0</v>
      </c>
      <c r="O90" s="262"/>
      <c r="P90" s="262"/>
      <c r="Q90" s="262"/>
      <c r="R90" s="130"/>
    </row>
    <row r="91" spans="2:65" s="7" customFormat="1" ht="19.899999999999999" customHeight="1">
      <c r="B91" s="128"/>
      <c r="C91" s="129"/>
      <c r="D91" s="103" t="s">
        <v>121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N158</f>
        <v>0</v>
      </c>
      <c r="O91" s="262"/>
      <c r="P91" s="262"/>
      <c r="Q91" s="262"/>
      <c r="R91" s="130"/>
    </row>
    <row r="92" spans="2:65" s="7" customFormat="1" ht="19.899999999999999" customHeight="1">
      <c r="B92" s="128"/>
      <c r="C92" s="129"/>
      <c r="D92" s="103" t="s">
        <v>122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N174</f>
        <v>0</v>
      </c>
      <c r="O92" s="262"/>
      <c r="P92" s="262"/>
      <c r="Q92" s="262"/>
      <c r="R92" s="130"/>
    </row>
    <row r="93" spans="2:65" s="1" customFormat="1" ht="21.75" customHeight="1"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8"/>
    </row>
    <row r="94" spans="2:65" s="1" customFormat="1" ht="29.25" customHeight="1">
      <c r="B94" s="36"/>
      <c r="C94" s="123" t="s">
        <v>123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63">
        <f>ROUND(N95+N96+N97+N98+N99+N100,2)</f>
        <v>0</v>
      </c>
      <c r="O94" s="264"/>
      <c r="P94" s="264"/>
      <c r="Q94" s="264"/>
      <c r="R94" s="38"/>
      <c r="T94" s="131"/>
      <c r="U94" s="132" t="s">
        <v>42</v>
      </c>
    </row>
    <row r="95" spans="2:65" s="1" customFormat="1" ht="18" customHeight="1">
      <c r="B95" s="133"/>
      <c r="C95" s="134"/>
      <c r="D95" s="210" t="s">
        <v>124</v>
      </c>
      <c r="E95" s="259"/>
      <c r="F95" s="259"/>
      <c r="G95" s="259"/>
      <c r="H95" s="259"/>
      <c r="I95" s="134"/>
      <c r="J95" s="134"/>
      <c r="K95" s="134"/>
      <c r="L95" s="134"/>
      <c r="M95" s="134"/>
      <c r="N95" s="194">
        <f>ROUND(N88*T95,2)</f>
        <v>0</v>
      </c>
      <c r="O95" s="260"/>
      <c r="P95" s="260"/>
      <c r="Q95" s="260"/>
      <c r="R95" s="136"/>
      <c r="S95" s="134"/>
      <c r="T95" s="137"/>
      <c r="U95" s="138" t="s">
        <v>43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40" t="s">
        <v>125</v>
      </c>
      <c r="AZ95" s="139"/>
      <c r="BA95" s="139"/>
      <c r="BB95" s="139"/>
      <c r="BC95" s="139"/>
      <c r="BD95" s="139"/>
      <c r="BE95" s="141">
        <f t="shared" ref="BE95:BE100" si="0">IF(U95="základní",N95,0)</f>
        <v>0</v>
      </c>
      <c r="BF95" s="141">
        <f t="shared" ref="BF95:BF100" si="1">IF(U95="snížená",N95,0)</f>
        <v>0</v>
      </c>
      <c r="BG95" s="141">
        <f t="shared" ref="BG95:BG100" si="2">IF(U95="zákl. přenesená",N95,0)</f>
        <v>0</v>
      </c>
      <c r="BH95" s="141">
        <f t="shared" ref="BH95:BH100" si="3">IF(U95="sníž. přenesená",N95,0)</f>
        <v>0</v>
      </c>
      <c r="BI95" s="141">
        <f t="shared" ref="BI95:BI100" si="4">IF(U95="nulová",N95,0)</f>
        <v>0</v>
      </c>
      <c r="BJ95" s="140" t="s">
        <v>86</v>
      </c>
      <c r="BK95" s="139"/>
      <c r="BL95" s="139"/>
      <c r="BM95" s="139"/>
    </row>
    <row r="96" spans="2:65" s="1" customFormat="1" ht="18" customHeight="1">
      <c r="B96" s="133"/>
      <c r="C96" s="134"/>
      <c r="D96" s="210" t="s">
        <v>126</v>
      </c>
      <c r="E96" s="259"/>
      <c r="F96" s="259"/>
      <c r="G96" s="259"/>
      <c r="H96" s="259"/>
      <c r="I96" s="134"/>
      <c r="J96" s="134"/>
      <c r="K96" s="134"/>
      <c r="L96" s="134"/>
      <c r="M96" s="134"/>
      <c r="N96" s="194">
        <f>ROUND(N88*T96,2)</f>
        <v>0</v>
      </c>
      <c r="O96" s="260"/>
      <c r="P96" s="260"/>
      <c r="Q96" s="260"/>
      <c r="R96" s="136"/>
      <c r="S96" s="134"/>
      <c r="T96" s="137"/>
      <c r="U96" s="138" t="s">
        <v>43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40" t="s">
        <v>125</v>
      </c>
      <c r="AZ96" s="139"/>
      <c r="BA96" s="139"/>
      <c r="BB96" s="139"/>
      <c r="BC96" s="139"/>
      <c r="BD96" s="139"/>
      <c r="BE96" s="141">
        <f t="shared" si="0"/>
        <v>0</v>
      </c>
      <c r="BF96" s="141">
        <f t="shared" si="1"/>
        <v>0</v>
      </c>
      <c r="BG96" s="141">
        <f t="shared" si="2"/>
        <v>0</v>
      </c>
      <c r="BH96" s="141">
        <f t="shared" si="3"/>
        <v>0</v>
      </c>
      <c r="BI96" s="141">
        <f t="shared" si="4"/>
        <v>0</v>
      </c>
      <c r="BJ96" s="140" t="s">
        <v>86</v>
      </c>
      <c r="BK96" s="139"/>
      <c r="BL96" s="139"/>
      <c r="BM96" s="139"/>
    </row>
    <row r="97" spans="2:65" s="1" customFormat="1" ht="18" customHeight="1">
      <c r="B97" s="133"/>
      <c r="C97" s="134"/>
      <c r="D97" s="210" t="s">
        <v>127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si="0"/>
        <v>0</v>
      </c>
      <c r="BF97" s="141">
        <f t="shared" si="1"/>
        <v>0</v>
      </c>
      <c r="BG97" s="141">
        <f t="shared" si="2"/>
        <v>0</v>
      </c>
      <c r="BH97" s="141">
        <f t="shared" si="3"/>
        <v>0</v>
      </c>
      <c r="BI97" s="141">
        <f t="shared" si="4"/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128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129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135" t="s">
        <v>130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42"/>
      <c r="U100" s="143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131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</row>
    <row r="102" spans="2:65" s="1" customFormat="1" ht="29.25" customHeight="1">
      <c r="B102" s="36"/>
      <c r="C102" s="114" t="s">
        <v>102</v>
      </c>
      <c r="D102" s="115"/>
      <c r="E102" s="115"/>
      <c r="F102" s="115"/>
      <c r="G102" s="115"/>
      <c r="H102" s="115"/>
      <c r="I102" s="115"/>
      <c r="J102" s="115"/>
      <c r="K102" s="115"/>
      <c r="L102" s="191">
        <f>ROUND(SUM(N88+N94),2)</f>
        <v>0</v>
      </c>
      <c r="M102" s="191"/>
      <c r="N102" s="191"/>
      <c r="O102" s="191"/>
      <c r="P102" s="191"/>
      <c r="Q102" s="191"/>
      <c r="R102" s="38"/>
    </row>
    <row r="103" spans="2:65" s="1" customFormat="1" ht="6.95" customHeight="1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2"/>
    </row>
    <row r="107" spans="2:65" s="1" customFormat="1" ht="6.95" customHeight="1"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5"/>
    </row>
    <row r="108" spans="2:65" s="1" customFormat="1" ht="36.950000000000003" customHeight="1">
      <c r="B108" s="36"/>
      <c r="C108" s="196" t="s">
        <v>132</v>
      </c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38"/>
    </row>
    <row r="109" spans="2:65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65" s="1" customFormat="1" ht="30" customHeight="1">
      <c r="B110" s="36"/>
      <c r="C110" s="31" t="s">
        <v>19</v>
      </c>
      <c r="D110" s="37"/>
      <c r="E110" s="37"/>
      <c r="F110" s="252" t="str">
        <f>F6</f>
        <v>Výstavba inž. sítí Slatinice, TZ 06 Horkovod - OBSLUŽNÉ PLOŠINY, 142-SS-A,B,C a 1434-SS-A,B,C</v>
      </c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37"/>
      <c r="R110" s="38"/>
    </row>
    <row r="111" spans="2:65" s="1" customFormat="1" ht="36.950000000000003" customHeight="1">
      <c r="B111" s="36"/>
      <c r="C111" s="70" t="s">
        <v>110</v>
      </c>
      <c r="D111" s="37"/>
      <c r="E111" s="37"/>
      <c r="F111" s="198" t="str">
        <f>F7</f>
        <v>SO 01 - TZ 06 Horkovod, Obslužné plošiny - ZÁKLADOVÉ KONSTRUKCE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37"/>
      <c r="R111" s="38"/>
    </row>
    <row r="112" spans="2:65" s="1" customFormat="1" ht="6.95" customHeigh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65" s="1" customFormat="1" ht="18" customHeight="1">
      <c r="B113" s="36"/>
      <c r="C113" s="31" t="s">
        <v>23</v>
      </c>
      <c r="D113" s="37"/>
      <c r="E113" s="37"/>
      <c r="F113" s="29" t="str">
        <f>F9</f>
        <v>Slatinice</v>
      </c>
      <c r="G113" s="37"/>
      <c r="H113" s="37"/>
      <c r="I113" s="37"/>
      <c r="J113" s="37"/>
      <c r="K113" s="31" t="s">
        <v>25</v>
      </c>
      <c r="L113" s="37"/>
      <c r="M113" s="255" t="str">
        <f>IF(O9="","",O9)</f>
        <v>16. 4. 2017</v>
      </c>
      <c r="N113" s="255"/>
      <c r="O113" s="255"/>
      <c r="P113" s="255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5">
      <c r="B115" s="36"/>
      <c r="C115" s="31" t="s">
        <v>27</v>
      </c>
      <c r="D115" s="37"/>
      <c r="E115" s="37"/>
      <c r="F115" s="29" t="str">
        <f>E12</f>
        <v>Vršanská uhelná a.s.</v>
      </c>
      <c r="G115" s="37"/>
      <c r="H115" s="37"/>
      <c r="I115" s="37"/>
      <c r="J115" s="37"/>
      <c r="K115" s="31" t="s">
        <v>33</v>
      </c>
      <c r="L115" s="37"/>
      <c r="M115" s="227" t="str">
        <f>E18</f>
        <v>Ing. Jaroslav Dospiva</v>
      </c>
      <c r="N115" s="227"/>
      <c r="O115" s="227"/>
      <c r="P115" s="227"/>
      <c r="Q115" s="227"/>
      <c r="R115" s="38"/>
    </row>
    <row r="116" spans="2:65" s="1" customFormat="1" ht="14.45" customHeight="1">
      <c r="B116" s="36"/>
      <c r="C116" s="31" t="s">
        <v>31</v>
      </c>
      <c r="D116" s="37"/>
      <c r="E116" s="37"/>
      <c r="F116" s="29" t="str">
        <f>IF(E15="","",E15)</f>
        <v>DSP</v>
      </c>
      <c r="G116" s="37"/>
      <c r="H116" s="37"/>
      <c r="I116" s="37"/>
      <c r="J116" s="37"/>
      <c r="K116" s="31" t="s">
        <v>36</v>
      </c>
      <c r="L116" s="37"/>
      <c r="M116" s="227" t="str">
        <f>E21</f>
        <v>Pavel Šouta</v>
      </c>
      <c r="N116" s="227"/>
      <c r="O116" s="227"/>
      <c r="P116" s="227"/>
      <c r="Q116" s="227"/>
      <c r="R116" s="38"/>
    </row>
    <row r="117" spans="2:65" s="1" customFormat="1" ht="10.3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8" customFormat="1" ht="29.25" customHeight="1">
      <c r="B118" s="144"/>
      <c r="C118" s="145" t="s">
        <v>133</v>
      </c>
      <c r="D118" s="146" t="s">
        <v>134</v>
      </c>
      <c r="E118" s="146" t="s">
        <v>60</v>
      </c>
      <c r="F118" s="256" t="s">
        <v>135</v>
      </c>
      <c r="G118" s="256"/>
      <c r="H118" s="256"/>
      <c r="I118" s="256"/>
      <c r="J118" s="146" t="s">
        <v>136</v>
      </c>
      <c r="K118" s="146" t="s">
        <v>137</v>
      </c>
      <c r="L118" s="257" t="s">
        <v>138</v>
      </c>
      <c r="M118" s="257"/>
      <c r="N118" s="256" t="s">
        <v>116</v>
      </c>
      <c r="O118" s="256"/>
      <c r="P118" s="256"/>
      <c r="Q118" s="258"/>
      <c r="R118" s="147"/>
      <c r="T118" s="77" t="s">
        <v>139</v>
      </c>
      <c r="U118" s="78" t="s">
        <v>42</v>
      </c>
      <c r="V118" s="78" t="s">
        <v>140</v>
      </c>
      <c r="W118" s="78" t="s">
        <v>141</v>
      </c>
      <c r="X118" s="78" t="s">
        <v>142</v>
      </c>
      <c r="Y118" s="78" t="s">
        <v>143</v>
      </c>
      <c r="Z118" s="78" t="s">
        <v>144</v>
      </c>
      <c r="AA118" s="79" t="s">
        <v>145</v>
      </c>
    </row>
    <row r="119" spans="2:65" s="1" customFormat="1" ht="29.25" customHeight="1">
      <c r="B119" s="36"/>
      <c r="C119" s="81" t="s">
        <v>113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246">
        <f>BK119</f>
        <v>0</v>
      </c>
      <c r="O119" s="247"/>
      <c r="P119" s="247"/>
      <c r="Q119" s="247"/>
      <c r="R119" s="38"/>
      <c r="T119" s="80"/>
      <c r="U119" s="52"/>
      <c r="V119" s="52"/>
      <c r="W119" s="148">
        <f>W120+W176</f>
        <v>0</v>
      </c>
      <c r="X119" s="52"/>
      <c r="Y119" s="148">
        <f>Y120+Y176</f>
        <v>14.26911</v>
      </c>
      <c r="Z119" s="52"/>
      <c r="AA119" s="149">
        <f>AA120+AA176</f>
        <v>0</v>
      </c>
      <c r="AT119" s="19" t="s">
        <v>77</v>
      </c>
      <c r="AU119" s="19" t="s">
        <v>118</v>
      </c>
      <c r="BK119" s="150">
        <f>BK120+BK176</f>
        <v>0</v>
      </c>
    </row>
    <row r="120" spans="2:65" s="9" customFormat="1" ht="37.35" customHeight="1">
      <c r="B120" s="151"/>
      <c r="C120" s="152"/>
      <c r="D120" s="153" t="s">
        <v>119</v>
      </c>
      <c r="E120" s="153"/>
      <c r="F120" s="153"/>
      <c r="G120" s="153"/>
      <c r="H120" s="153"/>
      <c r="I120" s="153"/>
      <c r="J120" s="153"/>
      <c r="K120" s="153"/>
      <c r="L120" s="153"/>
      <c r="M120" s="153"/>
      <c r="N120" s="248">
        <f>BK120</f>
        <v>0</v>
      </c>
      <c r="O120" s="249"/>
      <c r="P120" s="249"/>
      <c r="Q120" s="249"/>
      <c r="R120" s="154"/>
      <c r="T120" s="155"/>
      <c r="U120" s="152"/>
      <c r="V120" s="152"/>
      <c r="W120" s="156">
        <f>W121+W158+W174</f>
        <v>0</v>
      </c>
      <c r="X120" s="152"/>
      <c r="Y120" s="156">
        <f>Y121+Y158+Y174</f>
        <v>14.26911</v>
      </c>
      <c r="Z120" s="152"/>
      <c r="AA120" s="157">
        <f>AA121+AA158+AA174</f>
        <v>0</v>
      </c>
      <c r="AR120" s="158" t="s">
        <v>86</v>
      </c>
      <c r="AT120" s="159" t="s">
        <v>77</v>
      </c>
      <c r="AU120" s="159" t="s">
        <v>78</v>
      </c>
      <c r="AY120" s="158" t="s">
        <v>146</v>
      </c>
      <c r="BK120" s="160">
        <f>BK121+BK158+BK174</f>
        <v>0</v>
      </c>
    </row>
    <row r="121" spans="2:65" s="9" customFormat="1" ht="19.899999999999999" customHeight="1">
      <c r="B121" s="151"/>
      <c r="C121" s="152"/>
      <c r="D121" s="161" t="s">
        <v>120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250">
        <f>BK121</f>
        <v>0</v>
      </c>
      <c r="O121" s="251"/>
      <c r="P121" s="251"/>
      <c r="Q121" s="251"/>
      <c r="R121" s="154"/>
      <c r="T121" s="155"/>
      <c r="U121" s="152"/>
      <c r="V121" s="152"/>
      <c r="W121" s="156">
        <f>SUM(W122:W157)</f>
        <v>0</v>
      </c>
      <c r="X121" s="152"/>
      <c r="Y121" s="156">
        <f>SUM(Y122:Y157)</f>
        <v>0</v>
      </c>
      <c r="Z121" s="152"/>
      <c r="AA121" s="157">
        <f>SUM(AA122:AA157)</f>
        <v>0</v>
      </c>
      <c r="AR121" s="158" t="s">
        <v>86</v>
      </c>
      <c r="AT121" s="159" t="s">
        <v>77</v>
      </c>
      <c r="AU121" s="159" t="s">
        <v>86</v>
      </c>
      <c r="AY121" s="158" t="s">
        <v>146</v>
      </c>
      <c r="BK121" s="160">
        <f>SUM(BK122:BK157)</f>
        <v>0</v>
      </c>
    </row>
    <row r="122" spans="2:65" s="1" customFormat="1" ht="28.9" customHeight="1">
      <c r="B122" s="133"/>
      <c r="C122" s="162" t="s">
        <v>86</v>
      </c>
      <c r="D122" s="162" t="s">
        <v>147</v>
      </c>
      <c r="E122" s="163" t="s">
        <v>148</v>
      </c>
      <c r="F122" s="243" t="s">
        <v>149</v>
      </c>
      <c r="G122" s="243"/>
      <c r="H122" s="243"/>
      <c r="I122" s="243"/>
      <c r="J122" s="164" t="s">
        <v>150</v>
      </c>
      <c r="K122" s="165">
        <v>9.31</v>
      </c>
      <c r="L122" s="244">
        <v>0</v>
      </c>
      <c r="M122" s="244"/>
      <c r="N122" s="245">
        <f>ROUND(L122*K122,2)</f>
        <v>0</v>
      </c>
      <c r="O122" s="245"/>
      <c r="P122" s="245"/>
      <c r="Q122" s="245"/>
      <c r="R122" s="136"/>
      <c r="T122" s="166" t="s">
        <v>5</v>
      </c>
      <c r="U122" s="45" t="s">
        <v>43</v>
      </c>
      <c r="V122" s="37"/>
      <c r="W122" s="167">
        <f>V122*K122</f>
        <v>0</v>
      </c>
      <c r="X122" s="167">
        <v>0</v>
      </c>
      <c r="Y122" s="167">
        <f>X122*K122</f>
        <v>0</v>
      </c>
      <c r="Z122" s="167">
        <v>0</v>
      </c>
      <c r="AA122" s="168">
        <f>Z122*K122</f>
        <v>0</v>
      </c>
      <c r="AR122" s="19" t="s">
        <v>151</v>
      </c>
      <c r="AT122" s="19" t="s">
        <v>147</v>
      </c>
      <c r="AU122" s="19" t="s">
        <v>108</v>
      </c>
      <c r="AY122" s="19" t="s">
        <v>146</v>
      </c>
      <c r="BE122" s="107">
        <f>IF(U122="základní",N122,0)</f>
        <v>0</v>
      </c>
      <c r="BF122" s="107">
        <f>IF(U122="snížená",N122,0)</f>
        <v>0</v>
      </c>
      <c r="BG122" s="107">
        <f>IF(U122="zákl. přenesená",N122,0)</f>
        <v>0</v>
      </c>
      <c r="BH122" s="107">
        <f>IF(U122="sníž. přenesená",N122,0)</f>
        <v>0</v>
      </c>
      <c r="BI122" s="107">
        <f>IF(U122="nulová",N122,0)</f>
        <v>0</v>
      </c>
      <c r="BJ122" s="19" t="s">
        <v>86</v>
      </c>
      <c r="BK122" s="107">
        <f>ROUND(L122*K122,2)</f>
        <v>0</v>
      </c>
      <c r="BL122" s="19" t="s">
        <v>151</v>
      </c>
      <c r="BM122" s="19" t="s">
        <v>152</v>
      </c>
    </row>
    <row r="123" spans="2:65" s="10" customFormat="1" ht="20.45" customHeight="1">
      <c r="B123" s="169"/>
      <c r="C123" s="170"/>
      <c r="D123" s="170"/>
      <c r="E123" s="171" t="s">
        <v>5</v>
      </c>
      <c r="F123" s="239" t="s">
        <v>153</v>
      </c>
      <c r="G123" s="240"/>
      <c r="H123" s="240"/>
      <c r="I123" s="240"/>
      <c r="J123" s="170"/>
      <c r="K123" s="172">
        <v>9.31</v>
      </c>
      <c r="L123" s="170"/>
      <c r="M123" s="170"/>
      <c r="N123" s="170"/>
      <c r="O123" s="170"/>
      <c r="P123" s="170"/>
      <c r="Q123" s="170"/>
      <c r="R123" s="173"/>
      <c r="T123" s="174"/>
      <c r="U123" s="170"/>
      <c r="V123" s="170"/>
      <c r="W123" s="170"/>
      <c r="X123" s="170"/>
      <c r="Y123" s="170"/>
      <c r="Z123" s="170"/>
      <c r="AA123" s="175"/>
      <c r="AT123" s="176" t="s">
        <v>154</v>
      </c>
      <c r="AU123" s="176" t="s">
        <v>108</v>
      </c>
      <c r="AV123" s="10" t="s">
        <v>108</v>
      </c>
      <c r="AW123" s="10" t="s">
        <v>35</v>
      </c>
      <c r="AX123" s="10" t="s">
        <v>78</v>
      </c>
      <c r="AY123" s="176" t="s">
        <v>146</v>
      </c>
    </row>
    <row r="124" spans="2:65" s="11" customFormat="1" ht="20.45" customHeight="1">
      <c r="B124" s="177"/>
      <c r="C124" s="178"/>
      <c r="D124" s="178"/>
      <c r="E124" s="179" t="s">
        <v>5</v>
      </c>
      <c r="F124" s="241" t="s">
        <v>155</v>
      </c>
      <c r="G124" s="242"/>
      <c r="H124" s="242"/>
      <c r="I124" s="242"/>
      <c r="J124" s="178"/>
      <c r="K124" s="180">
        <v>9.31</v>
      </c>
      <c r="L124" s="178"/>
      <c r="M124" s="178"/>
      <c r="N124" s="178"/>
      <c r="O124" s="178"/>
      <c r="P124" s="178"/>
      <c r="Q124" s="178"/>
      <c r="R124" s="181"/>
      <c r="T124" s="182"/>
      <c r="U124" s="178"/>
      <c r="V124" s="178"/>
      <c r="W124" s="178"/>
      <c r="X124" s="178"/>
      <c r="Y124" s="178"/>
      <c r="Z124" s="178"/>
      <c r="AA124" s="183"/>
      <c r="AT124" s="184" t="s">
        <v>154</v>
      </c>
      <c r="AU124" s="184" t="s">
        <v>108</v>
      </c>
      <c r="AV124" s="11" t="s">
        <v>151</v>
      </c>
      <c r="AW124" s="11" t="s">
        <v>35</v>
      </c>
      <c r="AX124" s="11" t="s">
        <v>86</v>
      </c>
      <c r="AY124" s="184" t="s">
        <v>146</v>
      </c>
    </row>
    <row r="125" spans="2:65" s="1" customFormat="1" ht="28.9" customHeight="1">
      <c r="B125" s="133"/>
      <c r="C125" s="162" t="s">
        <v>108</v>
      </c>
      <c r="D125" s="162" t="s">
        <v>147</v>
      </c>
      <c r="E125" s="163" t="s">
        <v>156</v>
      </c>
      <c r="F125" s="243" t="s">
        <v>157</v>
      </c>
      <c r="G125" s="243"/>
      <c r="H125" s="243"/>
      <c r="I125" s="243"/>
      <c r="J125" s="164" t="s">
        <v>150</v>
      </c>
      <c r="K125" s="165">
        <v>9.31</v>
      </c>
      <c r="L125" s="244">
        <v>0</v>
      </c>
      <c r="M125" s="244"/>
      <c r="N125" s="245">
        <f>ROUND(L125*K125,2)</f>
        <v>0</v>
      </c>
      <c r="O125" s="245"/>
      <c r="P125" s="245"/>
      <c r="Q125" s="245"/>
      <c r="R125" s="136"/>
      <c r="T125" s="166" t="s">
        <v>5</v>
      </c>
      <c r="U125" s="45" t="s">
        <v>43</v>
      </c>
      <c r="V125" s="37"/>
      <c r="W125" s="167">
        <f>V125*K125</f>
        <v>0</v>
      </c>
      <c r="X125" s="167">
        <v>0</v>
      </c>
      <c r="Y125" s="167">
        <f>X125*K125</f>
        <v>0</v>
      </c>
      <c r="Z125" s="167">
        <v>0</v>
      </c>
      <c r="AA125" s="168">
        <f>Z125*K125</f>
        <v>0</v>
      </c>
      <c r="AR125" s="19" t="s">
        <v>151</v>
      </c>
      <c r="AT125" s="19" t="s">
        <v>147</v>
      </c>
      <c r="AU125" s="19" t="s">
        <v>108</v>
      </c>
      <c r="AY125" s="19" t="s">
        <v>146</v>
      </c>
      <c r="BE125" s="107">
        <f>IF(U125="základní",N125,0)</f>
        <v>0</v>
      </c>
      <c r="BF125" s="107">
        <f>IF(U125="snížená",N125,0)</f>
        <v>0</v>
      </c>
      <c r="BG125" s="107">
        <f>IF(U125="zákl. přenesená",N125,0)</f>
        <v>0</v>
      </c>
      <c r="BH125" s="107">
        <f>IF(U125="sníž. přenesená",N125,0)</f>
        <v>0</v>
      </c>
      <c r="BI125" s="107">
        <f>IF(U125="nulová",N125,0)</f>
        <v>0</v>
      </c>
      <c r="BJ125" s="19" t="s">
        <v>86</v>
      </c>
      <c r="BK125" s="107">
        <f>ROUND(L125*K125,2)</f>
        <v>0</v>
      </c>
      <c r="BL125" s="19" t="s">
        <v>151</v>
      </c>
      <c r="BM125" s="19" t="s">
        <v>158</v>
      </c>
    </row>
    <row r="126" spans="2:65" s="10" customFormat="1" ht="20.45" customHeight="1">
      <c r="B126" s="169"/>
      <c r="C126" s="170"/>
      <c r="D126" s="170"/>
      <c r="E126" s="171" t="s">
        <v>5</v>
      </c>
      <c r="F126" s="239" t="s">
        <v>159</v>
      </c>
      <c r="G126" s="240"/>
      <c r="H126" s="240"/>
      <c r="I126" s="240"/>
      <c r="J126" s="170"/>
      <c r="K126" s="172">
        <v>9.31</v>
      </c>
      <c r="L126" s="170"/>
      <c r="M126" s="170"/>
      <c r="N126" s="170"/>
      <c r="O126" s="170"/>
      <c r="P126" s="170"/>
      <c r="Q126" s="170"/>
      <c r="R126" s="173"/>
      <c r="T126" s="174"/>
      <c r="U126" s="170"/>
      <c r="V126" s="170"/>
      <c r="W126" s="170"/>
      <c r="X126" s="170"/>
      <c r="Y126" s="170"/>
      <c r="Z126" s="170"/>
      <c r="AA126" s="175"/>
      <c r="AT126" s="176" t="s">
        <v>154</v>
      </c>
      <c r="AU126" s="176" t="s">
        <v>108</v>
      </c>
      <c r="AV126" s="10" t="s">
        <v>108</v>
      </c>
      <c r="AW126" s="10" t="s">
        <v>35</v>
      </c>
      <c r="AX126" s="10" t="s">
        <v>78</v>
      </c>
      <c r="AY126" s="176" t="s">
        <v>146</v>
      </c>
    </row>
    <row r="127" spans="2:65" s="11" customFormat="1" ht="20.45" customHeight="1">
      <c r="B127" s="177"/>
      <c r="C127" s="178"/>
      <c r="D127" s="178"/>
      <c r="E127" s="179" t="s">
        <v>5</v>
      </c>
      <c r="F127" s="241" t="s">
        <v>155</v>
      </c>
      <c r="G127" s="242"/>
      <c r="H127" s="242"/>
      <c r="I127" s="242"/>
      <c r="J127" s="178"/>
      <c r="K127" s="180">
        <v>9.31</v>
      </c>
      <c r="L127" s="178"/>
      <c r="M127" s="178"/>
      <c r="N127" s="178"/>
      <c r="O127" s="178"/>
      <c r="P127" s="178"/>
      <c r="Q127" s="178"/>
      <c r="R127" s="181"/>
      <c r="T127" s="182"/>
      <c r="U127" s="178"/>
      <c r="V127" s="178"/>
      <c r="W127" s="178"/>
      <c r="X127" s="178"/>
      <c r="Y127" s="178"/>
      <c r="Z127" s="178"/>
      <c r="AA127" s="183"/>
      <c r="AT127" s="184" t="s">
        <v>154</v>
      </c>
      <c r="AU127" s="184" t="s">
        <v>108</v>
      </c>
      <c r="AV127" s="11" t="s">
        <v>151</v>
      </c>
      <c r="AW127" s="11" t="s">
        <v>35</v>
      </c>
      <c r="AX127" s="11" t="s">
        <v>86</v>
      </c>
      <c r="AY127" s="184" t="s">
        <v>146</v>
      </c>
    </row>
    <row r="128" spans="2:65" s="1" customFormat="1" ht="28.9" customHeight="1">
      <c r="B128" s="133"/>
      <c r="C128" s="162" t="s">
        <v>160</v>
      </c>
      <c r="D128" s="162" t="s">
        <v>147</v>
      </c>
      <c r="E128" s="163" t="s">
        <v>161</v>
      </c>
      <c r="F128" s="243" t="s">
        <v>162</v>
      </c>
      <c r="G128" s="243"/>
      <c r="H128" s="243"/>
      <c r="I128" s="243"/>
      <c r="J128" s="164" t="s">
        <v>150</v>
      </c>
      <c r="K128" s="165">
        <v>9.31</v>
      </c>
      <c r="L128" s="244">
        <v>0</v>
      </c>
      <c r="M128" s="244"/>
      <c r="N128" s="245">
        <f>ROUND(L128*K128,2)</f>
        <v>0</v>
      </c>
      <c r="O128" s="245"/>
      <c r="P128" s="245"/>
      <c r="Q128" s="245"/>
      <c r="R128" s="136"/>
      <c r="T128" s="166" t="s">
        <v>5</v>
      </c>
      <c r="U128" s="45" t="s">
        <v>43</v>
      </c>
      <c r="V128" s="37"/>
      <c r="W128" s="167">
        <f>V128*K128</f>
        <v>0</v>
      </c>
      <c r="X128" s="167">
        <v>0</v>
      </c>
      <c r="Y128" s="167">
        <f>X128*K128</f>
        <v>0</v>
      </c>
      <c r="Z128" s="167">
        <v>0</v>
      </c>
      <c r="AA128" s="168">
        <f>Z128*K128</f>
        <v>0</v>
      </c>
      <c r="AR128" s="19" t="s">
        <v>151</v>
      </c>
      <c r="AT128" s="19" t="s">
        <v>147</v>
      </c>
      <c r="AU128" s="19" t="s">
        <v>108</v>
      </c>
      <c r="AY128" s="19" t="s">
        <v>146</v>
      </c>
      <c r="BE128" s="107">
        <f>IF(U128="základní",N128,0)</f>
        <v>0</v>
      </c>
      <c r="BF128" s="107">
        <f>IF(U128="snížená",N128,0)</f>
        <v>0</v>
      </c>
      <c r="BG128" s="107">
        <f>IF(U128="zákl. přenesená",N128,0)</f>
        <v>0</v>
      </c>
      <c r="BH128" s="107">
        <f>IF(U128="sníž. přenesená",N128,0)</f>
        <v>0</v>
      </c>
      <c r="BI128" s="107">
        <f>IF(U128="nulová",N128,0)</f>
        <v>0</v>
      </c>
      <c r="BJ128" s="19" t="s">
        <v>86</v>
      </c>
      <c r="BK128" s="107">
        <f>ROUND(L128*K128,2)</f>
        <v>0</v>
      </c>
      <c r="BL128" s="19" t="s">
        <v>151</v>
      </c>
      <c r="BM128" s="19" t="s">
        <v>163</v>
      </c>
    </row>
    <row r="129" spans="2:65" s="10" customFormat="1" ht="20.45" customHeight="1">
      <c r="B129" s="169"/>
      <c r="C129" s="170"/>
      <c r="D129" s="170"/>
      <c r="E129" s="171" t="s">
        <v>5</v>
      </c>
      <c r="F129" s="239" t="s">
        <v>153</v>
      </c>
      <c r="G129" s="240"/>
      <c r="H129" s="240"/>
      <c r="I129" s="240"/>
      <c r="J129" s="170"/>
      <c r="K129" s="172">
        <v>9.31</v>
      </c>
      <c r="L129" s="170"/>
      <c r="M129" s="170"/>
      <c r="N129" s="170"/>
      <c r="O129" s="170"/>
      <c r="P129" s="170"/>
      <c r="Q129" s="170"/>
      <c r="R129" s="173"/>
      <c r="T129" s="174"/>
      <c r="U129" s="170"/>
      <c r="V129" s="170"/>
      <c r="W129" s="170"/>
      <c r="X129" s="170"/>
      <c r="Y129" s="170"/>
      <c r="Z129" s="170"/>
      <c r="AA129" s="175"/>
      <c r="AT129" s="176" t="s">
        <v>154</v>
      </c>
      <c r="AU129" s="176" t="s">
        <v>108</v>
      </c>
      <c r="AV129" s="10" t="s">
        <v>108</v>
      </c>
      <c r="AW129" s="10" t="s">
        <v>35</v>
      </c>
      <c r="AX129" s="10" t="s">
        <v>78</v>
      </c>
      <c r="AY129" s="176" t="s">
        <v>146</v>
      </c>
    </row>
    <row r="130" spans="2:65" s="11" customFormat="1" ht="20.45" customHeight="1">
      <c r="B130" s="177"/>
      <c r="C130" s="178"/>
      <c r="D130" s="178"/>
      <c r="E130" s="179" t="s">
        <v>5</v>
      </c>
      <c r="F130" s="241" t="s">
        <v>155</v>
      </c>
      <c r="G130" s="242"/>
      <c r="H130" s="242"/>
      <c r="I130" s="242"/>
      <c r="J130" s="178"/>
      <c r="K130" s="180">
        <v>9.31</v>
      </c>
      <c r="L130" s="178"/>
      <c r="M130" s="178"/>
      <c r="N130" s="178"/>
      <c r="O130" s="178"/>
      <c r="P130" s="178"/>
      <c r="Q130" s="178"/>
      <c r="R130" s="181"/>
      <c r="T130" s="182"/>
      <c r="U130" s="178"/>
      <c r="V130" s="178"/>
      <c r="W130" s="178"/>
      <c r="X130" s="178"/>
      <c r="Y130" s="178"/>
      <c r="Z130" s="178"/>
      <c r="AA130" s="183"/>
      <c r="AT130" s="184" t="s">
        <v>154</v>
      </c>
      <c r="AU130" s="184" t="s">
        <v>108</v>
      </c>
      <c r="AV130" s="11" t="s">
        <v>151</v>
      </c>
      <c r="AW130" s="11" t="s">
        <v>35</v>
      </c>
      <c r="AX130" s="11" t="s">
        <v>86</v>
      </c>
      <c r="AY130" s="184" t="s">
        <v>146</v>
      </c>
    </row>
    <row r="131" spans="2:65" s="1" customFormat="1" ht="28.9" customHeight="1">
      <c r="B131" s="133"/>
      <c r="C131" s="162" t="s">
        <v>151</v>
      </c>
      <c r="D131" s="162" t="s">
        <v>147</v>
      </c>
      <c r="E131" s="163" t="s">
        <v>164</v>
      </c>
      <c r="F131" s="243" t="s">
        <v>165</v>
      </c>
      <c r="G131" s="243"/>
      <c r="H131" s="243"/>
      <c r="I131" s="243"/>
      <c r="J131" s="164" t="s">
        <v>150</v>
      </c>
      <c r="K131" s="165">
        <v>9.31</v>
      </c>
      <c r="L131" s="244">
        <v>0</v>
      </c>
      <c r="M131" s="244"/>
      <c r="N131" s="245">
        <f>ROUND(L131*K131,2)</f>
        <v>0</v>
      </c>
      <c r="O131" s="245"/>
      <c r="P131" s="245"/>
      <c r="Q131" s="245"/>
      <c r="R131" s="136"/>
      <c r="T131" s="166" t="s">
        <v>5</v>
      </c>
      <c r="U131" s="45" t="s">
        <v>43</v>
      </c>
      <c r="V131" s="37"/>
      <c r="W131" s="167">
        <f>V131*K131</f>
        <v>0</v>
      </c>
      <c r="X131" s="167">
        <v>0</v>
      </c>
      <c r="Y131" s="167">
        <f>X131*K131</f>
        <v>0</v>
      </c>
      <c r="Z131" s="167">
        <v>0</v>
      </c>
      <c r="AA131" s="168">
        <f>Z131*K131</f>
        <v>0</v>
      </c>
      <c r="AR131" s="19" t="s">
        <v>151</v>
      </c>
      <c r="AT131" s="19" t="s">
        <v>147</v>
      </c>
      <c r="AU131" s="19" t="s">
        <v>108</v>
      </c>
      <c r="AY131" s="19" t="s">
        <v>146</v>
      </c>
      <c r="BE131" s="107">
        <f>IF(U131="základní",N131,0)</f>
        <v>0</v>
      </c>
      <c r="BF131" s="107">
        <f>IF(U131="snížená",N131,0)</f>
        <v>0</v>
      </c>
      <c r="BG131" s="107">
        <f>IF(U131="zákl. přenesená",N131,0)</f>
        <v>0</v>
      </c>
      <c r="BH131" s="107">
        <f>IF(U131="sníž. přenesená",N131,0)</f>
        <v>0</v>
      </c>
      <c r="BI131" s="107">
        <f>IF(U131="nulová",N131,0)</f>
        <v>0</v>
      </c>
      <c r="BJ131" s="19" t="s">
        <v>86</v>
      </c>
      <c r="BK131" s="107">
        <f>ROUND(L131*K131,2)</f>
        <v>0</v>
      </c>
      <c r="BL131" s="19" t="s">
        <v>151</v>
      </c>
      <c r="BM131" s="19" t="s">
        <v>166</v>
      </c>
    </row>
    <row r="132" spans="2:65" s="10" customFormat="1" ht="20.45" customHeight="1">
      <c r="B132" s="169"/>
      <c r="C132" s="170"/>
      <c r="D132" s="170"/>
      <c r="E132" s="171" t="s">
        <v>5</v>
      </c>
      <c r="F132" s="239" t="s">
        <v>159</v>
      </c>
      <c r="G132" s="240"/>
      <c r="H132" s="240"/>
      <c r="I132" s="240"/>
      <c r="J132" s="170"/>
      <c r="K132" s="172">
        <v>9.31</v>
      </c>
      <c r="L132" s="170"/>
      <c r="M132" s="170"/>
      <c r="N132" s="170"/>
      <c r="O132" s="170"/>
      <c r="P132" s="170"/>
      <c r="Q132" s="170"/>
      <c r="R132" s="173"/>
      <c r="T132" s="174"/>
      <c r="U132" s="170"/>
      <c r="V132" s="170"/>
      <c r="W132" s="170"/>
      <c r="X132" s="170"/>
      <c r="Y132" s="170"/>
      <c r="Z132" s="170"/>
      <c r="AA132" s="175"/>
      <c r="AT132" s="176" t="s">
        <v>154</v>
      </c>
      <c r="AU132" s="176" t="s">
        <v>108</v>
      </c>
      <c r="AV132" s="10" t="s">
        <v>108</v>
      </c>
      <c r="AW132" s="10" t="s">
        <v>35</v>
      </c>
      <c r="AX132" s="10" t="s">
        <v>78</v>
      </c>
      <c r="AY132" s="176" t="s">
        <v>146</v>
      </c>
    </row>
    <row r="133" spans="2:65" s="11" customFormat="1" ht="20.45" customHeight="1">
      <c r="B133" s="177"/>
      <c r="C133" s="178"/>
      <c r="D133" s="178"/>
      <c r="E133" s="179" t="s">
        <v>5</v>
      </c>
      <c r="F133" s="241" t="s">
        <v>155</v>
      </c>
      <c r="G133" s="242"/>
      <c r="H133" s="242"/>
      <c r="I133" s="242"/>
      <c r="J133" s="178"/>
      <c r="K133" s="180">
        <v>9.31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154</v>
      </c>
      <c r="AU133" s="184" t="s">
        <v>108</v>
      </c>
      <c r="AV133" s="11" t="s">
        <v>151</v>
      </c>
      <c r="AW133" s="11" t="s">
        <v>35</v>
      </c>
      <c r="AX133" s="11" t="s">
        <v>86</v>
      </c>
      <c r="AY133" s="184" t="s">
        <v>146</v>
      </c>
    </row>
    <row r="134" spans="2:65" s="1" customFormat="1" ht="28.9" customHeight="1">
      <c r="B134" s="133"/>
      <c r="C134" s="162" t="s">
        <v>167</v>
      </c>
      <c r="D134" s="162" t="s">
        <v>147</v>
      </c>
      <c r="E134" s="163" t="s">
        <v>168</v>
      </c>
      <c r="F134" s="243" t="s">
        <v>169</v>
      </c>
      <c r="G134" s="243"/>
      <c r="H134" s="243"/>
      <c r="I134" s="243"/>
      <c r="J134" s="164" t="s">
        <v>150</v>
      </c>
      <c r="K134" s="165">
        <v>9.31</v>
      </c>
      <c r="L134" s="244">
        <v>0</v>
      </c>
      <c r="M134" s="244"/>
      <c r="N134" s="245">
        <f>ROUND(L134*K134,2)</f>
        <v>0</v>
      </c>
      <c r="O134" s="245"/>
      <c r="P134" s="245"/>
      <c r="Q134" s="245"/>
      <c r="R134" s="136"/>
      <c r="T134" s="166" t="s">
        <v>5</v>
      </c>
      <c r="U134" s="45" t="s">
        <v>43</v>
      </c>
      <c r="V134" s="37"/>
      <c r="W134" s="167">
        <f>V134*K134</f>
        <v>0</v>
      </c>
      <c r="X134" s="167">
        <v>0</v>
      </c>
      <c r="Y134" s="167">
        <f>X134*K134</f>
        <v>0</v>
      </c>
      <c r="Z134" s="167">
        <v>0</v>
      </c>
      <c r="AA134" s="168">
        <f>Z134*K134</f>
        <v>0</v>
      </c>
      <c r="AR134" s="19" t="s">
        <v>151</v>
      </c>
      <c r="AT134" s="19" t="s">
        <v>147</v>
      </c>
      <c r="AU134" s="19" t="s">
        <v>108</v>
      </c>
      <c r="AY134" s="19" t="s">
        <v>146</v>
      </c>
      <c r="BE134" s="107">
        <f>IF(U134="základní",N134,0)</f>
        <v>0</v>
      </c>
      <c r="BF134" s="107">
        <f>IF(U134="snížená",N134,0)</f>
        <v>0</v>
      </c>
      <c r="BG134" s="107">
        <f>IF(U134="zákl. přenesená",N134,0)</f>
        <v>0</v>
      </c>
      <c r="BH134" s="107">
        <f>IF(U134="sníž. přenesená",N134,0)</f>
        <v>0</v>
      </c>
      <c r="BI134" s="107">
        <f>IF(U134="nulová",N134,0)</f>
        <v>0</v>
      </c>
      <c r="BJ134" s="19" t="s">
        <v>86</v>
      </c>
      <c r="BK134" s="107">
        <f>ROUND(L134*K134,2)</f>
        <v>0</v>
      </c>
      <c r="BL134" s="19" t="s">
        <v>151</v>
      </c>
      <c r="BM134" s="19" t="s">
        <v>170</v>
      </c>
    </row>
    <row r="135" spans="2:65" s="10" customFormat="1" ht="20.45" customHeight="1">
      <c r="B135" s="169"/>
      <c r="C135" s="170"/>
      <c r="D135" s="170"/>
      <c r="E135" s="171" t="s">
        <v>5</v>
      </c>
      <c r="F135" s="239" t="s">
        <v>159</v>
      </c>
      <c r="G135" s="240"/>
      <c r="H135" s="240"/>
      <c r="I135" s="240"/>
      <c r="J135" s="170"/>
      <c r="K135" s="172">
        <v>9.31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154</v>
      </c>
      <c r="AU135" s="176" t="s">
        <v>108</v>
      </c>
      <c r="AV135" s="10" t="s">
        <v>108</v>
      </c>
      <c r="AW135" s="10" t="s">
        <v>35</v>
      </c>
      <c r="AX135" s="10" t="s">
        <v>78</v>
      </c>
      <c r="AY135" s="176" t="s">
        <v>146</v>
      </c>
    </row>
    <row r="136" spans="2:65" s="11" customFormat="1" ht="20.45" customHeight="1">
      <c r="B136" s="177"/>
      <c r="C136" s="178"/>
      <c r="D136" s="178"/>
      <c r="E136" s="179" t="s">
        <v>5</v>
      </c>
      <c r="F136" s="241" t="s">
        <v>155</v>
      </c>
      <c r="G136" s="242"/>
      <c r="H136" s="242"/>
      <c r="I136" s="242"/>
      <c r="J136" s="178"/>
      <c r="K136" s="180">
        <v>9.31</v>
      </c>
      <c r="L136" s="178"/>
      <c r="M136" s="178"/>
      <c r="N136" s="178"/>
      <c r="O136" s="178"/>
      <c r="P136" s="178"/>
      <c r="Q136" s="178"/>
      <c r="R136" s="181"/>
      <c r="T136" s="182"/>
      <c r="U136" s="178"/>
      <c r="V136" s="178"/>
      <c r="W136" s="178"/>
      <c r="X136" s="178"/>
      <c r="Y136" s="178"/>
      <c r="Z136" s="178"/>
      <c r="AA136" s="183"/>
      <c r="AT136" s="184" t="s">
        <v>154</v>
      </c>
      <c r="AU136" s="184" t="s">
        <v>108</v>
      </c>
      <c r="AV136" s="11" t="s">
        <v>151</v>
      </c>
      <c r="AW136" s="11" t="s">
        <v>35</v>
      </c>
      <c r="AX136" s="11" t="s">
        <v>86</v>
      </c>
      <c r="AY136" s="184" t="s">
        <v>146</v>
      </c>
    </row>
    <row r="137" spans="2:65" s="1" customFormat="1" ht="28.9" customHeight="1">
      <c r="B137" s="133"/>
      <c r="C137" s="162" t="s">
        <v>171</v>
      </c>
      <c r="D137" s="162" t="s">
        <v>147</v>
      </c>
      <c r="E137" s="163" t="s">
        <v>172</v>
      </c>
      <c r="F137" s="243" t="s">
        <v>173</v>
      </c>
      <c r="G137" s="243"/>
      <c r="H137" s="243"/>
      <c r="I137" s="243"/>
      <c r="J137" s="164" t="s">
        <v>150</v>
      </c>
      <c r="K137" s="165">
        <v>9.31</v>
      </c>
      <c r="L137" s="244">
        <v>0</v>
      </c>
      <c r="M137" s="244"/>
      <c r="N137" s="245">
        <f>ROUND(L137*K137,2)</f>
        <v>0</v>
      </c>
      <c r="O137" s="245"/>
      <c r="P137" s="245"/>
      <c r="Q137" s="245"/>
      <c r="R137" s="136"/>
      <c r="T137" s="166" t="s">
        <v>5</v>
      </c>
      <c r="U137" s="45" t="s">
        <v>43</v>
      </c>
      <c r="V137" s="37"/>
      <c r="W137" s="167">
        <f>V137*K137</f>
        <v>0</v>
      </c>
      <c r="X137" s="167">
        <v>0</v>
      </c>
      <c r="Y137" s="167">
        <f>X137*K137</f>
        <v>0</v>
      </c>
      <c r="Z137" s="167">
        <v>0</v>
      </c>
      <c r="AA137" s="168">
        <f>Z137*K137</f>
        <v>0</v>
      </c>
      <c r="AR137" s="19" t="s">
        <v>151</v>
      </c>
      <c r="AT137" s="19" t="s">
        <v>147</v>
      </c>
      <c r="AU137" s="19" t="s">
        <v>108</v>
      </c>
      <c r="AY137" s="19" t="s">
        <v>146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19" t="s">
        <v>86</v>
      </c>
      <c r="BK137" s="107">
        <f>ROUND(L137*K137,2)</f>
        <v>0</v>
      </c>
      <c r="BL137" s="19" t="s">
        <v>151</v>
      </c>
      <c r="BM137" s="19" t="s">
        <v>174</v>
      </c>
    </row>
    <row r="138" spans="2:65" s="10" customFormat="1" ht="20.45" customHeight="1">
      <c r="B138" s="169"/>
      <c r="C138" s="170"/>
      <c r="D138" s="170"/>
      <c r="E138" s="171" t="s">
        <v>5</v>
      </c>
      <c r="F138" s="239" t="s">
        <v>153</v>
      </c>
      <c r="G138" s="240"/>
      <c r="H138" s="240"/>
      <c r="I138" s="240"/>
      <c r="J138" s="170"/>
      <c r="K138" s="172">
        <v>9.31</v>
      </c>
      <c r="L138" s="170"/>
      <c r="M138" s="170"/>
      <c r="N138" s="170"/>
      <c r="O138" s="170"/>
      <c r="P138" s="170"/>
      <c r="Q138" s="170"/>
      <c r="R138" s="173"/>
      <c r="T138" s="174"/>
      <c r="U138" s="170"/>
      <c r="V138" s="170"/>
      <c r="W138" s="170"/>
      <c r="X138" s="170"/>
      <c r="Y138" s="170"/>
      <c r="Z138" s="170"/>
      <c r="AA138" s="175"/>
      <c r="AT138" s="176" t="s">
        <v>154</v>
      </c>
      <c r="AU138" s="176" t="s">
        <v>108</v>
      </c>
      <c r="AV138" s="10" t="s">
        <v>108</v>
      </c>
      <c r="AW138" s="10" t="s">
        <v>35</v>
      </c>
      <c r="AX138" s="10" t="s">
        <v>78</v>
      </c>
      <c r="AY138" s="176" t="s">
        <v>146</v>
      </c>
    </row>
    <row r="139" spans="2:65" s="11" customFormat="1" ht="20.45" customHeight="1">
      <c r="B139" s="177"/>
      <c r="C139" s="178"/>
      <c r="D139" s="178"/>
      <c r="E139" s="179" t="s">
        <v>5</v>
      </c>
      <c r="F139" s="241" t="s">
        <v>155</v>
      </c>
      <c r="G139" s="242"/>
      <c r="H139" s="242"/>
      <c r="I139" s="242"/>
      <c r="J139" s="178"/>
      <c r="K139" s="180">
        <v>9.31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154</v>
      </c>
      <c r="AU139" s="184" t="s">
        <v>108</v>
      </c>
      <c r="AV139" s="11" t="s">
        <v>151</v>
      </c>
      <c r="AW139" s="11" t="s">
        <v>35</v>
      </c>
      <c r="AX139" s="11" t="s">
        <v>86</v>
      </c>
      <c r="AY139" s="184" t="s">
        <v>146</v>
      </c>
    </row>
    <row r="140" spans="2:65" s="1" customFormat="1" ht="40.15" customHeight="1">
      <c r="B140" s="133"/>
      <c r="C140" s="162" t="s">
        <v>175</v>
      </c>
      <c r="D140" s="162" t="s">
        <v>147</v>
      </c>
      <c r="E140" s="163" t="s">
        <v>176</v>
      </c>
      <c r="F140" s="243" t="s">
        <v>177</v>
      </c>
      <c r="G140" s="243"/>
      <c r="H140" s="243"/>
      <c r="I140" s="243"/>
      <c r="J140" s="164" t="s">
        <v>150</v>
      </c>
      <c r="K140" s="165">
        <v>46.55</v>
      </c>
      <c r="L140" s="244">
        <v>0</v>
      </c>
      <c r="M140" s="244"/>
      <c r="N140" s="245">
        <f>ROUND(L140*K140,2)</f>
        <v>0</v>
      </c>
      <c r="O140" s="245"/>
      <c r="P140" s="245"/>
      <c r="Q140" s="245"/>
      <c r="R140" s="136"/>
      <c r="T140" s="166" t="s">
        <v>5</v>
      </c>
      <c r="U140" s="45" t="s">
        <v>43</v>
      </c>
      <c r="V140" s="37"/>
      <c r="W140" s="167">
        <f>V140*K140</f>
        <v>0</v>
      </c>
      <c r="X140" s="167">
        <v>0</v>
      </c>
      <c r="Y140" s="167">
        <f>X140*K140</f>
        <v>0</v>
      </c>
      <c r="Z140" s="167">
        <v>0</v>
      </c>
      <c r="AA140" s="168">
        <f>Z140*K140</f>
        <v>0</v>
      </c>
      <c r="AR140" s="19" t="s">
        <v>151</v>
      </c>
      <c r="AT140" s="19" t="s">
        <v>147</v>
      </c>
      <c r="AU140" s="19" t="s">
        <v>108</v>
      </c>
      <c r="AY140" s="19" t="s">
        <v>146</v>
      </c>
      <c r="BE140" s="107">
        <f>IF(U140="základní",N140,0)</f>
        <v>0</v>
      </c>
      <c r="BF140" s="107">
        <f>IF(U140="snížená",N140,0)</f>
        <v>0</v>
      </c>
      <c r="BG140" s="107">
        <f>IF(U140="zákl. přenesená",N140,0)</f>
        <v>0</v>
      </c>
      <c r="BH140" s="107">
        <f>IF(U140="sníž. přenesená",N140,0)</f>
        <v>0</v>
      </c>
      <c r="BI140" s="107">
        <f>IF(U140="nulová",N140,0)</f>
        <v>0</v>
      </c>
      <c r="BJ140" s="19" t="s">
        <v>86</v>
      </c>
      <c r="BK140" s="107">
        <f>ROUND(L140*K140,2)</f>
        <v>0</v>
      </c>
      <c r="BL140" s="19" t="s">
        <v>151</v>
      </c>
      <c r="BM140" s="19" t="s">
        <v>178</v>
      </c>
    </row>
    <row r="141" spans="2:65" s="10" customFormat="1" ht="20.45" customHeight="1">
      <c r="B141" s="169"/>
      <c r="C141" s="170"/>
      <c r="D141" s="170"/>
      <c r="E141" s="171" t="s">
        <v>5</v>
      </c>
      <c r="F141" s="239" t="s">
        <v>179</v>
      </c>
      <c r="G141" s="240"/>
      <c r="H141" s="240"/>
      <c r="I141" s="240"/>
      <c r="J141" s="170"/>
      <c r="K141" s="172">
        <v>46.55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154</v>
      </c>
      <c r="AU141" s="176" t="s">
        <v>108</v>
      </c>
      <c r="AV141" s="10" t="s">
        <v>108</v>
      </c>
      <c r="AW141" s="10" t="s">
        <v>35</v>
      </c>
      <c r="AX141" s="10" t="s">
        <v>78</v>
      </c>
      <c r="AY141" s="176" t="s">
        <v>146</v>
      </c>
    </row>
    <row r="142" spans="2:65" s="11" customFormat="1" ht="20.45" customHeight="1">
      <c r="B142" s="177"/>
      <c r="C142" s="178"/>
      <c r="D142" s="178"/>
      <c r="E142" s="179" t="s">
        <v>5</v>
      </c>
      <c r="F142" s="241" t="s">
        <v>155</v>
      </c>
      <c r="G142" s="242"/>
      <c r="H142" s="242"/>
      <c r="I142" s="242"/>
      <c r="J142" s="178"/>
      <c r="K142" s="180">
        <v>46.55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154</v>
      </c>
      <c r="AU142" s="184" t="s">
        <v>108</v>
      </c>
      <c r="AV142" s="11" t="s">
        <v>151</v>
      </c>
      <c r="AW142" s="11" t="s">
        <v>35</v>
      </c>
      <c r="AX142" s="11" t="s">
        <v>86</v>
      </c>
      <c r="AY142" s="184" t="s">
        <v>146</v>
      </c>
    </row>
    <row r="143" spans="2:65" s="1" customFormat="1" ht="28.9" customHeight="1">
      <c r="B143" s="133"/>
      <c r="C143" s="162" t="s">
        <v>180</v>
      </c>
      <c r="D143" s="162" t="s">
        <v>147</v>
      </c>
      <c r="E143" s="163" t="s">
        <v>181</v>
      </c>
      <c r="F143" s="243" t="s">
        <v>182</v>
      </c>
      <c r="G143" s="243"/>
      <c r="H143" s="243"/>
      <c r="I143" s="243"/>
      <c r="J143" s="164" t="s">
        <v>150</v>
      </c>
      <c r="K143" s="165">
        <v>9.31</v>
      </c>
      <c r="L143" s="244">
        <v>0</v>
      </c>
      <c r="M143" s="244"/>
      <c r="N143" s="245">
        <f>ROUND(L143*K143,2)</f>
        <v>0</v>
      </c>
      <c r="O143" s="245"/>
      <c r="P143" s="245"/>
      <c r="Q143" s="245"/>
      <c r="R143" s="136"/>
      <c r="T143" s="166" t="s">
        <v>5</v>
      </c>
      <c r="U143" s="45" t="s">
        <v>43</v>
      </c>
      <c r="V143" s="37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9" t="s">
        <v>151</v>
      </c>
      <c r="AT143" s="19" t="s">
        <v>147</v>
      </c>
      <c r="AU143" s="19" t="s">
        <v>108</v>
      </c>
      <c r="AY143" s="19" t="s">
        <v>146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19" t="s">
        <v>86</v>
      </c>
      <c r="BK143" s="107">
        <f>ROUND(L143*K143,2)</f>
        <v>0</v>
      </c>
      <c r="BL143" s="19" t="s">
        <v>151</v>
      </c>
      <c r="BM143" s="19" t="s">
        <v>183</v>
      </c>
    </row>
    <row r="144" spans="2:65" s="10" customFormat="1" ht="20.45" customHeight="1">
      <c r="B144" s="169"/>
      <c r="C144" s="170"/>
      <c r="D144" s="170"/>
      <c r="E144" s="171" t="s">
        <v>5</v>
      </c>
      <c r="F144" s="239" t="s">
        <v>159</v>
      </c>
      <c r="G144" s="240"/>
      <c r="H144" s="240"/>
      <c r="I144" s="240"/>
      <c r="J144" s="170"/>
      <c r="K144" s="172">
        <v>9.31</v>
      </c>
      <c r="L144" s="170"/>
      <c r="M144" s="170"/>
      <c r="N144" s="170"/>
      <c r="O144" s="170"/>
      <c r="P144" s="170"/>
      <c r="Q144" s="170"/>
      <c r="R144" s="173"/>
      <c r="T144" s="174"/>
      <c r="U144" s="170"/>
      <c r="V144" s="170"/>
      <c r="W144" s="170"/>
      <c r="X144" s="170"/>
      <c r="Y144" s="170"/>
      <c r="Z144" s="170"/>
      <c r="AA144" s="175"/>
      <c r="AT144" s="176" t="s">
        <v>154</v>
      </c>
      <c r="AU144" s="176" t="s">
        <v>108</v>
      </c>
      <c r="AV144" s="10" t="s">
        <v>108</v>
      </c>
      <c r="AW144" s="10" t="s">
        <v>35</v>
      </c>
      <c r="AX144" s="10" t="s">
        <v>78</v>
      </c>
      <c r="AY144" s="176" t="s">
        <v>146</v>
      </c>
    </row>
    <row r="145" spans="2:65" s="11" customFormat="1" ht="20.45" customHeight="1">
      <c r="B145" s="177"/>
      <c r="C145" s="178"/>
      <c r="D145" s="178"/>
      <c r="E145" s="179" t="s">
        <v>5</v>
      </c>
      <c r="F145" s="241" t="s">
        <v>155</v>
      </c>
      <c r="G145" s="242"/>
      <c r="H145" s="242"/>
      <c r="I145" s="242"/>
      <c r="J145" s="178"/>
      <c r="K145" s="180">
        <v>9.31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154</v>
      </c>
      <c r="AU145" s="184" t="s">
        <v>108</v>
      </c>
      <c r="AV145" s="11" t="s">
        <v>151</v>
      </c>
      <c r="AW145" s="11" t="s">
        <v>35</v>
      </c>
      <c r="AX145" s="11" t="s">
        <v>86</v>
      </c>
      <c r="AY145" s="184" t="s">
        <v>146</v>
      </c>
    </row>
    <row r="146" spans="2:65" s="1" customFormat="1" ht="20.45" customHeight="1">
      <c r="B146" s="133"/>
      <c r="C146" s="162" t="s">
        <v>184</v>
      </c>
      <c r="D146" s="162" t="s">
        <v>147</v>
      </c>
      <c r="E146" s="163" t="s">
        <v>185</v>
      </c>
      <c r="F146" s="243" t="s">
        <v>186</v>
      </c>
      <c r="G146" s="243"/>
      <c r="H146" s="243"/>
      <c r="I146" s="243"/>
      <c r="J146" s="164" t="s">
        <v>150</v>
      </c>
      <c r="K146" s="165">
        <v>9.31</v>
      </c>
      <c r="L146" s="244">
        <v>0</v>
      </c>
      <c r="M146" s="244"/>
      <c r="N146" s="245">
        <f>ROUND(L146*K146,2)</f>
        <v>0</v>
      </c>
      <c r="O146" s="245"/>
      <c r="P146" s="245"/>
      <c r="Q146" s="245"/>
      <c r="R146" s="136"/>
      <c r="T146" s="166" t="s">
        <v>5</v>
      </c>
      <c r="U146" s="45" t="s">
        <v>43</v>
      </c>
      <c r="V146" s="37"/>
      <c r="W146" s="167">
        <f>V146*K146</f>
        <v>0</v>
      </c>
      <c r="X146" s="167">
        <v>0</v>
      </c>
      <c r="Y146" s="167">
        <f>X146*K146</f>
        <v>0</v>
      </c>
      <c r="Z146" s="167">
        <v>0</v>
      </c>
      <c r="AA146" s="168">
        <f>Z146*K146</f>
        <v>0</v>
      </c>
      <c r="AR146" s="19" t="s">
        <v>151</v>
      </c>
      <c r="AT146" s="19" t="s">
        <v>147</v>
      </c>
      <c r="AU146" s="19" t="s">
        <v>108</v>
      </c>
      <c r="AY146" s="19" t="s">
        <v>146</v>
      </c>
      <c r="BE146" s="107">
        <f>IF(U146="základní",N146,0)</f>
        <v>0</v>
      </c>
      <c r="BF146" s="107">
        <f>IF(U146="snížená",N146,0)</f>
        <v>0</v>
      </c>
      <c r="BG146" s="107">
        <f>IF(U146="zákl. přenesená",N146,0)</f>
        <v>0</v>
      </c>
      <c r="BH146" s="107">
        <f>IF(U146="sníž. přenesená",N146,0)</f>
        <v>0</v>
      </c>
      <c r="BI146" s="107">
        <f>IF(U146="nulová",N146,0)</f>
        <v>0</v>
      </c>
      <c r="BJ146" s="19" t="s">
        <v>86</v>
      </c>
      <c r="BK146" s="107">
        <f>ROUND(L146*K146,2)</f>
        <v>0</v>
      </c>
      <c r="BL146" s="19" t="s">
        <v>151</v>
      </c>
      <c r="BM146" s="19" t="s">
        <v>187</v>
      </c>
    </row>
    <row r="147" spans="2:65" s="10" customFormat="1" ht="20.45" customHeight="1">
      <c r="B147" s="169"/>
      <c r="C147" s="170"/>
      <c r="D147" s="170"/>
      <c r="E147" s="171" t="s">
        <v>5</v>
      </c>
      <c r="F147" s="239" t="s">
        <v>153</v>
      </c>
      <c r="G147" s="240"/>
      <c r="H147" s="240"/>
      <c r="I147" s="240"/>
      <c r="J147" s="170"/>
      <c r="K147" s="172">
        <v>9.31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154</v>
      </c>
      <c r="AU147" s="176" t="s">
        <v>108</v>
      </c>
      <c r="AV147" s="10" t="s">
        <v>108</v>
      </c>
      <c r="AW147" s="10" t="s">
        <v>35</v>
      </c>
      <c r="AX147" s="10" t="s">
        <v>78</v>
      </c>
      <c r="AY147" s="176" t="s">
        <v>146</v>
      </c>
    </row>
    <row r="148" spans="2:65" s="11" customFormat="1" ht="20.45" customHeight="1">
      <c r="B148" s="177"/>
      <c r="C148" s="178"/>
      <c r="D148" s="178"/>
      <c r="E148" s="179" t="s">
        <v>5</v>
      </c>
      <c r="F148" s="241" t="s">
        <v>155</v>
      </c>
      <c r="G148" s="242"/>
      <c r="H148" s="242"/>
      <c r="I148" s="242"/>
      <c r="J148" s="178"/>
      <c r="K148" s="180">
        <v>9.31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154</v>
      </c>
      <c r="AU148" s="184" t="s">
        <v>108</v>
      </c>
      <c r="AV148" s="11" t="s">
        <v>151</v>
      </c>
      <c r="AW148" s="11" t="s">
        <v>35</v>
      </c>
      <c r="AX148" s="11" t="s">
        <v>86</v>
      </c>
      <c r="AY148" s="184" t="s">
        <v>146</v>
      </c>
    </row>
    <row r="149" spans="2:65" s="1" customFormat="1" ht="28.9" customHeight="1">
      <c r="B149" s="133"/>
      <c r="C149" s="162" t="s">
        <v>188</v>
      </c>
      <c r="D149" s="162" t="s">
        <v>147</v>
      </c>
      <c r="E149" s="163" t="s">
        <v>189</v>
      </c>
      <c r="F149" s="243" t="s">
        <v>190</v>
      </c>
      <c r="G149" s="243"/>
      <c r="H149" s="243"/>
      <c r="I149" s="243"/>
      <c r="J149" s="164" t="s">
        <v>191</v>
      </c>
      <c r="K149" s="165">
        <v>19.550999999999998</v>
      </c>
      <c r="L149" s="244">
        <v>0</v>
      </c>
      <c r="M149" s="244"/>
      <c r="N149" s="245">
        <f>ROUND(L149*K149,2)</f>
        <v>0</v>
      </c>
      <c r="O149" s="245"/>
      <c r="P149" s="245"/>
      <c r="Q149" s="245"/>
      <c r="R149" s="136"/>
      <c r="T149" s="166" t="s">
        <v>5</v>
      </c>
      <c r="U149" s="45" t="s">
        <v>43</v>
      </c>
      <c r="V149" s="37"/>
      <c r="W149" s="167">
        <f>V149*K149</f>
        <v>0</v>
      </c>
      <c r="X149" s="167">
        <v>0</v>
      </c>
      <c r="Y149" s="167">
        <f>X149*K149</f>
        <v>0</v>
      </c>
      <c r="Z149" s="167">
        <v>0</v>
      </c>
      <c r="AA149" s="168">
        <f>Z149*K149</f>
        <v>0</v>
      </c>
      <c r="AR149" s="19" t="s">
        <v>151</v>
      </c>
      <c r="AT149" s="19" t="s">
        <v>147</v>
      </c>
      <c r="AU149" s="19" t="s">
        <v>108</v>
      </c>
      <c r="AY149" s="19" t="s">
        <v>146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19" t="s">
        <v>86</v>
      </c>
      <c r="BK149" s="107">
        <f>ROUND(L149*K149,2)</f>
        <v>0</v>
      </c>
      <c r="BL149" s="19" t="s">
        <v>151</v>
      </c>
      <c r="BM149" s="19" t="s">
        <v>192</v>
      </c>
    </row>
    <row r="150" spans="2:65" s="10" customFormat="1" ht="20.45" customHeight="1">
      <c r="B150" s="169"/>
      <c r="C150" s="170"/>
      <c r="D150" s="170"/>
      <c r="E150" s="171" t="s">
        <v>5</v>
      </c>
      <c r="F150" s="239" t="s">
        <v>193</v>
      </c>
      <c r="G150" s="240"/>
      <c r="H150" s="240"/>
      <c r="I150" s="240"/>
      <c r="J150" s="170"/>
      <c r="K150" s="172">
        <v>19.550999999999998</v>
      </c>
      <c r="L150" s="170"/>
      <c r="M150" s="170"/>
      <c r="N150" s="170"/>
      <c r="O150" s="170"/>
      <c r="P150" s="170"/>
      <c r="Q150" s="170"/>
      <c r="R150" s="173"/>
      <c r="T150" s="174"/>
      <c r="U150" s="170"/>
      <c r="V150" s="170"/>
      <c r="W150" s="170"/>
      <c r="X150" s="170"/>
      <c r="Y150" s="170"/>
      <c r="Z150" s="170"/>
      <c r="AA150" s="175"/>
      <c r="AT150" s="176" t="s">
        <v>154</v>
      </c>
      <c r="AU150" s="176" t="s">
        <v>108</v>
      </c>
      <c r="AV150" s="10" t="s">
        <v>108</v>
      </c>
      <c r="AW150" s="10" t="s">
        <v>35</v>
      </c>
      <c r="AX150" s="10" t="s">
        <v>78</v>
      </c>
      <c r="AY150" s="176" t="s">
        <v>146</v>
      </c>
    </row>
    <row r="151" spans="2:65" s="11" customFormat="1" ht="20.45" customHeight="1">
      <c r="B151" s="177"/>
      <c r="C151" s="178"/>
      <c r="D151" s="178"/>
      <c r="E151" s="179" t="s">
        <v>5</v>
      </c>
      <c r="F151" s="241" t="s">
        <v>155</v>
      </c>
      <c r="G151" s="242"/>
      <c r="H151" s="242"/>
      <c r="I151" s="242"/>
      <c r="J151" s="178"/>
      <c r="K151" s="180">
        <v>19.550999999999998</v>
      </c>
      <c r="L151" s="178"/>
      <c r="M151" s="178"/>
      <c r="N151" s="178"/>
      <c r="O151" s="178"/>
      <c r="P151" s="178"/>
      <c r="Q151" s="178"/>
      <c r="R151" s="181"/>
      <c r="T151" s="182"/>
      <c r="U151" s="178"/>
      <c r="V151" s="178"/>
      <c r="W151" s="178"/>
      <c r="X151" s="178"/>
      <c r="Y151" s="178"/>
      <c r="Z151" s="178"/>
      <c r="AA151" s="183"/>
      <c r="AT151" s="184" t="s">
        <v>154</v>
      </c>
      <c r="AU151" s="184" t="s">
        <v>108</v>
      </c>
      <c r="AV151" s="11" t="s">
        <v>151</v>
      </c>
      <c r="AW151" s="11" t="s">
        <v>35</v>
      </c>
      <c r="AX151" s="11" t="s">
        <v>86</v>
      </c>
      <c r="AY151" s="184" t="s">
        <v>146</v>
      </c>
    </row>
    <row r="152" spans="2:65" s="1" customFormat="1" ht="28.9" customHeight="1">
      <c r="B152" s="133"/>
      <c r="C152" s="162" t="s">
        <v>194</v>
      </c>
      <c r="D152" s="162" t="s">
        <v>147</v>
      </c>
      <c r="E152" s="163" t="s">
        <v>195</v>
      </c>
      <c r="F152" s="243" t="s">
        <v>196</v>
      </c>
      <c r="G152" s="243"/>
      <c r="H152" s="243"/>
      <c r="I152" s="243"/>
      <c r="J152" s="164" t="s">
        <v>150</v>
      </c>
      <c r="K152" s="165">
        <v>9.31</v>
      </c>
      <c r="L152" s="244">
        <v>0</v>
      </c>
      <c r="M152" s="244"/>
      <c r="N152" s="245">
        <f>ROUND(L152*K152,2)</f>
        <v>0</v>
      </c>
      <c r="O152" s="245"/>
      <c r="P152" s="245"/>
      <c r="Q152" s="245"/>
      <c r="R152" s="136"/>
      <c r="T152" s="166" t="s">
        <v>5</v>
      </c>
      <c r="U152" s="45" t="s">
        <v>43</v>
      </c>
      <c r="V152" s="37"/>
      <c r="W152" s="167">
        <f>V152*K152</f>
        <v>0</v>
      </c>
      <c r="X152" s="167">
        <v>0</v>
      </c>
      <c r="Y152" s="167">
        <f>X152*K152</f>
        <v>0</v>
      </c>
      <c r="Z152" s="167">
        <v>0</v>
      </c>
      <c r="AA152" s="168">
        <f>Z152*K152</f>
        <v>0</v>
      </c>
      <c r="AR152" s="19" t="s">
        <v>151</v>
      </c>
      <c r="AT152" s="19" t="s">
        <v>147</v>
      </c>
      <c r="AU152" s="19" t="s">
        <v>108</v>
      </c>
      <c r="AY152" s="19" t="s">
        <v>146</v>
      </c>
      <c r="BE152" s="107">
        <f>IF(U152="základní",N152,0)</f>
        <v>0</v>
      </c>
      <c r="BF152" s="107">
        <f>IF(U152="snížená",N152,0)</f>
        <v>0</v>
      </c>
      <c r="BG152" s="107">
        <f>IF(U152="zákl. přenesená",N152,0)</f>
        <v>0</v>
      </c>
      <c r="BH152" s="107">
        <f>IF(U152="sníž. přenesená",N152,0)</f>
        <v>0</v>
      </c>
      <c r="BI152" s="107">
        <f>IF(U152="nulová",N152,0)</f>
        <v>0</v>
      </c>
      <c r="BJ152" s="19" t="s">
        <v>86</v>
      </c>
      <c r="BK152" s="107">
        <f>ROUND(L152*K152,2)</f>
        <v>0</v>
      </c>
      <c r="BL152" s="19" t="s">
        <v>151</v>
      </c>
      <c r="BM152" s="19" t="s">
        <v>197</v>
      </c>
    </row>
    <row r="153" spans="2:65" s="10" customFormat="1" ht="20.45" customHeight="1">
      <c r="B153" s="169"/>
      <c r="C153" s="170"/>
      <c r="D153" s="170"/>
      <c r="E153" s="171" t="s">
        <v>5</v>
      </c>
      <c r="F153" s="239" t="s">
        <v>153</v>
      </c>
      <c r="G153" s="240"/>
      <c r="H153" s="240"/>
      <c r="I153" s="240"/>
      <c r="J153" s="170"/>
      <c r="K153" s="172">
        <v>9.31</v>
      </c>
      <c r="L153" s="170"/>
      <c r="M153" s="170"/>
      <c r="N153" s="170"/>
      <c r="O153" s="170"/>
      <c r="P153" s="170"/>
      <c r="Q153" s="170"/>
      <c r="R153" s="173"/>
      <c r="T153" s="174"/>
      <c r="U153" s="170"/>
      <c r="V153" s="170"/>
      <c r="W153" s="170"/>
      <c r="X153" s="170"/>
      <c r="Y153" s="170"/>
      <c r="Z153" s="170"/>
      <c r="AA153" s="175"/>
      <c r="AT153" s="176" t="s">
        <v>154</v>
      </c>
      <c r="AU153" s="176" t="s">
        <v>108</v>
      </c>
      <c r="AV153" s="10" t="s">
        <v>108</v>
      </c>
      <c r="AW153" s="10" t="s">
        <v>35</v>
      </c>
      <c r="AX153" s="10" t="s">
        <v>78</v>
      </c>
      <c r="AY153" s="176" t="s">
        <v>146</v>
      </c>
    </row>
    <row r="154" spans="2:65" s="11" customFormat="1" ht="20.45" customHeight="1">
      <c r="B154" s="177"/>
      <c r="C154" s="178"/>
      <c r="D154" s="178"/>
      <c r="E154" s="179" t="s">
        <v>5</v>
      </c>
      <c r="F154" s="241" t="s">
        <v>155</v>
      </c>
      <c r="G154" s="242"/>
      <c r="H154" s="242"/>
      <c r="I154" s="242"/>
      <c r="J154" s="178"/>
      <c r="K154" s="180">
        <v>9.31</v>
      </c>
      <c r="L154" s="178"/>
      <c r="M154" s="178"/>
      <c r="N154" s="178"/>
      <c r="O154" s="178"/>
      <c r="P154" s="178"/>
      <c r="Q154" s="178"/>
      <c r="R154" s="181"/>
      <c r="T154" s="182"/>
      <c r="U154" s="178"/>
      <c r="V154" s="178"/>
      <c r="W154" s="178"/>
      <c r="X154" s="178"/>
      <c r="Y154" s="178"/>
      <c r="Z154" s="178"/>
      <c r="AA154" s="183"/>
      <c r="AT154" s="184" t="s">
        <v>154</v>
      </c>
      <c r="AU154" s="184" t="s">
        <v>108</v>
      </c>
      <c r="AV154" s="11" t="s">
        <v>151</v>
      </c>
      <c r="AW154" s="11" t="s">
        <v>35</v>
      </c>
      <c r="AX154" s="11" t="s">
        <v>86</v>
      </c>
      <c r="AY154" s="184" t="s">
        <v>146</v>
      </c>
    </row>
    <row r="155" spans="2:65" s="1" customFormat="1" ht="28.9" customHeight="1">
      <c r="B155" s="133"/>
      <c r="C155" s="162" t="s">
        <v>198</v>
      </c>
      <c r="D155" s="162" t="s">
        <v>147</v>
      </c>
      <c r="E155" s="163" t="s">
        <v>199</v>
      </c>
      <c r="F155" s="243" t="s">
        <v>200</v>
      </c>
      <c r="G155" s="243"/>
      <c r="H155" s="243"/>
      <c r="I155" s="243"/>
      <c r="J155" s="164" t="s">
        <v>201</v>
      </c>
      <c r="K155" s="165">
        <v>100</v>
      </c>
      <c r="L155" s="244">
        <v>0</v>
      </c>
      <c r="M155" s="244"/>
      <c r="N155" s="245">
        <f>ROUND(L155*K155,2)</f>
        <v>0</v>
      </c>
      <c r="O155" s="245"/>
      <c r="P155" s="245"/>
      <c r="Q155" s="245"/>
      <c r="R155" s="136"/>
      <c r="T155" s="166" t="s">
        <v>5</v>
      </c>
      <c r="U155" s="45" t="s">
        <v>43</v>
      </c>
      <c r="V155" s="37"/>
      <c r="W155" s="167">
        <f>V155*K155</f>
        <v>0</v>
      </c>
      <c r="X155" s="167">
        <v>0</v>
      </c>
      <c r="Y155" s="167">
        <f>X155*K155</f>
        <v>0</v>
      </c>
      <c r="Z155" s="167">
        <v>0</v>
      </c>
      <c r="AA155" s="168">
        <f>Z155*K155</f>
        <v>0</v>
      </c>
      <c r="AR155" s="19" t="s">
        <v>151</v>
      </c>
      <c r="AT155" s="19" t="s">
        <v>147</v>
      </c>
      <c r="AU155" s="19" t="s">
        <v>108</v>
      </c>
      <c r="AY155" s="19" t="s">
        <v>146</v>
      </c>
      <c r="BE155" s="107">
        <f>IF(U155="základní",N155,0)</f>
        <v>0</v>
      </c>
      <c r="BF155" s="107">
        <f>IF(U155="snížená",N155,0)</f>
        <v>0</v>
      </c>
      <c r="BG155" s="107">
        <f>IF(U155="zákl. přenesená",N155,0)</f>
        <v>0</v>
      </c>
      <c r="BH155" s="107">
        <f>IF(U155="sníž. přenesená",N155,0)</f>
        <v>0</v>
      </c>
      <c r="BI155" s="107">
        <f>IF(U155="nulová",N155,0)</f>
        <v>0</v>
      </c>
      <c r="BJ155" s="19" t="s">
        <v>86</v>
      </c>
      <c r="BK155" s="107">
        <f>ROUND(L155*K155,2)</f>
        <v>0</v>
      </c>
      <c r="BL155" s="19" t="s">
        <v>151</v>
      </c>
      <c r="BM155" s="19" t="s">
        <v>202</v>
      </c>
    </row>
    <row r="156" spans="2:65" s="10" customFormat="1" ht="20.45" customHeight="1">
      <c r="B156" s="169"/>
      <c r="C156" s="170"/>
      <c r="D156" s="170"/>
      <c r="E156" s="171" t="s">
        <v>5</v>
      </c>
      <c r="F156" s="239" t="s">
        <v>203</v>
      </c>
      <c r="G156" s="240"/>
      <c r="H156" s="240"/>
      <c r="I156" s="240"/>
      <c r="J156" s="170"/>
      <c r="K156" s="172">
        <v>100</v>
      </c>
      <c r="L156" s="170"/>
      <c r="M156" s="170"/>
      <c r="N156" s="170"/>
      <c r="O156" s="170"/>
      <c r="P156" s="170"/>
      <c r="Q156" s="170"/>
      <c r="R156" s="173"/>
      <c r="T156" s="174"/>
      <c r="U156" s="170"/>
      <c r="V156" s="170"/>
      <c r="W156" s="170"/>
      <c r="X156" s="170"/>
      <c r="Y156" s="170"/>
      <c r="Z156" s="170"/>
      <c r="AA156" s="175"/>
      <c r="AT156" s="176" t="s">
        <v>154</v>
      </c>
      <c r="AU156" s="176" t="s">
        <v>108</v>
      </c>
      <c r="AV156" s="10" t="s">
        <v>108</v>
      </c>
      <c r="AW156" s="10" t="s">
        <v>35</v>
      </c>
      <c r="AX156" s="10" t="s">
        <v>78</v>
      </c>
      <c r="AY156" s="176" t="s">
        <v>146</v>
      </c>
    </row>
    <row r="157" spans="2:65" s="11" customFormat="1" ht="20.45" customHeight="1">
      <c r="B157" s="177"/>
      <c r="C157" s="178"/>
      <c r="D157" s="178"/>
      <c r="E157" s="179" t="s">
        <v>5</v>
      </c>
      <c r="F157" s="241" t="s">
        <v>155</v>
      </c>
      <c r="G157" s="242"/>
      <c r="H157" s="242"/>
      <c r="I157" s="242"/>
      <c r="J157" s="178"/>
      <c r="K157" s="180">
        <v>100</v>
      </c>
      <c r="L157" s="178"/>
      <c r="M157" s="178"/>
      <c r="N157" s="178"/>
      <c r="O157" s="178"/>
      <c r="P157" s="178"/>
      <c r="Q157" s="178"/>
      <c r="R157" s="181"/>
      <c r="T157" s="182"/>
      <c r="U157" s="178"/>
      <c r="V157" s="178"/>
      <c r="W157" s="178"/>
      <c r="X157" s="178"/>
      <c r="Y157" s="178"/>
      <c r="Z157" s="178"/>
      <c r="AA157" s="183"/>
      <c r="AT157" s="184" t="s">
        <v>154</v>
      </c>
      <c r="AU157" s="184" t="s">
        <v>108</v>
      </c>
      <c r="AV157" s="11" t="s">
        <v>151</v>
      </c>
      <c r="AW157" s="11" t="s">
        <v>35</v>
      </c>
      <c r="AX157" s="11" t="s">
        <v>86</v>
      </c>
      <c r="AY157" s="184" t="s">
        <v>146</v>
      </c>
    </row>
    <row r="158" spans="2:65" s="9" customFormat="1" ht="29.85" customHeight="1">
      <c r="B158" s="151"/>
      <c r="C158" s="152"/>
      <c r="D158" s="161" t="s">
        <v>121</v>
      </c>
      <c r="E158" s="161"/>
      <c r="F158" s="161"/>
      <c r="G158" s="161"/>
      <c r="H158" s="161"/>
      <c r="I158" s="161"/>
      <c r="J158" s="161"/>
      <c r="K158" s="161"/>
      <c r="L158" s="161"/>
      <c r="M158" s="161"/>
      <c r="N158" s="250">
        <f>BK158</f>
        <v>0</v>
      </c>
      <c r="O158" s="251"/>
      <c r="P158" s="251"/>
      <c r="Q158" s="251"/>
      <c r="R158" s="154"/>
      <c r="T158" s="155"/>
      <c r="U158" s="152"/>
      <c r="V158" s="152"/>
      <c r="W158" s="156">
        <f>SUM(W159:W173)</f>
        <v>0</v>
      </c>
      <c r="X158" s="152"/>
      <c r="Y158" s="156">
        <f>SUM(Y159:Y173)</f>
        <v>14.26911</v>
      </c>
      <c r="Z158" s="152"/>
      <c r="AA158" s="157">
        <f>SUM(AA159:AA173)</f>
        <v>0</v>
      </c>
      <c r="AR158" s="158" t="s">
        <v>86</v>
      </c>
      <c r="AT158" s="159" t="s">
        <v>77</v>
      </c>
      <c r="AU158" s="159" t="s">
        <v>86</v>
      </c>
      <c r="AY158" s="158" t="s">
        <v>146</v>
      </c>
      <c r="BK158" s="160">
        <f>SUM(BK159:BK173)</f>
        <v>0</v>
      </c>
    </row>
    <row r="159" spans="2:65" s="1" customFormat="1" ht="40.15" customHeight="1">
      <c r="B159" s="133"/>
      <c r="C159" s="162" t="s">
        <v>204</v>
      </c>
      <c r="D159" s="162" t="s">
        <v>147</v>
      </c>
      <c r="E159" s="163" t="s">
        <v>205</v>
      </c>
      <c r="F159" s="243" t="s">
        <v>206</v>
      </c>
      <c r="G159" s="243"/>
      <c r="H159" s="243"/>
      <c r="I159" s="243"/>
      <c r="J159" s="164" t="s">
        <v>201</v>
      </c>
      <c r="K159" s="165">
        <v>8.1</v>
      </c>
      <c r="L159" s="244">
        <v>0</v>
      </c>
      <c r="M159" s="244"/>
      <c r="N159" s="245">
        <f>ROUND(L159*K159,2)</f>
        <v>0</v>
      </c>
      <c r="O159" s="245"/>
      <c r="P159" s="245"/>
      <c r="Q159" s="245"/>
      <c r="R159" s="136"/>
      <c r="T159" s="166" t="s">
        <v>5</v>
      </c>
      <c r="U159" s="45" t="s">
        <v>43</v>
      </c>
      <c r="V159" s="37"/>
      <c r="W159" s="167">
        <f>V159*K159</f>
        <v>0</v>
      </c>
      <c r="X159" s="167">
        <v>0</v>
      </c>
      <c r="Y159" s="167">
        <f>X159*K159</f>
        <v>0</v>
      </c>
      <c r="Z159" s="167">
        <v>0</v>
      </c>
      <c r="AA159" s="168">
        <f>Z159*K159</f>
        <v>0</v>
      </c>
      <c r="AR159" s="19" t="s">
        <v>151</v>
      </c>
      <c r="AT159" s="19" t="s">
        <v>147</v>
      </c>
      <c r="AU159" s="19" t="s">
        <v>108</v>
      </c>
      <c r="AY159" s="19" t="s">
        <v>146</v>
      </c>
      <c r="BE159" s="107">
        <f>IF(U159="základní",N159,0)</f>
        <v>0</v>
      </c>
      <c r="BF159" s="107">
        <f>IF(U159="snížená",N159,0)</f>
        <v>0</v>
      </c>
      <c r="BG159" s="107">
        <f>IF(U159="zákl. přenesená",N159,0)</f>
        <v>0</v>
      </c>
      <c r="BH159" s="107">
        <f>IF(U159="sníž. přenesená",N159,0)</f>
        <v>0</v>
      </c>
      <c r="BI159" s="107">
        <f>IF(U159="nulová",N159,0)</f>
        <v>0</v>
      </c>
      <c r="BJ159" s="19" t="s">
        <v>86</v>
      </c>
      <c r="BK159" s="107">
        <f>ROUND(L159*K159,2)</f>
        <v>0</v>
      </c>
      <c r="BL159" s="19" t="s">
        <v>151</v>
      </c>
      <c r="BM159" s="19" t="s">
        <v>207</v>
      </c>
    </row>
    <row r="160" spans="2:65" s="10" customFormat="1" ht="20.45" customHeight="1">
      <c r="B160" s="169"/>
      <c r="C160" s="170"/>
      <c r="D160" s="170"/>
      <c r="E160" s="171" t="s">
        <v>5</v>
      </c>
      <c r="F160" s="239" t="s">
        <v>208</v>
      </c>
      <c r="G160" s="240"/>
      <c r="H160" s="240"/>
      <c r="I160" s="240"/>
      <c r="J160" s="170"/>
      <c r="K160" s="172">
        <v>8.1</v>
      </c>
      <c r="L160" s="170"/>
      <c r="M160" s="170"/>
      <c r="N160" s="170"/>
      <c r="O160" s="170"/>
      <c r="P160" s="170"/>
      <c r="Q160" s="170"/>
      <c r="R160" s="173"/>
      <c r="T160" s="174"/>
      <c r="U160" s="170"/>
      <c r="V160" s="170"/>
      <c r="W160" s="170"/>
      <c r="X160" s="170"/>
      <c r="Y160" s="170"/>
      <c r="Z160" s="170"/>
      <c r="AA160" s="175"/>
      <c r="AT160" s="176" t="s">
        <v>154</v>
      </c>
      <c r="AU160" s="176" t="s">
        <v>108</v>
      </c>
      <c r="AV160" s="10" t="s">
        <v>108</v>
      </c>
      <c r="AW160" s="10" t="s">
        <v>35</v>
      </c>
      <c r="AX160" s="10" t="s">
        <v>78</v>
      </c>
      <c r="AY160" s="176" t="s">
        <v>146</v>
      </c>
    </row>
    <row r="161" spans="2:65" s="11" customFormat="1" ht="20.45" customHeight="1">
      <c r="B161" s="177"/>
      <c r="C161" s="178"/>
      <c r="D161" s="178"/>
      <c r="E161" s="179" t="s">
        <v>5</v>
      </c>
      <c r="F161" s="241" t="s">
        <v>155</v>
      </c>
      <c r="G161" s="242"/>
      <c r="H161" s="242"/>
      <c r="I161" s="242"/>
      <c r="J161" s="178"/>
      <c r="K161" s="180">
        <v>8.1</v>
      </c>
      <c r="L161" s="178"/>
      <c r="M161" s="178"/>
      <c r="N161" s="178"/>
      <c r="O161" s="178"/>
      <c r="P161" s="178"/>
      <c r="Q161" s="178"/>
      <c r="R161" s="181"/>
      <c r="T161" s="182"/>
      <c r="U161" s="178"/>
      <c r="V161" s="178"/>
      <c r="W161" s="178"/>
      <c r="X161" s="178"/>
      <c r="Y161" s="178"/>
      <c r="Z161" s="178"/>
      <c r="AA161" s="183"/>
      <c r="AT161" s="184" t="s">
        <v>154</v>
      </c>
      <c r="AU161" s="184" t="s">
        <v>108</v>
      </c>
      <c r="AV161" s="11" t="s">
        <v>151</v>
      </c>
      <c r="AW161" s="11" t="s">
        <v>35</v>
      </c>
      <c r="AX161" s="11" t="s">
        <v>86</v>
      </c>
      <c r="AY161" s="184" t="s">
        <v>146</v>
      </c>
    </row>
    <row r="162" spans="2:65" s="1" customFormat="1" ht="28.9" customHeight="1">
      <c r="B162" s="133"/>
      <c r="C162" s="162" t="s">
        <v>209</v>
      </c>
      <c r="D162" s="162" t="s">
        <v>147</v>
      </c>
      <c r="E162" s="163" t="s">
        <v>210</v>
      </c>
      <c r="F162" s="243" t="s">
        <v>211</v>
      </c>
      <c r="G162" s="243"/>
      <c r="H162" s="243"/>
      <c r="I162" s="243"/>
      <c r="J162" s="164" t="s">
        <v>150</v>
      </c>
      <c r="K162" s="165">
        <v>1</v>
      </c>
      <c r="L162" s="244">
        <v>0</v>
      </c>
      <c r="M162" s="244"/>
      <c r="N162" s="245">
        <f>ROUND(L162*K162,2)</f>
        <v>0</v>
      </c>
      <c r="O162" s="245"/>
      <c r="P162" s="245"/>
      <c r="Q162" s="245"/>
      <c r="R162" s="136"/>
      <c r="T162" s="166" t="s">
        <v>5</v>
      </c>
      <c r="U162" s="45" t="s">
        <v>43</v>
      </c>
      <c r="V162" s="37"/>
      <c r="W162" s="167">
        <f>V162*K162</f>
        <v>0</v>
      </c>
      <c r="X162" s="167">
        <v>1.98</v>
      </c>
      <c r="Y162" s="167">
        <f>X162*K162</f>
        <v>1.98</v>
      </c>
      <c r="Z162" s="167">
        <v>0</v>
      </c>
      <c r="AA162" s="168">
        <f>Z162*K162</f>
        <v>0</v>
      </c>
      <c r="AR162" s="19" t="s">
        <v>151</v>
      </c>
      <c r="AT162" s="19" t="s">
        <v>147</v>
      </c>
      <c r="AU162" s="19" t="s">
        <v>108</v>
      </c>
      <c r="AY162" s="19" t="s">
        <v>146</v>
      </c>
      <c r="BE162" s="107">
        <f>IF(U162="základní",N162,0)</f>
        <v>0</v>
      </c>
      <c r="BF162" s="107">
        <f>IF(U162="snížená",N162,0)</f>
        <v>0</v>
      </c>
      <c r="BG162" s="107">
        <f>IF(U162="zákl. přenesená",N162,0)</f>
        <v>0</v>
      </c>
      <c r="BH162" s="107">
        <f>IF(U162="sníž. přenesená",N162,0)</f>
        <v>0</v>
      </c>
      <c r="BI162" s="107">
        <f>IF(U162="nulová",N162,0)</f>
        <v>0</v>
      </c>
      <c r="BJ162" s="19" t="s">
        <v>86</v>
      </c>
      <c r="BK162" s="107">
        <f>ROUND(L162*K162,2)</f>
        <v>0</v>
      </c>
      <c r="BL162" s="19" t="s">
        <v>151</v>
      </c>
      <c r="BM162" s="19" t="s">
        <v>212</v>
      </c>
    </row>
    <row r="163" spans="2:65" s="10" customFormat="1" ht="20.45" customHeight="1">
      <c r="B163" s="169"/>
      <c r="C163" s="170"/>
      <c r="D163" s="170"/>
      <c r="E163" s="171" t="s">
        <v>5</v>
      </c>
      <c r="F163" s="239" t="s">
        <v>86</v>
      </c>
      <c r="G163" s="240"/>
      <c r="H163" s="240"/>
      <c r="I163" s="240"/>
      <c r="J163" s="170"/>
      <c r="K163" s="172">
        <v>1</v>
      </c>
      <c r="L163" s="170"/>
      <c r="M163" s="170"/>
      <c r="N163" s="170"/>
      <c r="O163" s="170"/>
      <c r="P163" s="170"/>
      <c r="Q163" s="170"/>
      <c r="R163" s="173"/>
      <c r="T163" s="174"/>
      <c r="U163" s="170"/>
      <c r="V163" s="170"/>
      <c r="W163" s="170"/>
      <c r="X163" s="170"/>
      <c r="Y163" s="170"/>
      <c r="Z163" s="170"/>
      <c r="AA163" s="175"/>
      <c r="AT163" s="176" t="s">
        <v>154</v>
      </c>
      <c r="AU163" s="176" t="s">
        <v>108</v>
      </c>
      <c r="AV163" s="10" t="s">
        <v>108</v>
      </c>
      <c r="AW163" s="10" t="s">
        <v>35</v>
      </c>
      <c r="AX163" s="10" t="s">
        <v>78</v>
      </c>
      <c r="AY163" s="176" t="s">
        <v>146</v>
      </c>
    </row>
    <row r="164" spans="2:65" s="11" customFormat="1" ht="20.45" customHeight="1">
      <c r="B164" s="177"/>
      <c r="C164" s="178"/>
      <c r="D164" s="178"/>
      <c r="E164" s="179" t="s">
        <v>5</v>
      </c>
      <c r="F164" s="241" t="s">
        <v>155</v>
      </c>
      <c r="G164" s="242"/>
      <c r="H164" s="242"/>
      <c r="I164" s="242"/>
      <c r="J164" s="178"/>
      <c r="K164" s="180">
        <v>1</v>
      </c>
      <c r="L164" s="178"/>
      <c r="M164" s="178"/>
      <c r="N164" s="178"/>
      <c r="O164" s="178"/>
      <c r="P164" s="178"/>
      <c r="Q164" s="178"/>
      <c r="R164" s="181"/>
      <c r="T164" s="182"/>
      <c r="U164" s="178"/>
      <c r="V164" s="178"/>
      <c r="W164" s="178"/>
      <c r="X164" s="178"/>
      <c r="Y164" s="178"/>
      <c r="Z164" s="178"/>
      <c r="AA164" s="183"/>
      <c r="AT164" s="184" t="s">
        <v>154</v>
      </c>
      <c r="AU164" s="184" t="s">
        <v>108</v>
      </c>
      <c r="AV164" s="11" t="s">
        <v>151</v>
      </c>
      <c r="AW164" s="11" t="s">
        <v>35</v>
      </c>
      <c r="AX164" s="11" t="s">
        <v>86</v>
      </c>
      <c r="AY164" s="184" t="s">
        <v>146</v>
      </c>
    </row>
    <row r="165" spans="2:65" s="1" customFormat="1" ht="20.45" customHeight="1">
      <c r="B165" s="133"/>
      <c r="C165" s="162" t="s">
        <v>11</v>
      </c>
      <c r="D165" s="162" t="s">
        <v>147</v>
      </c>
      <c r="E165" s="163" t="s">
        <v>213</v>
      </c>
      <c r="F165" s="243" t="s">
        <v>214</v>
      </c>
      <c r="G165" s="243"/>
      <c r="H165" s="243"/>
      <c r="I165" s="243"/>
      <c r="J165" s="164" t="s">
        <v>150</v>
      </c>
      <c r="K165" s="165">
        <v>5</v>
      </c>
      <c r="L165" s="244">
        <v>0</v>
      </c>
      <c r="M165" s="244"/>
      <c r="N165" s="245">
        <f>ROUND(L165*K165,2)</f>
        <v>0</v>
      </c>
      <c r="O165" s="245"/>
      <c r="P165" s="245"/>
      <c r="Q165" s="245"/>
      <c r="R165" s="136"/>
      <c r="T165" s="166" t="s">
        <v>5</v>
      </c>
      <c r="U165" s="45" t="s">
        <v>43</v>
      </c>
      <c r="V165" s="37"/>
      <c r="W165" s="167">
        <f>V165*K165</f>
        <v>0</v>
      </c>
      <c r="X165" s="167">
        <v>2.45329</v>
      </c>
      <c r="Y165" s="167">
        <f>X165*K165</f>
        <v>12.266449999999999</v>
      </c>
      <c r="Z165" s="167">
        <v>0</v>
      </c>
      <c r="AA165" s="168">
        <f>Z165*K165</f>
        <v>0</v>
      </c>
      <c r="AR165" s="19" t="s">
        <v>151</v>
      </c>
      <c r="AT165" s="19" t="s">
        <v>147</v>
      </c>
      <c r="AU165" s="19" t="s">
        <v>108</v>
      </c>
      <c r="AY165" s="19" t="s">
        <v>146</v>
      </c>
      <c r="BE165" s="107">
        <f>IF(U165="základní",N165,0)</f>
        <v>0</v>
      </c>
      <c r="BF165" s="107">
        <f>IF(U165="snížená",N165,0)</f>
        <v>0</v>
      </c>
      <c r="BG165" s="107">
        <f>IF(U165="zákl. přenesená",N165,0)</f>
        <v>0</v>
      </c>
      <c r="BH165" s="107">
        <f>IF(U165="sníž. přenesená",N165,0)</f>
        <v>0</v>
      </c>
      <c r="BI165" s="107">
        <f>IF(U165="nulová",N165,0)</f>
        <v>0</v>
      </c>
      <c r="BJ165" s="19" t="s">
        <v>86</v>
      </c>
      <c r="BK165" s="107">
        <f>ROUND(L165*K165,2)</f>
        <v>0</v>
      </c>
      <c r="BL165" s="19" t="s">
        <v>151</v>
      </c>
      <c r="BM165" s="19" t="s">
        <v>215</v>
      </c>
    </row>
    <row r="166" spans="2:65" s="10" customFormat="1" ht="20.45" customHeight="1">
      <c r="B166" s="169"/>
      <c r="C166" s="170"/>
      <c r="D166" s="170"/>
      <c r="E166" s="171" t="s">
        <v>5</v>
      </c>
      <c r="F166" s="239" t="s">
        <v>167</v>
      </c>
      <c r="G166" s="240"/>
      <c r="H166" s="240"/>
      <c r="I166" s="240"/>
      <c r="J166" s="170"/>
      <c r="K166" s="172">
        <v>5</v>
      </c>
      <c r="L166" s="170"/>
      <c r="M166" s="170"/>
      <c r="N166" s="170"/>
      <c r="O166" s="170"/>
      <c r="P166" s="170"/>
      <c r="Q166" s="170"/>
      <c r="R166" s="173"/>
      <c r="T166" s="174"/>
      <c r="U166" s="170"/>
      <c r="V166" s="170"/>
      <c r="W166" s="170"/>
      <c r="X166" s="170"/>
      <c r="Y166" s="170"/>
      <c r="Z166" s="170"/>
      <c r="AA166" s="175"/>
      <c r="AT166" s="176" t="s">
        <v>154</v>
      </c>
      <c r="AU166" s="176" t="s">
        <v>108</v>
      </c>
      <c r="AV166" s="10" t="s">
        <v>108</v>
      </c>
      <c r="AW166" s="10" t="s">
        <v>35</v>
      </c>
      <c r="AX166" s="10" t="s">
        <v>78</v>
      </c>
      <c r="AY166" s="176" t="s">
        <v>146</v>
      </c>
    </row>
    <row r="167" spans="2:65" s="11" customFormat="1" ht="20.45" customHeight="1">
      <c r="B167" s="177"/>
      <c r="C167" s="178"/>
      <c r="D167" s="178"/>
      <c r="E167" s="179" t="s">
        <v>5</v>
      </c>
      <c r="F167" s="241" t="s">
        <v>155</v>
      </c>
      <c r="G167" s="242"/>
      <c r="H167" s="242"/>
      <c r="I167" s="242"/>
      <c r="J167" s="178"/>
      <c r="K167" s="180">
        <v>5</v>
      </c>
      <c r="L167" s="178"/>
      <c r="M167" s="178"/>
      <c r="N167" s="178"/>
      <c r="O167" s="178"/>
      <c r="P167" s="178"/>
      <c r="Q167" s="178"/>
      <c r="R167" s="181"/>
      <c r="T167" s="182"/>
      <c r="U167" s="178"/>
      <c r="V167" s="178"/>
      <c r="W167" s="178"/>
      <c r="X167" s="178"/>
      <c r="Y167" s="178"/>
      <c r="Z167" s="178"/>
      <c r="AA167" s="183"/>
      <c r="AT167" s="184" t="s">
        <v>154</v>
      </c>
      <c r="AU167" s="184" t="s">
        <v>108</v>
      </c>
      <c r="AV167" s="11" t="s">
        <v>151</v>
      </c>
      <c r="AW167" s="11" t="s">
        <v>35</v>
      </c>
      <c r="AX167" s="11" t="s">
        <v>86</v>
      </c>
      <c r="AY167" s="184" t="s">
        <v>146</v>
      </c>
    </row>
    <row r="168" spans="2:65" s="1" customFormat="1" ht="20.45" customHeight="1">
      <c r="B168" s="133"/>
      <c r="C168" s="162" t="s">
        <v>216</v>
      </c>
      <c r="D168" s="162" t="s">
        <v>147</v>
      </c>
      <c r="E168" s="163" t="s">
        <v>217</v>
      </c>
      <c r="F168" s="243" t="s">
        <v>218</v>
      </c>
      <c r="G168" s="243"/>
      <c r="H168" s="243"/>
      <c r="I168" s="243"/>
      <c r="J168" s="164" t="s">
        <v>201</v>
      </c>
      <c r="K168" s="165">
        <v>22</v>
      </c>
      <c r="L168" s="244">
        <v>0</v>
      </c>
      <c r="M168" s="244"/>
      <c r="N168" s="245">
        <f>ROUND(L168*K168,2)</f>
        <v>0</v>
      </c>
      <c r="O168" s="245"/>
      <c r="P168" s="245"/>
      <c r="Q168" s="245"/>
      <c r="R168" s="136"/>
      <c r="T168" s="166" t="s">
        <v>5</v>
      </c>
      <c r="U168" s="45" t="s">
        <v>43</v>
      </c>
      <c r="V168" s="37"/>
      <c r="W168" s="167">
        <f>V168*K168</f>
        <v>0</v>
      </c>
      <c r="X168" s="167">
        <v>1.0300000000000001E-3</v>
      </c>
      <c r="Y168" s="167">
        <f>X168*K168</f>
        <v>2.2660000000000003E-2</v>
      </c>
      <c r="Z168" s="167">
        <v>0</v>
      </c>
      <c r="AA168" s="168">
        <f>Z168*K168</f>
        <v>0</v>
      </c>
      <c r="AR168" s="19" t="s">
        <v>151</v>
      </c>
      <c r="AT168" s="19" t="s">
        <v>147</v>
      </c>
      <c r="AU168" s="19" t="s">
        <v>108</v>
      </c>
      <c r="AY168" s="19" t="s">
        <v>146</v>
      </c>
      <c r="BE168" s="107">
        <f>IF(U168="základní",N168,0)</f>
        <v>0</v>
      </c>
      <c r="BF168" s="107">
        <f>IF(U168="snížená",N168,0)</f>
        <v>0</v>
      </c>
      <c r="BG168" s="107">
        <f>IF(U168="zákl. přenesená",N168,0)</f>
        <v>0</v>
      </c>
      <c r="BH168" s="107">
        <f>IF(U168="sníž. přenesená",N168,0)</f>
        <v>0</v>
      </c>
      <c r="BI168" s="107">
        <f>IF(U168="nulová",N168,0)</f>
        <v>0</v>
      </c>
      <c r="BJ168" s="19" t="s">
        <v>86</v>
      </c>
      <c r="BK168" s="107">
        <f>ROUND(L168*K168,2)</f>
        <v>0</v>
      </c>
      <c r="BL168" s="19" t="s">
        <v>151</v>
      </c>
      <c r="BM168" s="19" t="s">
        <v>219</v>
      </c>
    </row>
    <row r="169" spans="2:65" s="10" customFormat="1" ht="20.45" customHeight="1">
      <c r="B169" s="169"/>
      <c r="C169" s="170"/>
      <c r="D169" s="170"/>
      <c r="E169" s="171" t="s">
        <v>5</v>
      </c>
      <c r="F169" s="239" t="s">
        <v>220</v>
      </c>
      <c r="G169" s="240"/>
      <c r="H169" s="240"/>
      <c r="I169" s="240"/>
      <c r="J169" s="170"/>
      <c r="K169" s="172">
        <v>22</v>
      </c>
      <c r="L169" s="170"/>
      <c r="M169" s="170"/>
      <c r="N169" s="170"/>
      <c r="O169" s="170"/>
      <c r="P169" s="170"/>
      <c r="Q169" s="170"/>
      <c r="R169" s="173"/>
      <c r="T169" s="174"/>
      <c r="U169" s="170"/>
      <c r="V169" s="170"/>
      <c r="W169" s="170"/>
      <c r="X169" s="170"/>
      <c r="Y169" s="170"/>
      <c r="Z169" s="170"/>
      <c r="AA169" s="175"/>
      <c r="AT169" s="176" t="s">
        <v>154</v>
      </c>
      <c r="AU169" s="176" t="s">
        <v>108</v>
      </c>
      <c r="AV169" s="10" t="s">
        <v>108</v>
      </c>
      <c r="AW169" s="10" t="s">
        <v>35</v>
      </c>
      <c r="AX169" s="10" t="s">
        <v>78</v>
      </c>
      <c r="AY169" s="176" t="s">
        <v>146</v>
      </c>
    </row>
    <row r="170" spans="2:65" s="11" customFormat="1" ht="20.45" customHeight="1">
      <c r="B170" s="177"/>
      <c r="C170" s="178"/>
      <c r="D170" s="178"/>
      <c r="E170" s="179" t="s">
        <v>5</v>
      </c>
      <c r="F170" s="241" t="s">
        <v>155</v>
      </c>
      <c r="G170" s="242"/>
      <c r="H170" s="242"/>
      <c r="I170" s="242"/>
      <c r="J170" s="178"/>
      <c r="K170" s="180">
        <v>22</v>
      </c>
      <c r="L170" s="178"/>
      <c r="M170" s="178"/>
      <c r="N170" s="178"/>
      <c r="O170" s="178"/>
      <c r="P170" s="178"/>
      <c r="Q170" s="178"/>
      <c r="R170" s="181"/>
      <c r="T170" s="182"/>
      <c r="U170" s="178"/>
      <c r="V170" s="178"/>
      <c r="W170" s="178"/>
      <c r="X170" s="178"/>
      <c r="Y170" s="178"/>
      <c r="Z170" s="178"/>
      <c r="AA170" s="183"/>
      <c r="AT170" s="184" t="s">
        <v>154</v>
      </c>
      <c r="AU170" s="184" t="s">
        <v>108</v>
      </c>
      <c r="AV170" s="11" t="s">
        <v>151</v>
      </c>
      <c r="AW170" s="11" t="s">
        <v>35</v>
      </c>
      <c r="AX170" s="11" t="s">
        <v>86</v>
      </c>
      <c r="AY170" s="184" t="s">
        <v>146</v>
      </c>
    </row>
    <row r="171" spans="2:65" s="1" customFormat="1" ht="28.9" customHeight="1">
      <c r="B171" s="133"/>
      <c r="C171" s="162" t="s">
        <v>221</v>
      </c>
      <c r="D171" s="162" t="s">
        <v>147</v>
      </c>
      <c r="E171" s="163" t="s">
        <v>222</v>
      </c>
      <c r="F171" s="243" t="s">
        <v>223</v>
      </c>
      <c r="G171" s="243"/>
      <c r="H171" s="243"/>
      <c r="I171" s="243"/>
      <c r="J171" s="164" t="s">
        <v>201</v>
      </c>
      <c r="K171" s="165">
        <v>22</v>
      </c>
      <c r="L171" s="244">
        <v>0</v>
      </c>
      <c r="M171" s="244"/>
      <c r="N171" s="245">
        <f>ROUND(L171*K171,2)</f>
        <v>0</v>
      </c>
      <c r="O171" s="245"/>
      <c r="P171" s="245"/>
      <c r="Q171" s="245"/>
      <c r="R171" s="136"/>
      <c r="T171" s="166" t="s">
        <v>5</v>
      </c>
      <c r="U171" s="45" t="s">
        <v>43</v>
      </c>
      <c r="V171" s="37"/>
      <c r="W171" s="167">
        <f>V171*K171</f>
        <v>0</v>
      </c>
      <c r="X171" s="167">
        <v>0</v>
      </c>
      <c r="Y171" s="167">
        <f>X171*K171</f>
        <v>0</v>
      </c>
      <c r="Z171" s="167">
        <v>0</v>
      </c>
      <c r="AA171" s="168">
        <f>Z171*K171</f>
        <v>0</v>
      </c>
      <c r="AR171" s="19" t="s">
        <v>151</v>
      </c>
      <c r="AT171" s="19" t="s">
        <v>147</v>
      </c>
      <c r="AU171" s="19" t="s">
        <v>108</v>
      </c>
      <c r="AY171" s="19" t="s">
        <v>146</v>
      </c>
      <c r="BE171" s="107">
        <f>IF(U171="základní",N171,0)</f>
        <v>0</v>
      </c>
      <c r="BF171" s="107">
        <f>IF(U171="snížená",N171,0)</f>
        <v>0</v>
      </c>
      <c r="BG171" s="107">
        <f>IF(U171="zákl. přenesená",N171,0)</f>
        <v>0</v>
      </c>
      <c r="BH171" s="107">
        <f>IF(U171="sníž. přenesená",N171,0)</f>
        <v>0</v>
      </c>
      <c r="BI171" s="107">
        <f>IF(U171="nulová",N171,0)</f>
        <v>0</v>
      </c>
      <c r="BJ171" s="19" t="s">
        <v>86</v>
      </c>
      <c r="BK171" s="107">
        <f>ROUND(L171*K171,2)</f>
        <v>0</v>
      </c>
      <c r="BL171" s="19" t="s">
        <v>151</v>
      </c>
      <c r="BM171" s="19" t="s">
        <v>224</v>
      </c>
    </row>
    <row r="172" spans="2:65" s="10" customFormat="1" ht="20.45" customHeight="1">
      <c r="B172" s="169"/>
      <c r="C172" s="170"/>
      <c r="D172" s="170"/>
      <c r="E172" s="171" t="s">
        <v>5</v>
      </c>
      <c r="F172" s="239" t="s">
        <v>225</v>
      </c>
      <c r="G172" s="240"/>
      <c r="H172" s="240"/>
      <c r="I172" s="240"/>
      <c r="J172" s="170"/>
      <c r="K172" s="172">
        <v>22</v>
      </c>
      <c r="L172" s="170"/>
      <c r="M172" s="170"/>
      <c r="N172" s="170"/>
      <c r="O172" s="170"/>
      <c r="P172" s="170"/>
      <c r="Q172" s="170"/>
      <c r="R172" s="173"/>
      <c r="T172" s="174"/>
      <c r="U172" s="170"/>
      <c r="V172" s="170"/>
      <c r="W172" s="170"/>
      <c r="X172" s="170"/>
      <c r="Y172" s="170"/>
      <c r="Z172" s="170"/>
      <c r="AA172" s="175"/>
      <c r="AT172" s="176" t="s">
        <v>154</v>
      </c>
      <c r="AU172" s="176" t="s">
        <v>108</v>
      </c>
      <c r="AV172" s="10" t="s">
        <v>108</v>
      </c>
      <c r="AW172" s="10" t="s">
        <v>35</v>
      </c>
      <c r="AX172" s="10" t="s">
        <v>78</v>
      </c>
      <c r="AY172" s="176" t="s">
        <v>146</v>
      </c>
    </row>
    <row r="173" spans="2:65" s="11" customFormat="1" ht="20.45" customHeight="1">
      <c r="B173" s="177"/>
      <c r="C173" s="178"/>
      <c r="D173" s="178"/>
      <c r="E173" s="179" t="s">
        <v>5</v>
      </c>
      <c r="F173" s="241" t="s">
        <v>155</v>
      </c>
      <c r="G173" s="242"/>
      <c r="H173" s="242"/>
      <c r="I173" s="242"/>
      <c r="J173" s="178"/>
      <c r="K173" s="180">
        <v>22</v>
      </c>
      <c r="L173" s="178"/>
      <c r="M173" s="178"/>
      <c r="N173" s="178"/>
      <c r="O173" s="178"/>
      <c r="P173" s="178"/>
      <c r="Q173" s="178"/>
      <c r="R173" s="181"/>
      <c r="T173" s="182"/>
      <c r="U173" s="178"/>
      <c r="V173" s="178"/>
      <c r="W173" s="178"/>
      <c r="X173" s="178"/>
      <c r="Y173" s="178"/>
      <c r="Z173" s="178"/>
      <c r="AA173" s="183"/>
      <c r="AT173" s="184" t="s">
        <v>154</v>
      </c>
      <c r="AU173" s="184" t="s">
        <v>108</v>
      </c>
      <c r="AV173" s="11" t="s">
        <v>151</v>
      </c>
      <c r="AW173" s="11" t="s">
        <v>35</v>
      </c>
      <c r="AX173" s="11" t="s">
        <v>86</v>
      </c>
      <c r="AY173" s="184" t="s">
        <v>146</v>
      </c>
    </row>
    <row r="174" spans="2:65" s="9" customFormat="1" ht="29.85" customHeight="1">
      <c r="B174" s="151"/>
      <c r="C174" s="152"/>
      <c r="D174" s="161" t="s">
        <v>122</v>
      </c>
      <c r="E174" s="161"/>
      <c r="F174" s="161"/>
      <c r="G174" s="161"/>
      <c r="H174" s="161"/>
      <c r="I174" s="161"/>
      <c r="J174" s="161"/>
      <c r="K174" s="161"/>
      <c r="L174" s="161"/>
      <c r="M174" s="161"/>
      <c r="N174" s="250">
        <f>BK174</f>
        <v>0</v>
      </c>
      <c r="O174" s="251"/>
      <c r="P174" s="251"/>
      <c r="Q174" s="251"/>
      <c r="R174" s="154"/>
      <c r="T174" s="155"/>
      <c r="U174" s="152"/>
      <c r="V174" s="152"/>
      <c r="W174" s="156">
        <f>W175</f>
        <v>0</v>
      </c>
      <c r="X174" s="152"/>
      <c r="Y174" s="156">
        <f>Y175</f>
        <v>0</v>
      </c>
      <c r="Z174" s="152"/>
      <c r="AA174" s="157">
        <f>AA175</f>
        <v>0</v>
      </c>
      <c r="AR174" s="158" t="s">
        <v>86</v>
      </c>
      <c r="AT174" s="159" t="s">
        <v>77</v>
      </c>
      <c r="AU174" s="159" t="s">
        <v>86</v>
      </c>
      <c r="AY174" s="158" t="s">
        <v>146</v>
      </c>
      <c r="BK174" s="160">
        <f>BK175</f>
        <v>0</v>
      </c>
    </row>
    <row r="175" spans="2:65" s="1" customFormat="1" ht="28.9" customHeight="1">
      <c r="B175" s="133"/>
      <c r="C175" s="162" t="s">
        <v>226</v>
      </c>
      <c r="D175" s="162" t="s">
        <v>147</v>
      </c>
      <c r="E175" s="163" t="s">
        <v>227</v>
      </c>
      <c r="F175" s="243" t="s">
        <v>228</v>
      </c>
      <c r="G175" s="243"/>
      <c r="H175" s="243"/>
      <c r="I175" s="243"/>
      <c r="J175" s="164" t="s">
        <v>191</v>
      </c>
      <c r="K175" s="165">
        <v>14.269</v>
      </c>
      <c r="L175" s="244">
        <v>0</v>
      </c>
      <c r="M175" s="244"/>
      <c r="N175" s="245">
        <f>ROUND(L175*K175,2)</f>
        <v>0</v>
      </c>
      <c r="O175" s="245"/>
      <c r="P175" s="245"/>
      <c r="Q175" s="245"/>
      <c r="R175" s="136"/>
      <c r="T175" s="166" t="s">
        <v>5</v>
      </c>
      <c r="U175" s="45" t="s">
        <v>43</v>
      </c>
      <c r="V175" s="37"/>
      <c r="W175" s="167">
        <f>V175*K175</f>
        <v>0</v>
      </c>
      <c r="X175" s="167">
        <v>0</v>
      </c>
      <c r="Y175" s="167">
        <f>X175*K175</f>
        <v>0</v>
      </c>
      <c r="Z175" s="167">
        <v>0</v>
      </c>
      <c r="AA175" s="168">
        <f>Z175*K175</f>
        <v>0</v>
      </c>
      <c r="AR175" s="19" t="s">
        <v>151</v>
      </c>
      <c r="AT175" s="19" t="s">
        <v>147</v>
      </c>
      <c r="AU175" s="19" t="s">
        <v>108</v>
      </c>
      <c r="AY175" s="19" t="s">
        <v>146</v>
      </c>
      <c r="BE175" s="107">
        <f>IF(U175="základní",N175,0)</f>
        <v>0</v>
      </c>
      <c r="BF175" s="107">
        <f>IF(U175="snížená",N175,0)</f>
        <v>0</v>
      </c>
      <c r="BG175" s="107">
        <f>IF(U175="zákl. přenesená",N175,0)</f>
        <v>0</v>
      </c>
      <c r="BH175" s="107">
        <f>IF(U175="sníž. přenesená",N175,0)</f>
        <v>0</v>
      </c>
      <c r="BI175" s="107">
        <f>IF(U175="nulová",N175,0)</f>
        <v>0</v>
      </c>
      <c r="BJ175" s="19" t="s">
        <v>86</v>
      </c>
      <c r="BK175" s="107">
        <f>ROUND(L175*K175,2)</f>
        <v>0</v>
      </c>
      <c r="BL175" s="19" t="s">
        <v>151</v>
      </c>
      <c r="BM175" s="19" t="s">
        <v>229</v>
      </c>
    </row>
    <row r="176" spans="2:65" s="1" customFormat="1" ht="49.9" customHeight="1">
      <c r="B176" s="36"/>
      <c r="C176" s="37"/>
      <c r="D176" s="153" t="s">
        <v>230</v>
      </c>
      <c r="E176" s="37"/>
      <c r="F176" s="37"/>
      <c r="G176" s="37"/>
      <c r="H176" s="37"/>
      <c r="I176" s="37"/>
      <c r="J176" s="37"/>
      <c r="K176" s="37"/>
      <c r="L176" s="37"/>
      <c r="M176" s="37"/>
      <c r="N176" s="236">
        <f>BK176</f>
        <v>0</v>
      </c>
      <c r="O176" s="237"/>
      <c r="P176" s="237"/>
      <c r="Q176" s="237"/>
      <c r="R176" s="38"/>
      <c r="T176" s="185"/>
      <c r="U176" s="57"/>
      <c r="V176" s="57"/>
      <c r="W176" s="57"/>
      <c r="X176" s="57"/>
      <c r="Y176" s="57"/>
      <c r="Z176" s="57"/>
      <c r="AA176" s="59"/>
      <c r="AT176" s="19" t="s">
        <v>77</v>
      </c>
      <c r="AU176" s="19" t="s">
        <v>78</v>
      </c>
      <c r="AY176" s="19" t="s">
        <v>231</v>
      </c>
      <c r="BK176" s="107">
        <v>0</v>
      </c>
    </row>
    <row r="177" spans="2:18" s="1" customFormat="1" ht="6.95" customHeight="1">
      <c r="B177" s="60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2"/>
    </row>
  </sheetData>
  <mergeCells count="160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29:I129"/>
    <mergeCell ref="F130:I130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9:I159"/>
    <mergeCell ref="L159:M159"/>
    <mergeCell ref="N159:Q159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N176:Q176"/>
    <mergeCell ref="H1:K1"/>
    <mergeCell ref="S2:AC2"/>
    <mergeCell ref="F172:I172"/>
    <mergeCell ref="F173:I173"/>
    <mergeCell ref="F175:I175"/>
    <mergeCell ref="L175:M175"/>
    <mergeCell ref="N175:Q175"/>
    <mergeCell ref="N119:Q119"/>
    <mergeCell ref="N120:Q120"/>
    <mergeCell ref="N121:Q121"/>
    <mergeCell ref="N158:Q158"/>
    <mergeCell ref="N174:Q174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60:I160"/>
  </mergeCells>
  <hyperlinks>
    <hyperlink ref="F1:G1" location="C2" display="1) Krycí list rozpočtu"/>
    <hyperlink ref="H1:K1" location="C86" display="2) Rekapitulace rozpočtu"/>
    <hyperlink ref="L1" location="C118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90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142-SS-A,B,C a 1434-SS-A,B,C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232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(SUM(BE96:BE103)+SUM(BE121:BE218))</f>
        <v>0</v>
      </c>
      <c r="I32" s="254"/>
      <c r="J32" s="254"/>
      <c r="K32" s="37"/>
      <c r="L32" s="37"/>
      <c r="M32" s="267">
        <f>ROUND((SUM(BE96:BE103)+SUM(BE121:BE218)),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(SUM(BF96:BF103)+SUM(BF121:BF218))</f>
        <v>0</v>
      </c>
      <c r="I33" s="254"/>
      <c r="J33" s="254"/>
      <c r="K33" s="37"/>
      <c r="L33" s="37"/>
      <c r="M33" s="267">
        <f>ROUND((SUM(BF96:BF103)+SUM(BF121:BF218)),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(SUM(BG96:BG103)+SUM(BG121:BG218))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(SUM(BH96:BH103)+SUM(BH121:BH218))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(SUM(BI96:BI103)+SUM(BI121:BI218))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142-SS-A,B,C a 1434-SS-A,B,C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02 - TZ 06 Horkovod, Obslužné plošiny - OCELOVÉ KONSTRUKCE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DSP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3"/>
      <c r="P88" s="263"/>
      <c r="Q88" s="263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1"/>
      <c r="P89" s="261"/>
      <c r="Q89" s="261"/>
      <c r="R89" s="127"/>
    </row>
    <row r="90" spans="2:47" s="7" customFormat="1" ht="19.899999999999999" customHeight="1">
      <c r="B90" s="128"/>
      <c r="C90" s="129"/>
      <c r="D90" s="103" t="s">
        <v>233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2"/>
      <c r="P90" s="262"/>
      <c r="Q90" s="262"/>
      <c r="R90" s="130"/>
    </row>
    <row r="91" spans="2:47" s="7" customFormat="1" ht="19.899999999999999" customHeight="1">
      <c r="B91" s="128"/>
      <c r="C91" s="129"/>
      <c r="D91" s="103" t="s">
        <v>122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N172</f>
        <v>0</v>
      </c>
      <c r="O91" s="262"/>
      <c r="P91" s="262"/>
      <c r="Q91" s="262"/>
      <c r="R91" s="130"/>
    </row>
    <row r="92" spans="2:47" s="6" customFormat="1" ht="24.95" customHeight="1">
      <c r="B92" s="124"/>
      <c r="C92" s="125"/>
      <c r="D92" s="126" t="s">
        <v>234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49">
        <f>N174</f>
        <v>0</v>
      </c>
      <c r="O92" s="261"/>
      <c r="P92" s="261"/>
      <c r="Q92" s="261"/>
      <c r="R92" s="127"/>
    </row>
    <row r="93" spans="2:47" s="7" customFormat="1" ht="19.899999999999999" customHeight="1">
      <c r="B93" s="128"/>
      <c r="C93" s="129"/>
      <c r="D93" s="103" t="s">
        <v>235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N175</f>
        <v>0</v>
      </c>
      <c r="O93" s="262"/>
      <c r="P93" s="262"/>
      <c r="Q93" s="262"/>
      <c r="R93" s="130"/>
    </row>
    <row r="94" spans="2:47" s="7" customFormat="1" ht="19.899999999999999" customHeight="1">
      <c r="B94" s="128"/>
      <c r="C94" s="129"/>
      <c r="D94" s="103" t="s">
        <v>236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N193</f>
        <v>0</v>
      </c>
      <c r="O94" s="262"/>
      <c r="P94" s="262"/>
      <c r="Q94" s="262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3">
        <f>ROUND(N97+N98+N99+N100+N101+N102,2)</f>
        <v>0</v>
      </c>
      <c r="O96" s="264"/>
      <c r="P96" s="264"/>
      <c r="Q96" s="264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59"/>
      <c r="F100" s="259"/>
      <c r="G100" s="259"/>
      <c r="H100" s="259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59"/>
      <c r="F101" s="259"/>
      <c r="G101" s="259"/>
      <c r="H101" s="259"/>
      <c r="I101" s="134"/>
      <c r="J101" s="134"/>
      <c r="K101" s="134"/>
      <c r="L101" s="134"/>
      <c r="M101" s="134"/>
      <c r="N101" s="194">
        <f>ROUND(N88*T101,2)</f>
        <v>0</v>
      </c>
      <c r="O101" s="260"/>
      <c r="P101" s="260"/>
      <c r="Q101" s="260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0"/>
      <c r="P102" s="260"/>
      <c r="Q102" s="260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2" t="str">
        <f>F6</f>
        <v>Výstavba inž. sítí Slatinice, TZ 06 Horkovod - OBSLUŽNÉ PLOŠINY, 142-SS-A,B,C a 1434-SS-A,B,C</v>
      </c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SO 02 - TZ 06 Horkovod, Obslužné plošiny - OCELOVÉ KONSTRUKCE</v>
      </c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5" t="str">
        <f>IF(O9="","",O9)</f>
        <v>16. 4. 2017</v>
      </c>
      <c r="N115" s="255"/>
      <c r="O115" s="255"/>
      <c r="P115" s="25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DSP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6" t="s">
        <v>135</v>
      </c>
      <c r="G120" s="256"/>
      <c r="H120" s="256"/>
      <c r="I120" s="256"/>
      <c r="J120" s="146" t="s">
        <v>136</v>
      </c>
      <c r="K120" s="146" t="s">
        <v>137</v>
      </c>
      <c r="L120" s="257" t="s">
        <v>138</v>
      </c>
      <c r="M120" s="257"/>
      <c r="N120" s="256" t="s">
        <v>116</v>
      </c>
      <c r="O120" s="256"/>
      <c r="P120" s="256"/>
      <c r="Q120" s="258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W122+W174+W219</f>
        <v>0</v>
      </c>
      <c r="X121" s="52"/>
      <c r="Y121" s="148">
        <f>Y122+Y174+Y219</f>
        <v>1.067275</v>
      </c>
      <c r="Z121" s="52"/>
      <c r="AA121" s="149">
        <f>AA122+AA174+AA219</f>
        <v>0</v>
      </c>
      <c r="AT121" s="19" t="s">
        <v>77</v>
      </c>
      <c r="AU121" s="19" t="s">
        <v>118</v>
      </c>
      <c r="BK121" s="150">
        <f>BK122+BK174+BK219</f>
        <v>0</v>
      </c>
    </row>
    <row r="122" spans="2:65" s="9" customFormat="1" ht="37.35" customHeight="1">
      <c r="B122" s="151"/>
      <c r="C122" s="152"/>
      <c r="D122" s="153" t="s">
        <v>119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W123+W172</f>
        <v>0</v>
      </c>
      <c r="X122" s="152"/>
      <c r="Y122" s="156">
        <f>Y123+Y172</f>
        <v>6.8500000000000002E-3</v>
      </c>
      <c r="Z122" s="152"/>
      <c r="AA122" s="157">
        <f>AA123+AA172</f>
        <v>0</v>
      </c>
      <c r="AR122" s="158" t="s">
        <v>86</v>
      </c>
      <c r="AT122" s="159" t="s">
        <v>77</v>
      </c>
      <c r="AU122" s="159" t="s">
        <v>78</v>
      </c>
      <c r="AY122" s="158" t="s">
        <v>146</v>
      </c>
      <c r="BK122" s="160">
        <f>BK123+BK172</f>
        <v>0</v>
      </c>
    </row>
    <row r="123" spans="2:65" s="9" customFormat="1" ht="19.899999999999999" customHeight="1">
      <c r="B123" s="151"/>
      <c r="C123" s="152"/>
      <c r="D123" s="161" t="s">
        <v>233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SUM(W124:W171)</f>
        <v>0</v>
      </c>
      <c r="X123" s="152"/>
      <c r="Y123" s="156">
        <f>SUM(Y124:Y171)</f>
        <v>6.8500000000000002E-3</v>
      </c>
      <c r="Z123" s="152"/>
      <c r="AA123" s="157">
        <f>SUM(AA124:AA171)</f>
        <v>0</v>
      </c>
      <c r="AR123" s="158" t="s">
        <v>86</v>
      </c>
      <c r="AT123" s="159" t="s">
        <v>77</v>
      </c>
      <c r="AU123" s="159" t="s">
        <v>86</v>
      </c>
      <c r="AY123" s="158" t="s">
        <v>146</v>
      </c>
      <c r="BK123" s="160">
        <f>SUM(BK124:BK171)</f>
        <v>0</v>
      </c>
    </row>
    <row r="124" spans="2:65" s="1" customFormat="1" ht="40.15" customHeight="1">
      <c r="B124" s="133"/>
      <c r="C124" s="162" t="s">
        <v>86</v>
      </c>
      <c r="D124" s="162" t="s">
        <v>147</v>
      </c>
      <c r="E124" s="163" t="s">
        <v>237</v>
      </c>
      <c r="F124" s="243" t="s">
        <v>238</v>
      </c>
      <c r="G124" s="243"/>
      <c r="H124" s="243"/>
      <c r="I124" s="243"/>
      <c r="J124" s="164" t="s">
        <v>201</v>
      </c>
      <c r="K124" s="165">
        <v>49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151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151</v>
      </c>
      <c r="BM124" s="19" t="s">
        <v>239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240</v>
      </c>
      <c r="G125" s="240"/>
      <c r="H125" s="240"/>
      <c r="I125" s="240"/>
      <c r="J125" s="170"/>
      <c r="K125" s="172">
        <v>49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155</v>
      </c>
      <c r="G126" s="242"/>
      <c r="H126" s="242"/>
      <c r="I126" s="242"/>
      <c r="J126" s="178"/>
      <c r="K126" s="180">
        <v>49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40.15" customHeight="1">
      <c r="B127" s="133"/>
      <c r="C127" s="162" t="s">
        <v>108</v>
      </c>
      <c r="D127" s="162" t="s">
        <v>147</v>
      </c>
      <c r="E127" s="163" t="s">
        <v>241</v>
      </c>
      <c r="F127" s="243" t="s">
        <v>242</v>
      </c>
      <c r="G127" s="243"/>
      <c r="H127" s="243"/>
      <c r="I127" s="243"/>
      <c r="J127" s="164" t="s">
        <v>201</v>
      </c>
      <c r="K127" s="165">
        <v>1225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151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151</v>
      </c>
      <c r="BM127" s="19" t="s">
        <v>243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244</v>
      </c>
      <c r="G128" s="240"/>
      <c r="H128" s="240"/>
      <c r="I128" s="240"/>
      <c r="J128" s="170"/>
      <c r="K128" s="172">
        <v>1225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155</v>
      </c>
      <c r="G129" s="242"/>
      <c r="H129" s="242"/>
      <c r="I129" s="242"/>
      <c r="J129" s="178"/>
      <c r="K129" s="180">
        <v>1225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1" customFormat="1" ht="40.15" customHeight="1">
      <c r="B130" s="133"/>
      <c r="C130" s="162" t="s">
        <v>160</v>
      </c>
      <c r="D130" s="162" t="s">
        <v>147</v>
      </c>
      <c r="E130" s="163" t="s">
        <v>245</v>
      </c>
      <c r="F130" s="243" t="s">
        <v>246</v>
      </c>
      <c r="G130" s="243"/>
      <c r="H130" s="243"/>
      <c r="I130" s="243"/>
      <c r="J130" s="164" t="s">
        <v>201</v>
      </c>
      <c r="K130" s="165">
        <v>49</v>
      </c>
      <c r="L130" s="244">
        <v>0</v>
      </c>
      <c r="M130" s="244"/>
      <c r="N130" s="245">
        <f>ROUND(L130*K130,2)</f>
        <v>0</v>
      </c>
      <c r="O130" s="245"/>
      <c r="P130" s="245"/>
      <c r="Q130" s="245"/>
      <c r="R130" s="136"/>
      <c r="T130" s="166" t="s">
        <v>5</v>
      </c>
      <c r="U130" s="45" t="s">
        <v>43</v>
      </c>
      <c r="V130" s="37"/>
      <c r="W130" s="167">
        <f>V130*K130</f>
        <v>0</v>
      </c>
      <c r="X130" s="167">
        <v>0</v>
      </c>
      <c r="Y130" s="167">
        <f>X130*K130</f>
        <v>0</v>
      </c>
      <c r="Z130" s="167">
        <v>0</v>
      </c>
      <c r="AA130" s="168">
        <f>Z130*K130</f>
        <v>0</v>
      </c>
      <c r="AR130" s="19" t="s">
        <v>151</v>
      </c>
      <c r="AT130" s="19" t="s">
        <v>147</v>
      </c>
      <c r="AU130" s="19" t="s">
        <v>108</v>
      </c>
      <c r="AY130" s="19" t="s">
        <v>146</v>
      </c>
      <c r="BE130" s="107">
        <f>IF(U130="základní",N130,0)</f>
        <v>0</v>
      </c>
      <c r="BF130" s="107">
        <f>IF(U130="snížená",N130,0)</f>
        <v>0</v>
      </c>
      <c r="BG130" s="107">
        <f>IF(U130="zákl. přenesená",N130,0)</f>
        <v>0</v>
      </c>
      <c r="BH130" s="107">
        <f>IF(U130="sníž. přenesená",N130,0)</f>
        <v>0</v>
      </c>
      <c r="BI130" s="107">
        <f>IF(U130="nulová",N130,0)</f>
        <v>0</v>
      </c>
      <c r="BJ130" s="19" t="s">
        <v>86</v>
      </c>
      <c r="BK130" s="107">
        <f>ROUND(L130*K130,2)</f>
        <v>0</v>
      </c>
      <c r="BL130" s="19" t="s">
        <v>151</v>
      </c>
      <c r="BM130" s="19" t="s">
        <v>247</v>
      </c>
    </row>
    <row r="131" spans="2:65" s="10" customFormat="1" ht="20.45" customHeight="1">
      <c r="B131" s="169"/>
      <c r="C131" s="170"/>
      <c r="D131" s="170"/>
      <c r="E131" s="171" t="s">
        <v>5</v>
      </c>
      <c r="F131" s="239" t="s">
        <v>240</v>
      </c>
      <c r="G131" s="240"/>
      <c r="H131" s="240"/>
      <c r="I131" s="240"/>
      <c r="J131" s="170"/>
      <c r="K131" s="172">
        <v>49</v>
      </c>
      <c r="L131" s="170"/>
      <c r="M131" s="170"/>
      <c r="N131" s="170"/>
      <c r="O131" s="170"/>
      <c r="P131" s="170"/>
      <c r="Q131" s="170"/>
      <c r="R131" s="173"/>
      <c r="T131" s="174"/>
      <c r="U131" s="170"/>
      <c r="V131" s="170"/>
      <c r="W131" s="170"/>
      <c r="X131" s="170"/>
      <c r="Y131" s="170"/>
      <c r="Z131" s="170"/>
      <c r="AA131" s="175"/>
      <c r="AT131" s="176" t="s">
        <v>154</v>
      </c>
      <c r="AU131" s="176" t="s">
        <v>108</v>
      </c>
      <c r="AV131" s="10" t="s">
        <v>108</v>
      </c>
      <c r="AW131" s="10" t="s">
        <v>35</v>
      </c>
      <c r="AX131" s="10" t="s">
        <v>78</v>
      </c>
      <c r="AY131" s="176" t="s">
        <v>146</v>
      </c>
    </row>
    <row r="132" spans="2:65" s="11" customFormat="1" ht="20.45" customHeight="1">
      <c r="B132" s="177"/>
      <c r="C132" s="178"/>
      <c r="D132" s="178"/>
      <c r="E132" s="179" t="s">
        <v>5</v>
      </c>
      <c r="F132" s="241" t="s">
        <v>155</v>
      </c>
      <c r="G132" s="242"/>
      <c r="H132" s="242"/>
      <c r="I132" s="242"/>
      <c r="J132" s="178"/>
      <c r="K132" s="180">
        <v>49</v>
      </c>
      <c r="L132" s="178"/>
      <c r="M132" s="178"/>
      <c r="N132" s="178"/>
      <c r="O132" s="178"/>
      <c r="P132" s="178"/>
      <c r="Q132" s="178"/>
      <c r="R132" s="181"/>
      <c r="T132" s="182"/>
      <c r="U132" s="178"/>
      <c r="V132" s="178"/>
      <c r="W132" s="178"/>
      <c r="X132" s="178"/>
      <c r="Y132" s="178"/>
      <c r="Z132" s="178"/>
      <c r="AA132" s="183"/>
      <c r="AT132" s="184" t="s">
        <v>154</v>
      </c>
      <c r="AU132" s="184" t="s">
        <v>108</v>
      </c>
      <c r="AV132" s="11" t="s">
        <v>151</v>
      </c>
      <c r="AW132" s="11" t="s">
        <v>35</v>
      </c>
      <c r="AX132" s="11" t="s">
        <v>86</v>
      </c>
      <c r="AY132" s="184" t="s">
        <v>146</v>
      </c>
    </row>
    <row r="133" spans="2:65" s="1" customFormat="1" ht="28.9" customHeight="1">
      <c r="B133" s="133"/>
      <c r="C133" s="162" t="s">
        <v>151</v>
      </c>
      <c r="D133" s="162" t="s">
        <v>147</v>
      </c>
      <c r="E133" s="163" t="s">
        <v>248</v>
      </c>
      <c r="F133" s="243" t="s">
        <v>249</v>
      </c>
      <c r="G133" s="243"/>
      <c r="H133" s="243"/>
      <c r="I133" s="243"/>
      <c r="J133" s="164" t="s">
        <v>201</v>
      </c>
      <c r="K133" s="165">
        <v>49</v>
      </c>
      <c r="L133" s="244">
        <v>0</v>
      </c>
      <c r="M133" s="244"/>
      <c r="N133" s="245">
        <f>ROUND(L133*K133,2)</f>
        <v>0</v>
      </c>
      <c r="O133" s="245"/>
      <c r="P133" s="245"/>
      <c r="Q133" s="245"/>
      <c r="R133" s="136"/>
      <c r="T133" s="166" t="s">
        <v>5</v>
      </c>
      <c r="U133" s="45" t="s">
        <v>43</v>
      </c>
      <c r="V133" s="37"/>
      <c r="W133" s="167">
        <f>V133*K133</f>
        <v>0</v>
      </c>
      <c r="X133" s="167">
        <v>0</v>
      </c>
      <c r="Y133" s="167">
        <f>X133*K133</f>
        <v>0</v>
      </c>
      <c r="Z133" s="167">
        <v>0</v>
      </c>
      <c r="AA133" s="168">
        <f>Z133*K133</f>
        <v>0</v>
      </c>
      <c r="AR133" s="19" t="s">
        <v>151</v>
      </c>
      <c r="AT133" s="19" t="s">
        <v>147</v>
      </c>
      <c r="AU133" s="19" t="s">
        <v>108</v>
      </c>
      <c r="AY133" s="19" t="s">
        <v>146</v>
      </c>
      <c r="BE133" s="107">
        <f>IF(U133="základní",N133,0)</f>
        <v>0</v>
      </c>
      <c r="BF133" s="107">
        <f>IF(U133="snížená",N133,0)</f>
        <v>0</v>
      </c>
      <c r="BG133" s="107">
        <f>IF(U133="zákl. přenesená",N133,0)</f>
        <v>0</v>
      </c>
      <c r="BH133" s="107">
        <f>IF(U133="sníž. přenesená",N133,0)</f>
        <v>0</v>
      </c>
      <c r="BI133" s="107">
        <f>IF(U133="nulová",N133,0)</f>
        <v>0</v>
      </c>
      <c r="BJ133" s="19" t="s">
        <v>86</v>
      </c>
      <c r="BK133" s="107">
        <f>ROUND(L133*K133,2)</f>
        <v>0</v>
      </c>
      <c r="BL133" s="19" t="s">
        <v>151</v>
      </c>
      <c r="BM133" s="19" t="s">
        <v>250</v>
      </c>
    </row>
    <row r="134" spans="2:65" s="10" customFormat="1" ht="20.45" customHeight="1">
      <c r="B134" s="169"/>
      <c r="C134" s="170"/>
      <c r="D134" s="170"/>
      <c r="E134" s="171" t="s">
        <v>5</v>
      </c>
      <c r="F134" s="239" t="s">
        <v>240</v>
      </c>
      <c r="G134" s="240"/>
      <c r="H134" s="240"/>
      <c r="I134" s="240"/>
      <c r="J134" s="170"/>
      <c r="K134" s="172">
        <v>49</v>
      </c>
      <c r="L134" s="170"/>
      <c r="M134" s="170"/>
      <c r="N134" s="170"/>
      <c r="O134" s="170"/>
      <c r="P134" s="170"/>
      <c r="Q134" s="170"/>
      <c r="R134" s="173"/>
      <c r="T134" s="174"/>
      <c r="U134" s="170"/>
      <c r="V134" s="170"/>
      <c r="W134" s="170"/>
      <c r="X134" s="170"/>
      <c r="Y134" s="170"/>
      <c r="Z134" s="170"/>
      <c r="AA134" s="175"/>
      <c r="AT134" s="176" t="s">
        <v>154</v>
      </c>
      <c r="AU134" s="176" t="s">
        <v>108</v>
      </c>
      <c r="AV134" s="10" t="s">
        <v>108</v>
      </c>
      <c r="AW134" s="10" t="s">
        <v>35</v>
      </c>
      <c r="AX134" s="10" t="s">
        <v>78</v>
      </c>
      <c r="AY134" s="176" t="s">
        <v>146</v>
      </c>
    </row>
    <row r="135" spans="2:65" s="11" customFormat="1" ht="20.45" customHeight="1">
      <c r="B135" s="177"/>
      <c r="C135" s="178"/>
      <c r="D135" s="178"/>
      <c r="E135" s="179" t="s">
        <v>5</v>
      </c>
      <c r="F135" s="241" t="s">
        <v>155</v>
      </c>
      <c r="G135" s="242"/>
      <c r="H135" s="242"/>
      <c r="I135" s="242"/>
      <c r="J135" s="178"/>
      <c r="K135" s="180">
        <v>49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154</v>
      </c>
      <c r="AU135" s="184" t="s">
        <v>108</v>
      </c>
      <c r="AV135" s="11" t="s">
        <v>151</v>
      </c>
      <c r="AW135" s="11" t="s">
        <v>35</v>
      </c>
      <c r="AX135" s="11" t="s">
        <v>86</v>
      </c>
      <c r="AY135" s="184" t="s">
        <v>146</v>
      </c>
    </row>
    <row r="136" spans="2:65" s="1" customFormat="1" ht="28.9" customHeight="1">
      <c r="B136" s="133"/>
      <c r="C136" s="162" t="s">
        <v>167</v>
      </c>
      <c r="D136" s="162" t="s">
        <v>147</v>
      </c>
      <c r="E136" s="163" t="s">
        <v>251</v>
      </c>
      <c r="F136" s="243" t="s">
        <v>252</v>
      </c>
      <c r="G136" s="243"/>
      <c r="H136" s="243"/>
      <c r="I136" s="243"/>
      <c r="J136" s="164" t="s">
        <v>201</v>
      </c>
      <c r="K136" s="165">
        <v>1225</v>
      </c>
      <c r="L136" s="244">
        <v>0</v>
      </c>
      <c r="M136" s="244"/>
      <c r="N136" s="245">
        <f>ROUND(L136*K136,2)</f>
        <v>0</v>
      </c>
      <c r="O136" s="245"/>
      <c r="P136" s="245"/>
      <c r="Q136" s="245"/>
      <c r="R136" s="136"/>
      <c r="T136" s="166" t="s">
        <v>5</v>
      </c>
      <c r="U136" s="45" t="s">
        <v>43</v>
      </c>
      <c r="V136" s="37"/>
      <c r="W136" s="167">
        <f>V136*K136</f>
        <v>0</v>
      </c>
      <c r="X136" s="167">
        <v>0</v>
      </c>
      <c r="Y136" s="167">
        <f>X136*K136</f>
        <v>0</v>
      </c>
      <c r="Z136" s="167">
        <v>0</v>
      </c>
      <c r="AA136" s="168">
        <f>Z136*K136</f>
        <v>0</v>
      </c>
      <c r="AR136" s="19" t="s">
        <v>151</v>
      </c>
      <c r="AT136" s="19" t="s">
        <v>147</v>
      </c>
      <c r="AU136" s="19" t="s">
        <v>108</v>
      </c>
      <c r="AY136" s="19" t="s">
        <v>146</v>
      </c>
      <c r="BE136" s="107">
        <f>IF(U136="základní",N136,0)</f>
        <v>0</v>
      </c>
      <c r="BF136" s="107">
        <f>IF(U136="snížená",N136,0)</f>
        <v>0</v>
      </c>
      <c r="BG136" s="107">
        <f>IF(U136="zákl. přenesená",N136,0)</f>
        <v>0</v>
      </c>
      <c r="BH136" s="107">
        <f>IF(U136="sníž. přenesená",N136,0)</f>
        <v>0</v>
      </c>
      <c r="BI136" s="107">
        <f>IF(U136="nulová",N136,0)</f>
        <v>0</v>
      </c>
      <c r="BJ136" s="19" t="s">
        <v>86</v>
      </c>
      <c r="BK136" s="107">
        <f>ROUND(L136*K136,2)</f>
        <v>0</v>
      </c>
      <c r="BL136" s="19" t="s">
        <v>151</v>
      </c>
      <c r="BM136" s="19" t="s">
        <v>253</v>
      </c>
    </row>
    <row r="137" spans="2:65" s="10" customFormat="1" ht="20.45" customHeight="1">
      <c r="B137" s="169"/>
      <c r="C137" s="170"/>
      <c r="D137" s="170"/>
      <c r="E137" s="171" t="s">
        <v>5</v>
      </c>
      <c r="F137" s="239" t="s">
        <v>244</v>
      </c>
      <c r="G137" s="240"/>
      <c r="H137" s="240"/>
      <c r="I137" s="240"/>
      <c r="J137" s="170"/>
      <c r="K137" s="172">
        <v>1225</v>
      </c>
      <c r="L137" s="170"/>
      <c r="M137" s="170"/>
      <c r="N137" s="170"/>
      <c r="O137" s="170"/>
      <c r="P137" s="170"/>
      <c r="Q137" s="170"/>
      <c r="R137" s="173"/>
      <c r="T137" s="174"/>
      <c r="U137" s="170"/>
      <c r="V137" s="170"/>
      <c r="W137" s="170"/>
      <c r="X137" s="170"/>
      <c r="Y137" s="170"/>
      <c r="Z137" s="170"/>
      <c r="AA137" s="175"/>
      <c r="AT137" s="176" t="s">
        <v>154</v>
      </c>
      <c r="AU137" s="176" t="s">
        <v>108</v>
      </c>
      <c r="AV137" s="10" t="s">
        <v>108</v>
      </c>
      <c r="AW137" s="10" t="s">
        <v>35</v>
      </c>
      <c r="AX137" s="10" t="s">
        <v>78</v>
      </c>
      <c r="AY137" s="176" t="s">
        <v>146</v>
      </c>
    </row>
    <row r="138" spans="2:65" s="11" customFormat="1" ht="20.45" customHeight="1">
      <c r="B138" s="177"/>
      <c r="C138" s="178"/>
      <c r="D138" s="178"/>
      <c r="E138" s="179" t="s">
        <v>5</v>
      </c>
      <c r="F138" s="241" t="s">
        <v>155</v>
      </c>
      <c r="G138" s="242"/>
      <c r="H138" s="242"/>
      <c r="I138" s="242"/>
      <c r="J138" s="178"/>
      <c r="K138" s="180">
        <v>1225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154</v>
      </c>
      <c r="AU138" s="184" t="s">
        <v>108</v>
      </c>
      <c r="AV138" s="11" t="s">
        <v>151</v>
      </c>
      <c r="AW138" s="11" t="s">
        <v>35</v>
      </c>
      <c r="AX138" s="11" t="s">
        <v>86</v>
      </c>
      <c r="AY138" s="184" t="s">
        <v>146</v>
      </c>
    </row>
    <row r="139" spans="2:65" s="1" customFormat="1" ht="28.9" customHeight="1">
      <c r="B139" s="133"/>
      <c r="C139" s="162" t="s">
        <v>171</v>
      </c>
      <c r="D139" s="162" t="s">
        <v>147</v>
      </c>
      <c r="E139" s="163" t="s">
        <v>254</v>
      </c>
      <c r="F139" s="243" t="s">
        <v>255</v>
      </c>
      <c r="G139" s="243"/>
      <c r="H139" s="243"/>
      <c r="I139" s="243"/>
      <c r="J139" s="164" t="s">
        <v>201</v>
      </c>
      <c r="K139" s="165">
        <v>49</v>
      </c>
      <c r="L139" s="244">
        <v>0</v>
      </c>
      <c r="M139" s="244"/>
      <c r="N139" s="245">
        <f>ROUND(L139*K139,2)</f>
        <v>0</v>
      </c>
      <c r="O139" s="245"/>
      <c r="P139" s="245"/>
      <c r="Q139" s="245"/>
      <c r="R139" s="136"/>
      <c r="T139" s="166" t="s">
        <v>5</v>
      </c>
      <c r="U139" s="45" t="s">
        <v>43</v>
      </c>
      <c r="V139" s="37"/>
      <c r="W139" s="167">
        <f>V139*K139</f>
        <v>0</v>
      </c>
      <c r="X139" s="167">
        <v>0</v>
      </c>
      <c r="Y139" s="167">
        <f>X139*K139</f>
        <v>0</v>
      </c>
      <c r="Z139" s="167">
        <v>0</v>
      </c>
      <c r="AA139" s="168">
        <f>Z139*K139</f>
        <v>0</v>
      </c>
      <c r="AR139" s="19" t="s">
        <v>151</v>
      </c>
      <c r="AT139" s="19" t="s">
        <v>147</v>
      </c>
      <c r="AU139" s="19" t="s">
        <v>108</v>
      </c>
      <c r="AY139" s="19" t="s">
        <v>146</v>
      </c>
      <c r="BE139" s="107">
        <f>IF(U139="základní",N139,0)</f>
        <v>0</v>
      </c>
      <c r="BF139" s="107">
        <f>IF(U139="snížená",N139,0)</f>
        <v>0</v>
      </c>
      <c r="BG139" s="107">
        <f>IF(U139="zákl. přenesená",N139,0)</f>
        <v>0</v>
      </c>
      <c r="BH139" s="107">
        <f>IF(U139="sníž. přenesená",N139,0)</f>
        <v>0</v>
      </c>
      <c r="BI139" s="107">
        <f>IF(U139="nulová",N139,0)</f>
        <v>0</v>
      </c>
      <c r="BJ139" s="19" t="s">
        <v>86</v>
      </c>
      <c r="BK139" s="107">
        <f>ROUND(L139*K139,2)</f>
        <v>0</v>
      </c>
      <c r="BL139" s="19" t="s">
        <v>151</v>
      </c>
      <c r="BM139" s="19" t="s">
        <v>256</v>
      </c>
    </row>
    <row r="140" spans="2:65" s="10" customFormat="1" ht="20.45" customHeight="1">
      <c r="B140" s="169"/>
      <c r="C140" s="170"/>
      <c r="D140" s="170"/>
      <c r="E140" s="171" t="s">
        <v>5</v>
      </c>
      <c r="F140" s="239" t="s">
        <v>257</v>
      </c>
      <c r="G140" s="240"/>
      <c r="H140" s="240"/>
      <c r="I140" s="240"/>
      <c r="J140" s="170"/>
      <c r="K140" s="172">
        <v>49</v>
      </c>
      <c r="L140" s="170"/>
      <c r="M140" s="170"/>
      <c r="N140" s="170"/>
      <c r="O140" s="170"/>
      <c r="P140" s="170"/>
      <c r="Q140" s="170"/>
      <c r="R140" s="173"/>
      <c r="T140" s="174"/>
      <c r="U140" s="170"/>
      <c r="V140" s="170"/>
      <c r="W140" s="170"/>
      <c r="X140" s="170"/>
      <c r="Y140" s="170"/>
      <c r="Z140" s="170"/>
      <c r="AA140" s="175"/>
      <c r="AT140" s="176" t="s">
        <v>154</v>
      </c>
      <c r="AU140" s="176" t="s">
        <v>108</v>
      </c>
      <c r="AV140" s="10" t="s">
        <v>108</v>
      </c>
      <c r="AW140" s="10" t="s">
        <v>35</v>
      </c>
      <c r="AX140" s="10" t="s">
        <v>78</v>
      </c>
      <c r="AY140" s="176" t="s">
        <v>146</v>
      </c>
    </row>
    <row r="141" spans="2:65" s="11" customFormat="1" ht="20.45" customHeight="1">
      <c r="B141" s="177"/>
      <c r="C141" s="178"/>
      <c r="D141" s="178"/>
      <c r="E141" s="179" t="s">
        <v>5</v>
      </c>
      <c r="F141" s="241" t="s">
        <v>155</v>
      </c>
      <c r="G141" s="242"/>
      <c r="H141" s="242"/>
      <c r="I141" s="242"/>
      <c r="J141" s="178"/>
      <c r="K141" s="180">
        <v>49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154</v>
      </c>
      <c r="AU141" s="184" t="s">
        <v>108</v>
      </c>
      <c r="AV141" s="11" t="s">
        <v>151</v>
      </c>
      <c r="AW141" s="11" t="s">
        <v>35</v>
      </c>
      <c r="AX141" s="11" t="s">
        <v>86</v>
      </c>
      <c r="AY141" s="184" t="s">
        <v>146</v>
      </c>
    </row>
    <row r="142" spans="2:65" s="1" customFormat="1" ht="20.45" customHeight="1">
      <c r="B142" s="133"/>
      <c r="C142" s="162" t="s">
        <v>175</v>
      </c>
      <c r="D142" s="162" t="s">
        <v>147</v>
      </c>
      <c r="E142" s="163" t="s">
        <v>258</v>
      </c>
      <c r="F142" s="243" t="s">
        <v>259</v>
      </c>
      <c r="G142" s="243"/>
      <c r="H142" s="243"/>
      <c r="I142" s="243"/>
      <c r="J142" s="164" t="s">
        <v>260</v>
      </c>
      <c r="K142" s="165">
        <v>6</v>
      </c>
      <c r="L142" s="244">
        <v>0</v>
      </c>
      <c r="M142" s="244"/>
      <c r="N142" s="245">
        <f>ROUND(L142*K142,2)</f>
        <v>0</v>
      </c>
      <c r="O142" s="245"/>
      <c r="P142" s="245"/>
      <c r="Q142" s="245"/>
      <c r="R142" s="136"/>
      <c r="T142" s="166" t="s">
        <v>5</v>
      </c>
      <c r="U142" s="45" t="s">
        <v>43</v>
      </c>
      <c r="V142" s="37"/>
      <c r="W142" s="167">
        <f>V142*K142</f>
        <v>0</v>
      </c>
      <c r="X142" s="167">
        <v>0</v>
      </c>
      <c r="Y142" s="167">
        <f>X142*K142</f>
        <v>0</v>
      </c>
      <c r="Z142" s="167">
        <v>0</v>
      </c>
      <c r="AA142" s="168">
        <f>Z142*K142</f>
        <v>0</v>
      </c>
      <c r="AR142" s="19" t="s">
        <v>151</v>
      </c>
      <c r="AT142" s="19" t="s">
        <v>147</v>
      </c>
      <c r="AU142" s="19" t="s">
        <v>108</v>
      </c>
      <c r="AY142" s="19" t="s">
        <v>146</v>
      </c>
      <c r="BE142" s="107">
        <f>IF(U142="základní",N142,0)</f>
        <v>0</v>
      </c>
      <c r="BF142" s="107">
        <f>IF(U142="snížená",N142,0)</f>
        <v>0</v>
      </c>
      <c r="BG142" s="107">
        <f>IF(U142="zákl. přenesená",N142,0)</f>
        <v>0</v>
      </c>
      <c r="BH142" s="107">
        <f>IF(U142="sníž. přenesená",N142,0)</f>
        <v>0</v>
      </c>
      <c r="BI142" s="107">
        <f>IF(U142="nulová",N142,0)</f>
        <v>0</v>
      </c>
      <c r="BJ142" s="19" t="s">
        <v>86</v>
      </c>
      <c r="BK142" s="107">
        <f>ROUND(L142*K142,2)</f>
        <v>0</v>
      </c>
      <c r="BL142" s="19" t="s">
        <v>151</v>
      </c>
      <c r="BM142" s="19" t="s">
        <v>261</v>
      </c>
    </row>
    <row r="143" spans="2:65" s="10" customFormat="1" ht="20.45" customHeight="1">
      <c r="B143" s="169"/>
      <c r="C143" s="170"/>
      <c r="D143" s="170"/>
      <c r="E143" s="171" t="s">
        <v>5</v>
      </c>
      <c r="F143" s="239" t="s">
        <v>171</v>
      </c>
      <c r="G143" s="240"/>
      <c r="H143" s="240"/>
      <c r="I143" s="240"/>
      <c r="J143" s="170"/>
      <c r="K143" s="172">
        <v>6</v>
      </c>
      <c r="L143" s="170"/>
      <c r="M143" s="170"/>
      <c r="N143" s="170"/>
      <c r="O143" s="170"/>
      <c r="P143" s="170"/>
      <c r="Q143" s="170"/>
      <c r="R143" s="173"/>
      <c r="T143" s="174"/>
      <c r="U143" s="170"/>
      <c r="V143" s="170"/>
      <c r="W143" s="170"/>
      <c r="X143" s="170"/>
      <c r="Y143" s="170"/>
      <c r="Z143" s="170"/>
      <c r="AA143" s="175"/>
      <c r="AT143" s="176" t="s">
        <v>154</v>
      </c>
      <c r="AU143" s="176" t="s">
        <v>108</v>
      </c>
      <c r="AV143" s="10" t="s">
        <v>108</v>
      </c>
      <c r="AW143" s="10" t="s">
        <v>35</v>
      </c>
      <c r="AX143" s="10" t="s">
        <v>78</v>
      </c>
      <c r="AY143" s="176" t="s">
        <v>146</v>
      </c>
    </row>
    <row r="144" spans="2:65" s="11" customFormat="1" ht="20.45" customHeight="1">
      <c r="B144" s="177"/>
      <c r="C144" s="178"/>
      <c r="D144" s="178"/>
      <c r="E144" s="179" t="s">
        <v>5</v>
      </c>
      <c r="F144" s="241" t="s">
        <v>155</v>
      </c>
      <c r="G144" s="242"/>
      <c r="H144" s="242"/>
      <c r="I144" s="242"/>
      <c r="J144" s="178"/>
      <c r="K144" s="180">
        <v>6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154</v>
      </c>
      <c r="AU144" s="184" t="s">
        <v>108</v>
      </c>
      <c r="AV144" s="11" t="s">
        <v>151</v>
      </c>
      <c r="AW144" s="11" t="s">
        <v>35</v>
      </c>
      <c r="AX144" s="11" t="s">
        <v>86</v>
      </c>
      <c r="AY144" s="184" t="s">
        <v>146</v>
      </c>
    </row>
    <row r="145" spans="2:65" s="1" customFormat="1" ht="28.9" customHeight="1">
      <c r="B145" s="133"/>
      <c r="C145" s="162" t="s">
        <v>180</v>
      </c>
      <c r="D145" s="162" t="s">
        <v>147</v>
      </c>
      <c r="E145" s="163" t="s">
        <v>262</v>
      </c>
      <c r="F145" s="243" t="s">
        <v>263</v>
      </c>
      <c r="G145" s="243"/>
      <c r="H145" s="243"/>
      <c r="I145" s="243"/>
      <c r="J145" s="164" t="s">
        <v>260</v>
      </c>
      <c r="K145" s="165">
        <v>150</v>
      </c>
      <c r="L145" s="244">
        <v>0</v>
      </c>
      <c r="M145" s="244"/>
      <c r="N145" s="245">
        <f>ROUND(L145*K145,2)</f>
        <v>0</v>
      </c>
      <c r="O145" s="245"/>
      <c r="P145" s="245"/>
      <c r="Q145" s="245"/>
      <c r="R145" s="136"/>
      <c r="T145" s="166" t="s">
        <v>5</v>
      </c>
      <c r="U145" s="45" t="s">
        <v>43</v>
      </c>
      <c r="V145" s="37"/>
      <c r="W145" s="167">
        <f>V145*K145</f>
        <v>0</v>
      </c>
      <c r="X145" s="167">
        <v>0</v>
      </c>
      <c r="Y145" s="167">
        <f>X145*K145</f>
        <v>0</v>
      </c>
      <c r="Z145" s="167">
        <v>0</v>
      </c>
      <c r="AA145" s="168">
        <f>Z145*K145</f>
        <v>0</v>
      </c>
      <c r="AR145" s="19" t="s">
        <v>151</v>
      </c>
      <c r="AT145" s="19" t="s">
        <v>147</v>
      </c>
      <c r="AU145" s="19" t="s">
        <v>108</v>
      </c>
      <c r="AY145" s="19" t="s">
        <v>146</v>
      </c>
      <c r="BE145" s="107">
        <f>IF(U145="základní",N145,0)</f>
        <v>0</v>
      </c>
      <c r="BF145" s="107">
        <f>IF(U145="snížená",N145,0)</f>
        <v>0</v>
      </c>
      <c r="BG145" s="107">
        <f>IF(U145="zákl. přenesená",N145,0)</f>
        <v>0</v>
      </c>
      <c r="BH145" s="107">
        <f>IF(U145="sníž. přenesená",N145,0)</f>
        <v>0</v>
      </c>
      <c r="BI145" s="107">
        <f>IF(U145="nulová",N145,0)</f>
        <v>0</v>
      </c>
      <c r="BJ145" s="19" t="s">
        <v>86</v>
      </c>
      <c r="BK145" s="107">
        <f>ROUND(L145*K145,2)</f>
        <v>0</v>
      </c>
      <c r="BL145" s="19" t="s">
        <v>151</v>
      </c>
      <c r="BM145" s="19" t="s">
        <v>264</v>
      </c>
    </row>
    <row r="146" spans="2:65" s="10" customFormat="1" ht="20.45" customHeight="1">
      <c r="B146" s="169"/>
      <c r="C146" s="170"/>
      <c r="D146" s="170"/>
      <c r="E146" s="171" t="s">
        <v>5</v>
      </c>
      <c r="F146" s="239" t="s">
        <v>265</v>
      </c>
      <c r="G146" s="240"/>
      <c r="H146" s="240"/>
      <c r="I146" s="240"/>
      <c r="J146" s="170"/>
      <c r="K146" s="172">
        <v>150</v>
      </c>
      <c r="L146" s="170"/>
      <c r="M146" s="170"/>
      <c r="N146" s="170"/>
      <c r="O146" s="170"/>
      <c r="P146" s="170"/>
      <c r="Q146" s="170"/>
      <c r="R146" s="173"/>
      <c r="T146" s="174"/>
      <c r="U146" s="170"/>
      <c r="V146" s="170"/>
      <c r="W146" s="170"/>
      <c r="X146" s="170"/>
      <c r="Y146" s="170"/>
      <c r="Z146" s="170"/>
      <c r="AA146" s="175"/>
      <c r="AT146" s="176" t="s">
        <v>154</v>
      </c>
      <c r="AU146" s="176" t="s">
        <v>108</v>
      </c>
      <c r="AV146" s="10" t="s">
        <v>108</v>
      </c>
      <c r="AW146" s="10" t="s">
        <v>35</v>
      </c>
      <c r="AX146" s="10" t="s">
        <v>78</v>
      </c>
      <c r="AY146" s="176" t="s">
        <v>146</v>
      </c>
    </row>
    <row r="147" spans="2:65" s="11" customFormat="1" ht="20.45" customHeight="1">
      <c r="B147" s="177"/>
      <c r="C147" s="178"/>
      <c r="D147" s="178"/>
      <c r="E147" s="179" t="s">
        <v>5</v>
      </c>
      <c r="F147" s="241" t="s">
        <v>155</v>
      </c>
      <c r="G147" s="242"/>
      <c r="H147" s="242"/>
      <c r="I147" s="242"/>
      <c r="J147" s="178"/>
      <c r="K147" s="180">
        <v>150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154</v>
      </c>
      <c r="AU147" s="184" t="s">
        <v>108</v>
      </c>
      <c r="AV147" s="11" t="s">
        <v>151</v>
      </c>
      <c r="AW147" s="11" t="s">
        <v>35</v>
      </c>
      <c r="AX147" s="11" t="s">
        <v>86</v>
      </c>
      <c r="AY147" s="184" t="s">
        <v>146</v>
      </c>
    </row>
    <row r="148" spans="2:65" s="1" customFormat="1" ht="20.45" customHeight="1">
      <c r="B148" s="133"/>
      <c r="C148" s="162" t="s">
        <v>184</v>
      </c>
      <c r="D148" s="162" t="s">
        <v>147</v>
      </c>
      <c r="E148" s="163" t="s">
        <v>266</v>
      </c>
      <c r="F148" s="243" t="s">
        <v>267</v>
      </c>
      <c r="G148" s="243"/>
      <c r="H148" s="243"/>
      <c r="I148" s="243"/>
      <c r="J148" s="164" t="s">
        <v>260</v>
      </c>
      <c r="K148" s="165">
        <v>6</v>
      </c>
      <c r="L148" s="244">
        <v>0</v>
      </c>
      <c r="M148" s="244"/>
      <c r="N148" s="245">
        <f>ROUND(L148*K148,2)</f>
        <v>0</v>
      </c>
      <c r="O148" s="245"/>
      <c r="P148" s="245"/>
      <c r="Q148" s="245"/>
      <c r="R148" s="136"/>
      <c r="T148" s="166" t="s">
        <v>5</v>
      </c>
      <c r="U148" s="45" t="s">
        <v>43</v>
      </c>
      <c r="V148" s="37"/>
      <c r="W148" s="167">
        <f>V148*K148</f>
        <v>0</v>
      </c>
      <c r="X148" s="167">
        <v>0</v>
      </c>
      <c r="Y148" s="167">
        <f>X148*K148</f>
        <v>0</v>
      </c>
      <c r="Z148" s="167">
        <v>0</v>
      </c>
      <c r="AA148" s="168">
        <f>Z148*K148</f>
        <v>0</v>
      </c>
      <c r="AR148" s="19" t="s">
        <v>151</v>
      </c>
      <c r="AT148" s="19" t="s">
        <v>147</v>
      </c>
      <c r="AU148" s="19" t="s">
        <v>108</v>
      </c>
      <c r="AY148" s="19" t="s">
        <v>146</v>
      </c>
      <c r="BE148" s="107">
        <f>IF(U148="základní",N148,0)</f>
        <v>0</v>
      </c>
      <c r="BF148" s="107">
        <f>IF(U148="snížená",N148,0)</f>
        <v>0</v>
      </c>
      <c r="BG148" s="107">
        <f>IF(U148="zákl. přenesená",N148,0)</f>
        <v>0</v>
      </c>
      <c r="BH148" s="107">
        <f>IF(U148="sníž. přenesená",N148,0)</f>
        <v>0</v>
      </c>
      <c r="BI148" s="107">
        <f>IF(U148="nulová",N148,0)</f>
        <v>0</v>
      </c>
      <c r="BJ148" s="19" t="s">
        <v>86</v>
      </c>
      <c r="BK148" s="107">
        <f>ROUND(L148*K148,2)</f>
        <v>0</v>
      </c>
      <c r="BL148" s="19" t="s">
        <v>151</v>
      </c>
      <c r="BM148" s="19" t="s">
        <v>268</v>
      </c>
    </row>
    <row r="149" spans="2:65" s="10" customFormat="1" ht="20.45" customHeight="1">
      <c r="B149" s="169"/>
      <c r="C149" s="170"/>
      <c r="D149" s="170"/>
      <c r="E149" s="171" t="s">
        <v>5</v>
      </c>
      <c r="F149" s="239" t="s">
        <v>171</v>
      </c>
      <c r="G149" s="240"/>
      <c r="H149" s="240"/>
      <c r="I149" s="240"/>
      <c r="J149" s="170"/>
      <c r="K149" s="172">
        <v>6</v>
      </c>
      <c r="L149" s="170"/>
      <c r="M149" s="170"/>
      <c r="N149" s="170"/>
      <c r="O149" s="170"/>
      <c r="P149" s="170"/>
      <c r="Q149" s="170"/>
      <c r="R149" s="173"/>
      <c r="T149" s="174"/>
      <c r="U149" s="170"/>
      <c r="V149" s="170"/>
      <c r="W149" s="170"/>
      <c r="X149" s="170"/>
      <c r="Y149" s="170"/>
      <c r="Z149" s="170"/>
      <c r="AA149" s="175"/>
      <c r="AT149" s="176" t="s">
        <v>154</v>
      </c>
      <c r="AU149" s="176" t="s">
        <v>108</v>
      </c>
      <c r="AV149" s="10" t="s">
        <v>108</v>
      </c>
      <c r="AW149" s="10" t="s">
        <v>35</v>
      </c>
      <c r="AX149" s="10" t="s">
        <v>78</v>
      </c>
      <c r="AY149" s="176" t="s">
        <v>146</v>
      </c>
    </row>
    <row r="150" spans="2:65" s="11" customFormat="1" ht="20.45" customHeight="1">
      <c r="B150" s="177"/>
      <c r="C150" s="178"/>
      <c r="D150" s="178"/>
      <c r="E150" s="179" t="s">
        <v>5</v>
      </c>
      <c r="F150" s="241" t="s">
        <v>155</v>
      </c>
      <c r="G150" s="242"/>
      <c r="H150" s="242"/>
      <c r="I150" s="242"/>
      <c r="J150" s="178"/>
      <c r="K150" s="180">
        <v>6</v>
      </c>
      <c r="L150" s="178"/>
      <c r="M150" s="178"/>
      <c r="N150" s="178"/>
      <c r="O150" s="178"/>
      <c r="P150" s="178"/>
      <c r="Q150" s="178"/>
      <c r="R150" s="181"/>
      <c r="T150" s="182"/>
      <c r="U150" s="178"/>
      <c r="V150" s="178"/>
      <c r="W150" s="178"/>
      <c r="X150" s="178"/>
      <c r="Y150" s="178"/>
      <c r="Z150" s="178"/>
      <c r="AA150" s="183"/>
      <c r="AT150" s="184" t="s">
        <v>154</v>
      </c>
      <c r="AU150" s="184" t="s">
        <v>108</v>
      </c>
      <c r="AV150" s="11" t="s">
        <v>151</v>
      </c>
      <c r="AW150" s="11" t="s">
        <v>35</v>
      </c>
      <c r="AX150" s="11" t="s">
        <v>86</v>
      </c>
      <c r="AY150" s="184" t="s">
        <v>146</v>
      </c>
    </row>
    <row r="151" spans="2:65" s="1" customFormat="1" ht="40.15" customHeight="1">
      <c r="B151" s="133"/>
      <c r="C151" s="162" t="s">
        <v>188</v>
      </c>
      <c r="D151" s="162" t="s">
        <v>147</v>
      </c>
      <c r="E151" s="163" t="s">
        <v>269</v>
      </c>
      <c r="F151" s="243" t="s">
        <v>270</v>
      </c>
      <c r="G151" s="243"/>
      <c r="H151" s="243"/>
      <c r="I151" s="243"/>
      <c r="J151" s="164" t="s">
        <v>201</v>
      </c>
      <c r="K151" s="165">
        <v>25</v>
      </c>
      <c r="L151" s="244">
        <v>0</v>
      </c>
      <c r="M151" s="244"/>
      <c r="N151" s="245">
        <f>ROUND(L151*K151,2)</f>
        <v>0</v>
      </c>
      <c r="O151" s="245"/>
      <c r="P151" s="245"/>
      <c r="Q151" s="245"/>
      <c r="R151" s="136"/>
      <c r="T151" s="166" t="s">
        <v>5</v>
      </c>
      <c r="U151" s="45" t="s">
        <v>43</v>
      </c>
      <c r="V151" s="37"/>
      <c r="W151" s="167">
        <f>V151*K151</f>
        <v>0</v>
      </c>
      <c r="X151" s="167">
        <v>2.1000000000000001E-4</v>
      </c>
      <c r="Y151" s="167">
        <f>X151*K151</f>
        <v>5.2500000000000003E-3</v>
      </c>
      <c r="Z151" s="167">
        <v>0</v>
      </c>
      <c r="AA151" s="168">
        <f>Z151*K151</f>
        <v>0</v>
      </c>
      <c r="AR151" s="19" t="s">
        <v>151</v>
      </c>
      <c r="AT151" s="19" t="s">
        <v>147</v>
      </c>
      <c r="AU151" s="19" t="s">
        <v>108</v>
      </c>
      <c r="AY151" s="19" t="s">
        <v>146</v>
      </c>
      <c r="BE151" s="107">
        <f>IF(U151="základní",N151,0)</f>
        <v>0</v>
      </c>
      <c r="BF151" s="107">
        <f>IF(U151="snížená",N151,0)</f>
        <v>0</v>
      </c>
      <c r="BG151" s="107">
        <f>IF(U151="zákl. přenesená",N151,0)</f>
        <v>0</v>
      </c>
      <c r="BH151" s="107">
        <f>IF(U151="sníž. přenesená",N151,0)</f>
        <v>0</v>
      </c>
      <c r="BI151" s="107">
        <f>IF(U151="nulová",N151,0)</f>
        <v>0</v>
      </c>
      <c r="BJ151" s="19" t="s">
        <v>86</v>
      </c>
      <c r="BK151" s="107">
        <f>ROUND(L151*K151,2)</f>
        <v>0</v>
      </c>
      <c r="BL151" s="19" t="s">
        <v>151</v>
      </c>
      <c r="BM151" s="19" t="s">
        <v>271</v>
      </c>
    </row>
    <row r="152" spans="2:65" s="10" customFormat="1" ht="20.45" customHeight="1">
      <c r="B152" s="169"/>
      <c r="C152" s="170"/>
      <c r="D152" s="170"/>
      <c r="E152" s="171" t="s">
        <v>5</v>
      </c>
      <c r="F152" s="239" t="s">
        <v>272</v>
      </c>
      <c r="G152" s="240"/>
      <c r="H152" s="240"/>
      <c r="I152" s="240"/>
      <c r="J152" s="170"/>
      <c r="K152" s="172">
        <v>25</v>
      </c>
      <c r="L152" s="170"/>
      <c r="M152" s="170"/>
      <c r="N152" s="170"/>
      <c r="O152" s="170"/>
      <c r="P152" s="170"/>
      <c r="Q152" s="170"/>
      <c r="R152" s="173"/>
      <c r="T152" s="174"/>
      <c r="U152" s="170"/>
      <c r="V152" s="170"/>
      <c r="W152" s="170"/>
      <c r="X152" s="170"/>
      <c r="Y152" s="170"/>
      <c r="Z152" s="170"/>
      <c r="AA152" s="175"/>
      <c r="AT152" s="176" t="s">
        <v>154</v>
      </c>
      <c r="AU152" s="176" t="s">
        <v>108</v>
      </c>
      <c r="AV152" s="10" t="s">
        <v>108</v>
      </c>
      <c r="AW152" s="10" t="s">
        <v>35</v>
      </c>
      <c r="AX152" s="10" t="s">
        <v>78</v>
      </c>
      <c r="AY152" s="176" t="s">
        <v>146</v>
      </c>
    </row>
    <row r="153" spans="2:65" s="11" customFormat="1" ht="20.45" customHeight="1">
      <c r="B153" s="177"/>
      <c r="C153" s="178"/>
      <c r="D153" s="178"/>
      <c r="E153" s="179" t="s">
        <v>5</v>
      </c>
      <c r="F153" s="241" t="s">
        <v>155</v>
      </c>
      <c r="G153" s="242"/>
      <c r="H153" s="242"/>
      <c r="I153" s="242"/>
      <c r="J153" s="178"/>
      <c r="K153" s="180">
        <v>25</v>
      </c>
      <c r="L153" s="178"/>
      <c r="M153" s="178"/>
      <c r="N153" s="178"/>
      <c r="O153" s="178"/>
      <c r="P153" s="178"/>
      <c r="Q153" s="178"/>
      <c r="R153" s="181"/>
      <c r="T153" s="182"/>
      <c r="U153" s="178"/>
      <c r="V153" s="178"/>
      <c r="W153" s="178"/>
      <c r="X153" s="178"/>
      <c r="Y153" s="178"/>
      <c r="Z153" s="178"/>
      <c r="AA153" s="183"/>
      <c r="AT153" s="184" t="s">
        <v>154</v>
      </c>
      <c r="AU153" s="184" t="s">
        <v>108</v>
      </c>
      <c r="AV153" s="11" t="s">
        <v>151</v>
      </c>
      <c r="AW153" s="11" t="s">
        <v>35</v>
      </c>
      <c r="AX153" s="11" t="s">
        <v>86</v>
      </c>
      <c r="AY153" s="184" t="s">
        <v>146</v>
      </c>
    </row>
    <row r="154" spans="2:65" s="1" customFormat="1" ht="40.15" customHeight="1">
      <c r="B154" s="133"/>
      <c r="C154" s="162" t="s">
        <v>194</v>
      </c>
      <c r="D154" s="162" t="s">
        <v>147</v>
      </c>
      <c r="E154" s="163" t="s">
        <v>273</v>
      </c>
      <c r="F154" s="243" t="s">
        <v>274</v>
      </c>
      <c r="G154" s="243"/>
      <c r="H154" s="243"/>
      <c r="I154" s="243"/>
      <c r="J154" s="164" t="s">
        <v>191</v>
      </c>
      <c r="K154" s="165">
        <v>1</v>
      </c>
      <c r="L154" s="244">
        <v>0</v>
      </c>
      <c r="M154" s="244"/>
      <c r="N154" s="245">
        <f>ROUND(L154*K154,2)</f>
        <v>0</v>
      </c>
      <c r="O154" s="245"/>
      <c r="P154" s="245"/>
      <c r="Q154" s="245"/>
      <c r="R154" s="136"/>
      <c r="T154" s="166" t="s">
        <v>5</v>
      </c>
      <c r="U154" s="45" t="s">
        <v>43</v>
      </c>
      <c r="V154" s="37"/>
      <c r="W154" s="167">
        <f>V154*K154</f>
        <v>0</v>
      </c>
      <c r="X154" s="167">
        <v>0</v>
      </c>
      <c r="Y154" s="167">
        <f>X154*K154</f>
        <v>0</v>
      </c>
      <c r="Z154" s="167">
        <v>0</v>
      </c>
      <c r="AA154" s="168">
        <f>Z154*K154</f>
        <v>0</v>
      </c>
      <c r="AR154" s="19" t="s">
        <v>151</v>
      </c>
      <c r="AT154" s="19" t="s">
        <v>147</v>
      </c>
      <c r="AU154" s="19" t="s">
        <v>108</v>
      </c>
      <c r="AY154" s="19" t="s">
        <v>146</v>
      </c>
      <c r="BE154" s="107">
        <f>IF(U154="základní",N154,0)</f>
        <v>0</v>
      </c>
      <c r="BF154" s="107">
        <f>IF(U154="snížená",N154,0)</f>
        <v>0</v>
      </c>
      <c r="BG154" s="107">
        <f>IF(U154="zákl. přenesená",N154,0)</f>
        <v>0</v>
      </c>
      <c r="BH154" s="107">
        <f>IF(U154="sníž. přenesená",N154,0)</f>
        <v>0</v>
      </c>
      <c r="BI154" s="107">
        <f>IF(U154="nulová",N154,0)</f>
        <v>0</v>
      </c>
      <c r="BJ154" s="19" t="s">
        <v>86</v>
      </c>
      <c r="BK154" s="107">
        <f>ROUND(L154*K154,2)</f>
        <v>0</v>
      </c>
      <c r="BL154" s="19" t="s">
        <v>151</v>
      </c>
      <c r="BM154" s="19" t="s">
        <v>275</v>
      </c>
    </row>
    <row r="155" spans="2:65" s="10" customFormat="1" ht="20.45" customHeight="1">
      <c r="B155" s="169"/>
      <c r="C155" s="170"/>
      <c r="D155" s="170"/>
      <c r="E155" s="171" t="s">
        <v>5</v>
      </c>
      <c r="F155" s="239" t="s">
        <v>86</v>
      </c>
      <c r="G155" s="240"/>
      <c r="H155" s="240"/>
      <c r="I155" s="240"/>
      <c r="J155" s="170"/>
      <c r="K155" s="172">
        <v>1</v>
      </c>
      <c r="L155" s="170"/>
      <c r="M155" s="170"/>
      <c r="N155" s="170"/>
      <c r="O155" s="170"/>
      <c r="P155" s="170"/>
      <c r="Q155" s="170"/>
      <c r="R155" s="173"/>
      <c r="T155" s="174"/>
      <c r="U155" s="170"/>
      <c r="V155" s="170"/>
      <c r="W155" s="170"/>
      <c r="X155" s="170"/>
      <c r="Y155" s="170"/>
      <c r="Z155" s="170"/>
      <c r="AA155" s="175"/>
      <c r="AT155" s="176" t="s">
        <v>154</v>
      </c>
      <c r="AU155" s="176" t="s">
        <v>108</v>
      </c>
      <c r="AV155" s="10" t="s">
        <v>108</v>
      </c>
      <c r="AW155" s="10" t="s">
        <v>35</v>
      </c>
      <c r="AX155" s="10" t="s">
        <v>78</v>
      </c>
      <c r="AY155" s="176" t="s">
        <v>146</v>
      </c>
    </row>
    <row r="156" spans="2:65" s="11" customFormat="1" ht="20.45" customHeight="1">
      <c r="B156" s="177"/>
      <c r="C156" s="178"/>
      <c r="D156" s="178"/>
      <c r="E156" s="179" t="s">
        <v>5</v>
      </c>
      <c r="F156" s="241" t="s">
        <v>155</v>
      </c>
      <c r="G156" s="242"/>
      <c r="H156" s="242"/>
      <c r="I156" s="242"/>
      <c r="J156" s="178"/>
      <c r="K156" s="180">
        <v>1</v>
      </c>
      <c r="L156" s="178"/>
      <c r="M156" s="178"/>
      <c r="N156" s="178"/>
      <c r="O156" s="178"/>
      <c r="P156" s="178"/>
      <c r="Q156" s="178"/>
      <c r="R156" s="181"/>
      <c r="T156" s="182"/>
      <c r="U156" s="178"/>
      <c r="V156" s="178"/>
      <c r="W156" s="178"/>
      <c r="X156" s="178"/>
      <c r="Y156" s="178"/>
      <c r="Z156" s="178"/>
      <c r="AA156" s="183"/>
      <c r="AT156" s="184" t="s">
        <v>154</v>
      </c>
      <c r="AU156" s="184" t="s">
        <v>108</v>
      </c>
      <c r="AV156" s="11" t="s">
        <v>151</v>
      </c>
      <c r="AW156" s="11" t="s">
        <v>35</v>
      </c>
      <c r="AX156" s="11" t="s">
        <v>86</v>
      </c>
      <c r="AY156" s="184" t="s">
        <v>146</v>
      </c>
    </row>
    <row r="157" spans="2:65" s="1" customFormat="1" ht="40.15" customHeight="1">
      <c r="B157" s="133"/>
      <c r="C157" s="162" t="s">
        <v>198</v>
      </c>
      <c r="D157" s="162" t="s">
        <v>147</v>
      </c>
      <c r="E157" s="163" t="s">
        <v>276</v>
      </c>
      <c r="F157" s="243" t="s">
        <v>277</v>
      </c>
      <c r="G157" s="243"/>
      <c r="H157" s="243"/>
      <c r="I157" s="243"/>
      <c r="J157" s="164" t="s">
        <v>191</v>
      </c>
      <c r="K157" s="165">
        <v>0.9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151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151</v>
      </c>
      <c r="BM157" s="19" t="s">
        <v>278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279</v>
      </c>
      <c r="G158" s="240"/>
      <c r="H158" s="240"/>
      <c r="I158" s="240"/>
      <c r="J158" s="170"/>
      <c r="K158" s="172">
        <v>0.9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155</v>
      </c>
      <c r="G159" s="242"/>
      <c r="H159" s="242"/>
      <c r="I159" s="242"/>
      <c r="J159" s="178"/>
      <c r="K159" s="180">
        <v>0.9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1" customFormat="1" ht="40.15" customHeight="1">
      <c r="B160" s="133"/>
      <c r="C160" s="186" t="s">
        <v>204</v>
      </c>
      <c r="D160" s="186" t="s">
        <v>280</v>
      </c>
      <c r="E160" s="187" t="s">
        <v>281</v>
      </c>
      <c r="F160" s="274" t="s">
        <v>282</v>
      </c>
      <c r="G160" s="274"/>
      <c r="H160" s="274"/>
      <c r="I160" s="274"/>
      <c r="J160" s="188" t="s">
        <v>283</v>
      </c>
      <c r="K160" s="189">
        <v>1900</v>
      </c>
      <c r="L160" s="275">
        <v>0</v>
      </c>
      <c r="M160" s="275"/>
      <c r="N160" s="276">
        <f>ROUND(L160*K160,2)</f>
        <v>0</v>
      </c>
      <c r="O160" s="245"/>
      <c r="P160" s="245"/>
      <c r="Q160" s="245"/>
      <c r="R160" s="136"/>
      <c r="T160" s="166" t="s">
        <v>5</v>
      </c>
      <c r="U160" s="45" t="s">
        <v>43</v>
      </c>
      <c r="V160" s="37"/>
      <c r="W160" s="167">
        <f>V160*K160</f>
        <v>0</v>
      </c>
      <c r="X160" s="167">
        <v>0</v>
      </c>
      <c r="Y160" s="167">
        <f>X160*K160</f>
        <v>0</v>
      </c>
      <c r="Z160" s="167">
        <v>0</v>
      </c>
      <c r="AA160" s="168">
        <f>Z160*K160</f>
        <v>0</v>
      </c>
      <c r="AR160" s="19" t="s">
        <v>180</v>
      </c>
      <c r="AT160" s="19" t="s">
        <v>280</v>
      </c>
      <c r="AU160" s="19" t="s">
        <v>108</v>
      </c>
      <c r="AY160" s="19" t="s">
        <v>146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19" t="s">
        <v>86</v>
      </c>
      <c r="BK160" s="107">
        <f>ROUND(L160*K160,2)</f>
        <v>0</v>
      </c>
      <c r="BL160" s="19" t="s">
        <v>151</v>
      </c>
      <c r="BM160" s="19" t="s">
        <v>284</v>
      </c>
    </row>
    <row r="161" spans="2:65" s="10" customFormat="1" ht="20.45" customHeight="1">
      <c r="B161" s="169"/>
      <c r="C161" s="170"/>
      <c r="D161" s="170"/>
      <c r="E161" s="171" t="s">
        <v>5</v>
      </c>
      <c r="F161" s="239" t="s">
        <v>285</v>
      </c>
      <c r="G161" s="240"/>
      <c r="H161" s="240"/>
      <c r="I161" s="240"/>
      <c r="J161" s="170"/>
      <c r="K161" s="172">
        <v>1900</v>
      </c>
      <c r="L161" s="170"/>
      <c r="M161" s="170"/>
      <c r="N161" s="170"/>
      <c r="O161" s="170"/>
      <c r="P161" s="170"/>
      <c r="Q161" s="170"/>
      <c r="R161" s="173"/>
      <c r="T161" s="174"/>
      <c r="U161" s="170"/>
      <c r="V161" s="170"/>
      <c r="W161" s="170"/>
      <c r="X161" s="170"/>
      <c r="Y161" s="170"/>
      <c r="Z161" s="170"/>
      <c r="AA161" s="175"/>
      <c r="AT161" s="176" t="s">
        <v>154</v>
      </c>
      <c r="AU161" s="176" t="s">
        <v>108</v>
      </c>
      <c r="AV161" s="10" t="s">
        <v>108</v>
      </c>
      <c r="AW161" s="10" t="s">
        <v>35</v>
      </c>
      <c r="AX161" s="10" t="s">
        <v>78</v>
      </c>
      <c r="AY161" s="176" t="s">
        <v>146</v>
      </c>
    </row>
    <row r="162" spans="2:65" s="11" customFormat="1" ht="20.45" customHeight="1">
      <c r="B162" s="177"/>
      <c r="C162" s="178"/>
      <c r="D162" s="178"/>
      <c r="E162" s="179" t="s">
        <v>5</v>
      </c>
      <c r="F162" s="241" t="s">
        <v>155</v>
      </c>
      <c r="G162" s="242"/>
      <c r="H162" s="242"/>
      <c r="I162" s="242"/>
      <c r="J162" s="178"/>
      <c r="K162" s="180">
        <v>1900</v>
      </c>
      <c r="L162" s="178"/>
      <c r="M162" s="178"/>
      <c r="N162" s="178"/>
      <c r="O162" s="178"/>
      <c r="P162" s="178"/>
      <c r="Q162" s="178"/>
      <c r="R162" s="181"/>
      <c r="T162" s="182"/>
      <c r="U162" s="178"/>
      <c r="V162" s="178"/>
      <c r="W162" s="178"/>
      <c r="X162" s="178"/>
      <c r="Y162" s="178"/>
      <c r="Z162" s="178"/>
      <c r="AA162" s="183"/>
      <c r="AT162" s="184" t="s">
        <v>154</v>
      </c>
      <c r="AU162" s="184" t="s">
        <v>108</v>
      </c>
      <c r="AV162" s="11" t="s">
        <v>151</v>
      </c>
      <c r="AW162" s="11" t="s">
        <v>35</v>
      </c>
      <c r="AX162" s="11" t="s">
        <v>86</v>
      </c>
      <c r="AY162" s="184" t="s">
        <v>146</v>
      </c>
    </row>
    <row r="163" spans="2:65" s="1" customFormat="1" ht="40.15" customHeight="1">
      <c r="B163" s="133"/>
      <c r="C163" s="162" t="s">
        <v>209</v>
      </c>
      <c r="D163" s="162" t="s">
        <v>147</v>
      </c>
      <c r="E163" s="163" t="s">
        <v>286</v>
      </c>
      <c r="F163" s="243" t="s">
        <v>287</v>
      </c>
      <c r="G163" s="243"/>
      <c r="H163" s="243"/>
      <c r="I163" s="243"/>
      <c r="J163" s="164" t="s">
        <v>288</v>
      </c>
      <c r="K163" s="165">
        <v>40</v>
      </c>
      <c r="L163" s="244">
        <v>0</v>
      </c>
      <c r="M163" s="244"/>
      <c r="N163" s="245">
        <f>ROUND(L163*K163,2)</f>
        <v>0</v>
      </c>
      <c r="O163" s="245"/>
      <c r="P163" s="245"/>
      <c r="Q163" s="245"/>
      <c r="R163" s="136"/>
      <c r="T163" s="166" t="s">
        <v>5</v>
      </c>
      <c r="U163" s="45" t="s">
        <v>43</v>
      </c>
      <c r="V163" s="37"/>
      <c r="W163" s="167">
        <f>V163*K163</f>
        <v>0</v>
      </c>
      <c r="X163" s="167">
        <v>4.0000000000000003E-5</v>
      </c>
      <c r="Y163" s="167">
        <f>X163*K163</f>
        <v>1.6000000000000001E-3</v>
      </c>
      <c r="Z163" s="167">
        <v>0</v>
      </c>
      <c r="AA163" s="168">
        <f>Z163*K163</f>
        <v>0</v>
      </c>
      <c r="AR163" s="19" t="s">
        <v>151</v>
      </c>
      <c r="AT163" s="19" t="s">
        <v>147</v>
      </c>
      <c r="AU163" s="19" t="s">
        <v>108</v>
      </c>
      <c r="AY163" s="19" t="s">
        <v>146</v>
      </c>
      <c r="BE163" s="107">
        <f>IF(U163="základní",N163,0)</f>
        <v>0</v>
      </c>
      <c r="BF163" s="107">
        <f>IF(U163="snížená",N163,0)</f>
        <v>0</v>
      </c>
      <c r="BG163" s="107">
        <f>IF(U163="zákl. přenesená",N163,0)</f>
        <v>0</v>
      </c>
      <c r="BH163" s="107">
        <f>IF(U163="sníž. přenesená",N163,0)</f>
        <v>0</v>
      </c>
      <c r="BI163" s="107">
        <f>IF(U163="nulová",N163,0)</f>
        <v>0</v>
      </c>
      <c r="BJ163" s="19" t="s">
        <v>86</v>
      </c>
      <c r="BK163" s="107">
        <f>ROUND(L163*K163,2)</f>
        <v>0</v>
      </c>
      <c r="BL163" s="19" t="s">
        <v>151</v>
      </c>
      <c r="BM163" s="19" t="s">
        <v>289</v>
      </c>
    </row>
    <row r="164" spans="2:65" s="10" customFormat="1" ht="20.45" customHeight="1">
      <c r="B164" s="169"/>
      <c r="C164" s="170"/>
      <c r="D164" s="170"/>
      <c r="E164" s="171" t="s">
        <v>5</v>
      </c>
      <c r="F164" s="239" t="s">
        <v>290</v>
      </c>
      <c r="G164" s="240"/>
      <c r="H164" s="240"/>
      <c r="I164" s="240"/>
      <c r="J164" s="170"/>
      <c r="K164" s="172">
        <v>40</v>
      </c>
      <c r="L164" s="170"/>
      <c r="M164" s="170"/>
      <c r="N164" s="170"/>
      <c r="O164" s="170"/>
      <c r="P164" s="170"/>
      <c r="Q164" s="170"/>
      <c r="R164" s="173"/>
      <c r="T164" s="174"/>
      <c r="U164" s="170"/>
      <c r="V164" s="170"/>
      <c r="W164" s="170"/>
      <c r="X164" s="170"/>
      <c r="Y164" s="170"/>
      <c r="Z164" s="170"/>
      <c r="AA164" s="175"/>
      <c r="AT164" s="176" t="s">
        <v>154</v>
      </c>
      <c r="AU164" s="176" t="s">
        <v>108</v>
      </c>
      <c r="AV164" s="10" t="s">
        <v>108</v>
      </c>
      <c r="AW164" s="10" t="s">
        <v>35</v>
      </c>
      <c r="AX164" s="10" t="s">
        <v>78</v>
      </c>
      <c r="AY164" s="176" t="s">
        <v>146</v>
      </c>
    </row>
    <row r="165" spans="2:65" s="11" customFormat="1" ht="20.45" customHeight="1">
      <c r="B165" s="177"/>
      <c r="C165" s="178"/>
      <c r="D165" s="178"/>
      <c r="E165" s="179" t="s">
        <v>5</v>
      </c>
      <c r="F165" s="241" t="s">
        <v>155</v>
      </c>
      <c r="G165" s="242"/>
      <c r="H165" s="242"/>
      <c r="I165" s="242"/>
      <c r="J165" s="178"/>
      <c r="K165" s="180">
        <v>40</v>
      </c>
      <c r="L165" s="178"/>
      <c r="M165" s="178"/>
      <c r="N165" s="178"/>
      <c r="O165" s="178"/>
      <c r="P165" s="178"/>
      <c r="Q165" s="178"/>
      <c r="R165" s="181"/>
      <c r="T165" s="182"/>
      <c r="U165" s="178"/>
      <c r="V165" s="178"/>
      <c r="W165" s="178"/>
      <c r="X165" s="178"/>
      <c r="Y165" s="178"/>
      <c r="Z165" s="178"/>
      <c r="AA165" s="183"/>
      <c r="AT165" s="184" t="s">
        <v>154</v>
      </c>
      <c r="AU165" s="184" t="s">
        <v>108</v>
      </c>
      <c r="AV165" s="11" t="s">
        <v>151</v>
      </c>
      <c r="AW165" s="11" t="s">
        <v>35</v>
      </c>
      <c r="AX165" s="11" t="s">
        <v>86</v>
      </c>
      <c r="AY165" s="184" t="s">
        <v>146</v>
      </c>
    </row>
    <row r="166" spans="2:65" s="1" customFormat="1" ht="51.6" customHeight="1">
      <c r="B166" s="133"/>
      <c r="C166" s="186" t="s">
        <v>11</v>
      </c>
      <c r="D166" s="186" t="s">
        <v>280</v>
      </c>
      <c r="E166" s="187" t="s">
        <v>291</v>
      </c>
      <c r="F166" s="274" t="s">
        <v>292</v>
      </c>
      <c r="G166" s="274"/>
      <c r="H166" s="274"/>
      <c r="I166" s="274"/>
      <c r="J166" s="188" t="s">
        <v>293</v>
      </c>
      <c r="K166" s="189">
        <v>40</v>
      </c>
      <c r="L166" s="275">
        <v>0</v>
      </c>
      <c r="M166" s="275"/>
      <c r="N166" s="276">
        <f>ROUND(L166*K166,2)</f>
        <v>0</v>
      </c>
      <c r="O166" s="245"/>
      <c r="P166" s="245"/>
      <c r="Q166" s="245"/>
      <c r="R166" s="136"/>
      <c r="T166" s="166" t="s">
        <v>5</v>
      </c>
      <c r="U166" s="45" t="s">
        <v>43</v>
      </c>
      <c r="V166" s="37"/>
      <c r="W166" s="167">
        <f>V166*K166</f>
        <v>0</v>
      </c>
      <c r="X166" s="167">
        <v>0</v>
      </c>
      <c r="Y166" s="167">
        <f>X166*K166</f>
        <v>0</v>
      </c>
      <c r="Z166" s="167">
        <v>0</v>
      </c>
      <c r="AA166" s="168">
        <f>Z166*K166</f>
        <v>0</v>
      </c>
      <c r="AR166" s="19" t="s">
        <v>180</v>
      </c>
      <c r="AT166" s="19" t="s">
        <v>280</v>
      </c>
      <c r="AU166" s="19" t="s">
        <v>108</v>
      </c>
      <c r="AY166" s="19" t="s">
        <v>146</v>
      </c>
      <c r="BE166" s="107">
        <f>IF(U166="základní",N166,0)</f>
        <v>0</v>
      </c>
      <c r="BF166" s="107">
        <f>IF(U166="snížená",N166,0)</f>
        <v>0</v>
      </c>
      <c r="BG166" s="107">
        <f>IF(U166="zákl. přenesená",N166,0)</f>
        <v>0</v>
      </c>
      <c r="BH166" s="107">
        <f>IF(U166="sníž. přenesená",N166,0)</f>
        <v>0</v>
      </c>
      <c r="BI166" s="107">
        <f>IF(U166="nulová",N166,0)</f>
        <v>0</v>
      </c>
      <c r="BJ166" s="19" t="s">
        <v>86</v>
      </c>
      <c r="BK166" s="107">
        <f>ROUND(L166*K166,2)</f>
        <v>0</v>
      </c>
      <c r="BL166" s="19" t="s">
        <v>151</v>
      </c>
      <c r="BM166" s="19" t="s">
        <v>294</v>
      </c>
    </row>
    <row r="167" spans="2:65" s="10" customFormat="1" ht="20.45" customHeight="1">
      <c r="B167" s="169"/>
      <c r="C167" s="170"/>
      <c r="D167" s="170"/>
      <c r="E167" s="171" t="s">
        <v>5</v>
      </c>
      <c r="F167" s="239" t="s">
        <v>290</v>
      </c>
      <c r="G167" s="240"/>
      <c r="H167" s="240"/>
      <c r="I167" s="240"/>
      <c r="J167" s="170"/>
      <c r="K167" s="172">
        <v>40</v>
      </c>
      <c r="L167" s="170"/>
      <c r="M167" s="170"/>
      <c r="N167" s="170"/>
      <c r="O167" s="170"/>
      <c r="P167" s="170"/>
      <c r="Q167" s="170"/>
      <c r="R167" s="173"/>
      <c r="T167" s="174"/>
      <c r="U167" s="170"/>
      <c r="V167" s="170"/>
      <c r="W167" s="170"/>
      <c r="X167" s="170"/>
      <c r="Y167" s="170"/>
      <c r="Z167" s="170"/>
      <c r="AA167" s="175"/>
      <c r="AT167" s="176" t="s">
        <v>154</v>
      </c>
      <c r="AU167" s="176" t="s">
        <v>108</v>
      </c>
      <c r="AV167" s="10" t="s">
        <v>108</v>
      </c>
      <c r="AW167" s="10" t="s">
        <v>35</v>
      </c>
      <c r="AX167" s="10" t="s">
        <v>78</v>
      </c>
      <c r="AY167" s="176" t="s">
        <v>146</v>
      </c>
    </row>
    <row r="168" spans="2:65" s="11" customFormat="1" ht="20.45" customHeight="1">
      <c r="B168" s="177"/>
      <c r="C168" s="178"/>
      <c r="D168" s="178"/>
      <c r="E168" s="179" t="s">
        <v>5</v>
      </c>
      <c r="F168" s="241" t="s">
        <v>155</v>
      </c>
      <c r="G168" s="242"/>
      <c r="H168" s="242"/>
      <c r="I168" s="242"/>
      <c r="J168" s="178"/>
      <c r="K168" s="180">
        <v>40</v>
      </c>
      <c r="L168" s="178"/>
      <c r="M168" s="178"/>
      <c r="N168" s="178"/>
      <c r="O168" s="178"/>
      <c r="P168" s="178"/>
      <c r="Q168" s="178"/>
      <c r="R168" s="181"/>
      <c r="T168" s="182"/>
      <c r="U168" s="178"/>
      <c r="V168" s="178"/>
      <c r="W168" s="178"/>
      <c r="X168" s="178"/>
      <c r="Y168" s="178"/>
      <c r="Z168" s="178"/>
      <c r="AA168" s="183"/>
      <c r="AT168" s="184" t="s">
        <v>154</v>
      </c>
      <c r="AU168" s="184" t="s">
        <v>108</v>
      </c>
      <c r="AV168" s="11" t="s">
        <v>151</v>
      </c>
      <c r="AW168" s="11" t="s">
        <v>35</v>
      </c>
      <c r="AX168" s="11" t="s">
        <v>86</v>
      </c>
      <c r="AY168" s="184" t="s">
        <v>146</v>
      </c>
    </row>
    <row r="169" spans="2:65" s="1" customFormat="1" ht="28.9" customHeight="1">
      <c r="B169" s="133"/>
      <c r="C169" s="186" t="s">
        <v>216</v>
      </c>
      <c r="D169" s="186" t="s">
        <v>280</v>
      </c>
      <c r="E169" s="187" t="s">
        <v>295</v>
      </c>
      <c r="F169" s="274" t="s">
        <v>296</v>
      </c>
      <c r="G169" s="274"/>
      <c r="H169" s="274"/>
      <c r="I169" s="274"/>
      <c r="J169" s="188" t="s">
        <v>293</v>
      </c>
      <c r="K169" s="189">
        <v>10</v>
      </c>
      <c r="L169" s="275">
        <v>0</v>
      </c>
      <c r="M169" s="275"/>
      <c r="N169" s="276">
        <f>ROUND(L169*K169,2)</f>
        <v>0</v>
      </c>
      <c r="O169" s="245"/>
      <c r="P169" s="245"/>
      <c r="Q169" s="245"/>
      <c r="R169" s="136"/>
      <c r="T169" s="166" t="s">
        <v>5</v>
      </c>
      <c r="U169" s="45" t="s">
        <v>43</v>
      </c>
      <c r="V169" s="37"/>
      <c r="W169" s="167">
        <f>V169*K169</f>
        <v>0</v>
      </c>
      <c r="X169" s="167">
        <v>0</v>
      </c>
      <c r="Y169" s="167">
        <f>X169*K169</f>
        <v>0</v>
      </c>
      <c r="Z169" s="167">
        <v>0</v>
      </c>
      <c r="AA169" s="168">
        <f>Z169*K169</f>
        <v>0</v>
      </c>
      <c r="AR169" s="19" t="s">
        <v>180</v>
      </c>
      <c r="AT169" s="19" t="s">
        <v>280</v>
      </c>
      <c r="AU169" s="19" t="s">
        <v>108</v>
      </c>
      <c r="AY169" s="19" t="s">
        <v>146</v>
      </c>
      <c r="BE169" s="107">
        <f>IF(U169="základní",N169,0)</f>
        <v>0</v>
      </c>
      <c r="BF169" s="107">
        <f>IF(U169="snížená",N169,0)</f>
        <v>0</v>
      </c>
      <c r="BG169" s="107">
        <f>IF(U169="zákl. přenesená",N169,0)</f>
        <v>0</v>
      </c>
      <c r="BH169" s="107">
        <f>IF(U169="sníž. přenesená",N169,0)</f>
        <v>0</v>
      </c>
      <c r="BI169" s="107">
        <f>IF(U169="nulová",N169,0)</f>
        <v>0</v>
      </c>
      <c r="BJ169" s="19" t="s">
        <v>86</v>
      </c>
      <c r="BK169" s="107">
        <f>ROUND(L169*K169,2)</f>
        <v>0</v>
      </c>
      <c r="BL169" s="19" t="s">
        <v>151</v>
      </c>
      <c r="BM169" s="19" t="s">
        <v>297</v>
      </c>
    </row>
    <row r="170" spans="2:65" s="10" customFormat="1" ht="20.45" customHeight="1">
      <c r="B170" s="169"/>
      <c r="C170" s="170"/>
      <c r="D170" s="170"/>
      <c r="E170" s="171" t="s">
        <v>5</v>
      </c>
      <c r="F170" s="239" t="s">
        <v>188</v>
      </c>
      <c r="G170" s="240"/>
      <c r="H170" s="240"/>
      <c r="I170" s="240"/>
      <c r="J170" s="170"/>
      <c r="K170" s="172">
        <v>10</v>
      </c>
      <c r="L170" s="170"/>
      <c r="M170" s="170"/>
      <c r="N170" s="170"/>
      <c r="O170" s="170"/>
      <c r="P170" s="170"/>
      <c r="Q170" s="170"/>
      <c r="R170" s="173"/>
      <c r="T170" s="174"/>
      <c r="U170" s="170"/>
      <c r="V170" s="170"/>
      <c r="W170" s="170"/>
      <c r="X170" s="170"/>
      <c r="Y170" s="170"/>
      <c r="Z170" s="170"/>
      <c r="AA170" s="175"/>
      <c r="AT170" s="176" t="s">
        <v>154</v>
      </c>
      <c r="AU170" s="176" t="s">
        <v>108</v>
      </c>
      <c r="AV170" s="10" t="s">
        <v>108</v>
      </c>
      <c r="AW170" s="10" t="s">
        <v>35</v>
      </c>
      <c r="AX170" s="10" t="s">
        <v>78</v>
      </c>
      <c r="AY170" s="176" t="s">
        <v>146</v>
      </c>
    </row>
    <row r="171" spans="2:65" s="11" customFormat="1" ht="20.45" customHeight="1">
      <c r="B171" s="177"/>
      <c r="C171" s="178"/>
      <c r="D171" s="178"/>
      <c r="E171" s="179" t="s">
        <v>5</v>
      </c>
      <c r="F171" s="241" t="s">
        <v>155</v>
      </c>
      <c r="G171" s="242"/>
      <c r="H171" s="242"/>
      <c r="I171" s="242"/>
      <c r="J171" s="178"/>
      <c r="K171" s="180">
        <v>10</v>
      </c>
      <c r="L171" s="178"/>
      <c r="M171" s="178"/>
      <c r="N171" s="178"/>
      <c r="O171" s="178"/>
      <c r="P171" s="178"/>
      <c r="Q171" s="178"/>
      <c r="R171" s="181"/>
      <c r="T171" s="182"/>
      <c r="U171" s="178"/>
      <c r="V171" s="178"/>
      <c r="W171" s="178"/>
      <c r="X171" s="178"/>
      <c r="Y171" s="178"/>
      <c r="Z171" s="178"/>
      <c r="AA171" s="183"/>
      <c r="AT171" s="184" t="s">
        <v>154</v>
      </c>
      <c r="AU171" s="184" t="s">
        <v>108</v>
      </c>
      <c r="AV171" s="11" t="s">
        <v>151</v>
      </c>
      <c r="AW171" s="11" t="s">
        <v>35</v>
      </c>
      <c r="AX171" s="11" t="s">
        <v>86</v>
      </c>
      <c r="AY171" s="184" t="s">
        <v>146</v>
      </c>
    </row>
    <row r="172" spans="2:65" s="9" customFormat="1" ht="29.85" customHeight="1">
      <c r="B172" s="151"/>
      <c r="C172" s="152"/>
      <c r="D172" s="161" t="s">
        <v>122</v>
      </c>
      <c r="E172" s="161"/>
      <c r="F172" s="161"/>
      <c r="G172" s="161"/>
      <c r="H172" s="161"/>
      <c r="I172" s="161"/>
      <c r="J172" s="161"/>
      <c r="K172" s="161"/>
      <c r="L172" s="161"/>
      <c r="M172" s="161"/>
      <c r="N172" s="250">
        <f>BK172</f>
        <v>0</v>
      </c>
      <c r="O172" s="251"/>
      <c r="P172" s="251"/>
      <c r="Q172" s="251"/>
      <c r="R172" s="154"/>
      <c r="T172" s="155"/>
      <c r="U172" s="152"/>
      <c r="V172" s="152"/>
      <c r="W172" s="156">
        <f>W173</f>
        <v>0</v>
      </c>
      <c r="X172" s="152"/>
      <c r="Y172" s="156">
        <f>Y173</f>
        <v>0</v>
      </c>
      <c r="Z172" s="152"/>
      <c r="AA172" s="157">
        <f>AA173</f>
        <v>0</v>
      </c>
      <c r="AR172" s="158" t="s">
        <v>86</v>
      </c>
      <c r="AT172" s="159" t="s">
        <v>77</v>
      </c>
      <c r="AU172" s="159" t="s">
        <v>86</v>
      </c>
      <c r="AY172" s="158" t="s">
        <v>146</v>
      </c>
      <c r="BK172" s="160">
        <f>BK173</f>
        <v>0</v>
      </c>
    </row>
    <row r="173" spans="2:65" s="1" customFormat="1" ht="28.9" customHeight="1">
      <c r="B173" s="133"/>
      <c r="C173" s="162" t="s">
        <v>221</v>
      </c>
      <c r="D173" s="162" t="s">
        <v>147</v>
      </c>
      <c r="E173" s="163" t="s">
        <v>227</v>
      </c>
      <c r="F173" s="243" t="s">
        <v>228</v>
      </c>
      <c r="G173" s="243"/>
      <c r="H173" s="243"/>
      <c r="I173" s="243"/>
      <c r="J173" s="164" t="s">
        <v>191</v>
      </c>
      <c r="K173" s="165">
        <v>7.0000000000000001E-3</v>
      </c>
      <c r="L173" s="244">
        <v>0</v>
      </c>
      <c r="M173" s="244"/>
      <c r="N173" s="245">
        <f>ROUND(L173*K173,2)</f>
        <v>0</v>
      </c>
      <c r="O173" s="245"/>
      <c r="P173" s="245"/>
      <c r="Q173" s="245"/>
      <c r="R173" s="136"/>
      <c r="T173" s="166" t="s">
        <v>5</v>
      </c>
      <c r="U173" s="45" t="s">
        <v>43</v>
      </c>
      <c r="V173" s="37"/>
      <c r="W173" s="167">
        <f>V173*K173</f>
        <v>0</v>
      </c>
      <c r="X173" s="167">
        <v>0</v>
      </c>
      <c r="Y173" s="167">
        <f>X173*K173</f>
        <v>0</v>
      </c>
      <c r="Z173" s="167">
        <v>0</v>
      </c>
      <c r="AA173" s="168">
        <f>Z173*K173</f>
        <v>0</v>
      </c>
      <c r="AR173" s="19" t="s">
        <v>151</v>
      </c>
      <c r="AT173" s="19" t="s">
        <v>147</v>
      </c>
      <c r="AU173" s="19" t="s">
        <v>108</v>
      </c>
      <c r="AY173" s="19" t="s">
        <v>146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19" t="s">
        <v>86</v>
      </c>
      <c r="BK173" s="107">
        <f>ROUND(L173*K173,2)</f>
        <v>0</v>
      </c>
      <c r="BL173" s="19" t="s">
        <v>151</v>
      </c>
      <c r="BM173" s="19" t="s">
        <v>298</v>
      </c>
    </row>
    <row r="174" spans="2:65" s="9" customFormat="1" ht="37.35" customHeight="1">
      <c r="B174" s="151"/>
      <c r="C174" s="152"/>
      <c r="D174" s="153" t="s">
        <v>234</v>
      </c>
      <c r="E174" s="153"/>
      <c r="F174" s="153"/>
      <c r="G174" s="153"/>
      <c r="H174" s="153"/>
      <c r="I174" s="153"/>
      <c r="J174" s="153"/>
      <c r="K174" s="153"/>
      <c r="L174" s="153"/>
      <c r="M174" s="153"/>
      <c r="N174" s="236">
        <f>BK174</f>
        <v>0</v>
      </c>
      <c r="O174" s="237"/>
      <c r="P174" s="237"/>
      <c r="Q174" s="237"/>
      <c r="R174" s="154"/>
      <c r="T174" s="155"/>
      <c r="U174" s="152"/>
      <c r="V174" s="152"/>
      <c r="W174" s="156">
        <f>W175+W193</f>
        <v>0</v>
      </c>
      <c r="X174" s="152"/>
      <c r="Y174" s="156">
        <f>Y175+Y193</f>
        <v>1.060425</v>
      </c>
      <c r="Z174" s="152"/>
      <c r="AA174" s="157">
        <f>AA175+AA193</f>
        <v>0</v>
      </c>
      <c r="AR174" s="158" t="s">
        <v>108</v>
      </c>
      <c r="AT174" s="159" t="s">
        <v>77</v>
      </c>
      <c r="AU174" s="159" t="s">
        <v>78</v>
      </c>
      <c r="AY174" s="158" t="s">
        <v>146</v>
      </c>
      <c r="BK174" s="160">
        <f>BK175+BK193</f>
        <v>0</v>
      </c>
    </row>
    <row r="175" spans="2:65" s="9" customFormat="1" ht="19.899999999999999" customHeight="1">
      <c r="B175" s="151"/>
      <c r="C175" s="152"/>
      <c r="D175" s="161" t="s">
        <v>235</v>
      </c>
      <c r="E175" s="161"/>
      <c r="F175" s="161"/>
      <c r="G175" s="161"/>
      <c r="H175" s="161"/>
      <c r="I175" s="161"/>
      <c r="J175" s="161"/>
      <c r="K175" s="161"/>
      <c r="L175" s="161"/>
      <c r="M175" s="161"/>
      <c r="N175" s="250">
        <f>BK175</f>
        <v>0</v>
      </c>
      <c r="O175" s="251"/>
      <c r="P175" s="251"/>
      <c r="Q175" s="251"/>
      <c r="R175" s="154"/>
      <c r="T175" s="155"/>
      <c r="U175" s="152"/>
      <c r="V175" s="152"/>
      <c r="W175" s="156">
        <f>SUM(W176:W192)</f>
        <v>0</v>
      </c>
      <c r="X175" s="152"/>
      <c r="Y175" s="156">
        <f>SUM(Y176:Y192)</f>
        <v>0.40542500000000004</v>
      </c>
      <c r="Z175" s="152"/>
      <c r="AA175" s="157">
        <f>SUM(AA176:AA192)</f>
        <v>0</v>
      </c>
      <c r="AR175" s="158" t="s">
        <v>108</v>
      </c>
      <c r="AT175" s="159" t="s">
        <v>77</v>
      </c>
      <c r="AU175" s="159" t="s">
        <v>86</v>
      </c>
      <c r="AY175" s="158" t="s">
        <v>146</v>
      </c>
      <c r="BK175" s="160">
        <f>SUM(BK176:BK192)</f>
        <v>0</v>
      </c>
    </row>
    <row r="176" spans="2:65" s="1" customFormat="1" ht="28.9" customHeight="1">
      <c r="B176" s="133"/>
      <c r="C176" s="162" t="s">
        <v>226</v>
      </c>
      <c r="D176" s="162" t="s">
        <v>147</v>
      </c>
      <c r="E176" s="163" t="s">
        <v>299</v>
      </c>
      <c r="F176" s="243" t="s">
        <v>300</v>
      </c>
      <c r="G176" s="243"/>
      <c r="H176" s="243"/>
      <c r="I176" s="243"/>
      <c r="J176" s="164" t="s">
        <v>260</v>
      </c>
      <c r="K176" s="165">
        <v>65</v>
      </c>
      <c r="L176" s="244">
        <v>0</v>
      </c>
      <c r="M176" s="244"/>
      <c r="N176" s="245">
        <f>ROUND(L176*K176,2)</f>
        <v>0</v>
      </c>
      <c r="O176" s="245"/>
      <c r="P176" s="245"/>
      <c r="Q176" s="245"/>
      <c r="R176" s="136"/>
      <c r="T176" s="166" t="s">
        <v>5</v>
      </c>
      <c r="U176" s="45" t="s">
        <v>43</v>
      </c>
      <c r="V176" s="37"/>
      <c r="W176" s="167">
        <f>V176*K176</f>
        <v>0</v>
      </c>
      <c r="X176" s="167">
        <v>6.0000000000000002E-5</v>
      </c>
      <c r="Y176" s="167">
        <f>X176*K176</f>
        <v>3.9000000000000003E-3</v>
      </c>
      <c r="Z176" s="167">
        <v>0</v>
      </c>
      <c r="AA176" s="168">
        <f>Z176*K176</f>
        <v>0</v>
      </c>
      <c r="AR176" s="19" t="s">
        <v>216</v>
      </c>
      <c r="AT176" s="19" t="s">
        <v>147</v>
      </c>
      <c r="AU176" s="19" t="s">
        <v>108</v>
      </c>
      <c r="AY176" s="19" t="s">
        <v>146</v>
      </c>
      <c r="BE176" s="107">
        <f>IF(U176="základní",N176,0)</f>
        <v>0</v>
      </c>
      <c r="BF176" s="107">
        <f>IF(U176="snížená",N176,0)</f>
        <v>0</v>
      </c>
      <c r="BG176" s="107">
        <f>IF(U176="zákl. přenesená",N176,0)</f>
        <v>0</v>
      </c>
      <c r="BH176" s="107">
        <f>IF(U176="sníž. přenesená",N176,0)</f>
        <v>0</v>
      </c>
      <c r="BI176" s="107">
        <f>IF(U176="nulová",N176,0)</f>
        <v>0</v>
      </c>
      <c r="BJ176" s="19" t="s">
        <v>86</v>
      </c>
      <c r="BK176" s="107">
        <f>ROUND(L176*K176,2)</f>
        <v>0</v>
      </c>
      <c r="BL176" s="19" t="s">
        <v>216</v>
      </c>
      <c r="BM176" s="19" t="s">
        <v>301</v>
      </c>
    </row>
    <row r="177" spans="2:65" s="10" customFormat="1" ht="20.45" customHeight="1">
      <c r="B177" s="169"/>
      <c r="C177" s="170"/>
      <c r="D177" s="170"/>
      <c r="E177" s="171" t="s">
        <v>5</v>
      </c>
      <c r="F177" s="239" t="s">
        <v>302</v>
      </c>
      <c r="G177" s="240"/>
      <c r="H177" s="240"/>
      <c r="I177" s="240"/>
      <c r="J177" s="170"/>
      <c r="K177" s="172">
        <v>65</v>
      </c>
      <c r="L177" s="170"/>
      <c r="M177" s="170"/>
      <c r="N177" s="170"/>
      <c r="O177" s="170"/>
      <c r="P177" s="170"/>
      <c r="Q177" s="170"/>
      <c r="R177" s="173"/>
      <c r="T177" s="174"/>
      <c r="U177" s="170"/>
      <c r="V177" s="170"/>
      <c r="W177" s="170"/>
      <c r="X177" s="170"/>
      <c r="Y177" s="170"/>
      <c r="Z177" s="170"/>
      <c r="AA177" s="175"/>
      <c r="AT177" s="176" t="s">
        <v>154</v>
      </c>
      <c r="AU177" s="176" t="s">
        <v>108</v>
      </c>
      <c r="AV177" s="10" t="s">
        <v>108</v>
      </c>
      <c r="AW177" s="10" t="s">
        <v>35</v>
      </c>
      <c r="AX177" s="10" t="s">
        <v>78</v>
      </c>
      <c r="AY177" s="176" t="s">
        <v>146</v>
      </c>
    </row>
    <row r="178" spans="2:65" s="11" customFormat="1" ht="20.45" customHeight="1">
      <c r="B178" s="177"/>
      <c r="C178" s="178"/>
      <c r="D178" s="178"/>
      <c r="E178" s="179" t="s">
        <v>5</v>
      </c>
      <c r="F178" s="241" t="s">
        <v>155</v>
      </c>
      <c r="G178" s="242"/>
      <c r="H178" s="242"/>
      <c r="I178" s="242"/>
      <c r="J178" s="178"/>
      <c r="K178" s="180">
        <v>65</v>
      </c>
      <c r="L178" s="178"/>
      <c r="M178" s="178"/>
      <c r="N178" s="178"/>
      <c r="O178" s="178"/>
      <c r="P178" s="178"/>
      <c r="Q178" s="178"/>
      <c r="R178" s="181"/>
      <c r="T178" s="182"/>
      <c r="U178" s="178"/>
      <c r="V178" s="178"/>
      <c r="W178" s="178"/>
      <c r="X178" s="178"/>
      <c r="Y178" s="178"/>
      <c r="Z178" s="178"/>
      <c r="AA178" s="183"/>
      <c r="AT178" s="184" t="s">
        <v>154</v>
      </c>
      <c r="AU178" s="184" t="s">
        <v>108</v>
      </c>
      <c r="AV178" s="11" t="s">
        <v>151</v>
      </c>
      <c r="AW178" s="11" t="s">
        <v>35</v>
      </c>
      <c r="AX178" s="11" t="s">
        <v>86</v>
      </c>
      <c r="AY178" s="184" t="s">
        <v>146</v>
      </c>
    </row>
    <row r="179" spans="2:65" s="1" customFormat="1" ht="20.45" customHeight="1">
      <c r="B179" s="133"/>
      <c r="C179" s="162" t="s">
        <v>303</v>
      </c>
      <c r="D179" s="162" t="s">
        <v>147</v>
      </c>
      <c r="E179" s="163" t="s">
        <v>304</v>
      </c>
      <c r="F179" s="243" t="s">
        <v>305</v>
      </c>
      <c r="G179" s="243"/>
      <c r="H179" s="243"/>
      <c r="I179" s="243"/>
      <c r="J179" s="164" t="s">
        <v>201</v>
      </c>
      <c r="K179" s="165">
        <v>12.5</v>
      </c>
      <c r="L179" s="244">
        <v>0</v>
      </c>
      <c r="M179" s="244"/>
      <c r="N179" s="245">
        <f>ROUND(L179*K179,2)</f>
        <v>0</v>
      </c>
      <c r="O179" s="245"/>
      <c r="P179" s="245"/>
      <c r="Q179" s="245"/>
      <c r="R179" s="136"/>
      <c r="T179" s="166" t="s">
        <v>5</v>
      </c>
      <c r="U179" s="45" t="s">
        <v>43</v>
      </c>
      <c r="V179" s="37"/>
      <c r="W179" s="167">
        <f>V179*K179</f>
        <v>0</v>
      </c>
      <c r="X179" s="167">
        <v>6.9999999999999994E-5</v>
      </c>
      <c r="Y179" s="167">
        <f>X179*K179</f>
        <v>8.7499999999999991E-4</v>
      </c>
      <c r="Z179" s="167">
        <v>0</v>
      </c>
      <c r="AA179" s="168">
        <f>Z179*K179</f>
        <v>0</v>
      </c>
      <c r="AR179" s="19" t="s">
        <v>216</v>
      </c>
      <c r="AT179" s="19" t="s">
        <v>147</v>
      </c>
      <c r="AU179" s="19" t="s">
        <v>108</v>
      </c>
      <c r="AY179" s="19" t="s">
        <v>146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19" t="s">
        <v>86</v>
      </c>
      <c r="BK179" s="107">
        <f>ROUND(L179*K179,2)</f>
        <v>0</v>
      </c>
      <c r="BL179" s="19" t="s">
        <v>216</v>
      </c>
      <c r="BM179" s="19" t="s">
        <v>306</v>
      </c>
    </row>
    <row r="180" spans="2:65" s="10" customFormat="1" ht="20.45" customHeight="1">
      <c r="B180" s="169"/>
      <c r="C180" s="170"/>
      <c r="D180" s="170"/>
      <c r="E180" s="171" t="s">
        <v>5</v>
      </c>
      <c r="F180" s="239" t="s">
        <v>307</v>
      </c>
      <c r="G180" s="240"/>
      <c r="H180" s="240"/>
      <c r="I180" s="240"/>
      <c r="J180" s="170"/>
      <c r="K180" s="172">
        <v>12.5</v>
      </c>
      <c r="L180" s="170"/>
      <c r="M180" s="170"/>
      <c r="N180" s="170"/>
      <c r="O180" s="170"/>
      <c r="P180" s="170"/>
      <c r="Q180" s="170"/>
      <c r="R180" s="173"/>
      <c r="T180" s="174"/>
      <c r="U180" s="170"/>
      <c r="V180" s="170"/>
      <c r="W180" s="170"/>
      <c r="X180" s="170"/>
      <c r="Y180" s="170"/>
      <c r="Z180" s="170"/>
      <c r="AA180" s="175"/>
      <c r="AT180" s="176" t="s">
        <v>154</v>
      </c>
      <c r="AU180" s="176" t="s">
        <v>108</v>
      </c>
      <c r="AV180" s="10" t="s">
        <v>108</v>
      </c>
      <c r="AW180" s="10" t="s">
        <v>35</v>
      </c>
      <c r="AX180" s="10" t="s">
        <v>78</v>
      </c>
      <c r="AY180" s="176" t="s">
        <v>146</v>
      </c>
    </row>
    <row r="181" spans="2:65" s="11" customFormat="1" ht="20.45" customHeight="1">
      <c r="B181" s="177"/>
      <c r="C181" s="178"/>
      <c r="D181" s="178"/>
      <c r="E181" s="179" t="s">
        <v>5</v>
      </c>
      <c r="F181" s="241" t="s">
        <v>155</v>
      </c>
      <c r="G181" s="242"/>
      <c r="H181" s="242"/>
      <c r="I181" s="242"/>
      <c r="J181" s="178"/>
      <c r="K181" s="180">
        <v>12.5</v>
      </c>
      <c r="L181" s="178"/>
      <c r="M181" s="178"/>
      <c r="N181" s="178"/>
      <c r="O181" s="178"/>
      <c r="P181" s="178"/>
      <c r="Q181" s="178"/>
      <c r="R181" s="181"/>
      <c r="T181" s="182"/>
      <c r="U181" s="178"/>
      <c r="V181" s="178"/>
      <c r="W181" s="178"/>
      <c r="X181" s="178"/>
      <c r="Y181" s="178"/>
      <c r="Z181" s="178"/>
      <c r="AA181" s="183"/>
      <c r="AT181" s="184" t="s">
        <v>154</v>
      </c>
      <c r="AU181" s="184" t="s">
        <v>108</v>
      </c>
      <c r="AV181" s="11" t="s">
        <v>151</v>
      </c>
      <c r="AW181" s="11" t="s">
        <v>35</v>
      </c>
      <c r="AX181" s="11" t="s">
        <v>86</v>
      </c>
      <c r="AY181" s="184" t="s">
        <v>146</v>
      </c>
    </row>
    <row r="182" spans="2:65" s="1" customFormat="1" ht="28.9" customHeight="1">
      <c r="B182" s="133"/>
      <c r="C182" s="186" t="s">
        <v>308</v>
      </c>
      <c r="D182" s="186" t="s">
        <v>280</v>
      </c>
      <c r="E182" s="187" t="s">
        <v>309</v>
      </c>
      <c r="F182" s="274" t="s">
        <v>310</v>
      </c>
      <c r="G182" s="274"/>
      <c r="H182" s="274"/>
      <c r="I182" s="274"/>
      <c r="J182" s="188" t="s">
        <v>288</v>
      </c>
      <c r="K182" s="189">
        <v>12.5</v>
      </c>
      <c r="L182" s="275">
        <v>0</v>
      </c>
      <c r="M182" s="275"/>
      <c r="N182" s="276">
        <f>ROUND(L182*K182,2)</f>
        <v>0</v>
      </c>
      <c r="O182" s="245"/>
      <c r="P182" s="245"/>
      <c r="Q182" s="245"/>
      <c r="R182" s="136"/>
      <c r="T182" s="166" t="s">
        <v>5</v>
      </c>
      <c r="U182" s="45" t="s">
        <v>43</v>
      </c>
      <c r="V182" s="37"/>
      <c r="W182" s="167">
        <f>V182*K182</f>
        <v>0</v>
      </c>
      <c r="X182" s="167">
        <v>3.2000000000000001E-2</v>
      </c>
      <c r="Y182" s="167">
        <f>X182*K182</f>
        <v>0.4</v>
      </c>
      <c r="Z182" s="167">
        <v>0</v>
      </c>
      <c r="AA182" s="168">
        <f>Z182*K182</f>
        <v>0</v>
      </c>
      <c r="AR182" s="19" t="s">
        <v>311</v>
      </c>
      <c r="AT182" s="19" t="s">
        <v>280</v>
      </c>
      <c r="AU182" s="19" t="s">
        <v>108</v>
      </c>
      <c r="AY182" s="19" t="s">
        <v>146</v>
      </c>
      <c r="BE182" s="107">
        <f>IF(U182="základní",N182,0)</f>
        <v>0</v>
      </c>
      <c r="BF182" s="107">
        <f>IF(U182="snížená",N182,0)</f>
        <v>0</v>
      </c>
      <c r="BG182" s="107">
        <f>IF(U182="zákl. přenesená",N182,0)</f>
        <v>0</v>
      </c>
      <c r="BH182" s="107">
        <f>IF(U182="sníž. přenesená",N182,0)</f>
        <v>0</v>
      </c>
      <c r="BI182" s="107">
        <f>IF(U182="nulová",N182,0)</f>
        <v>0</v>
      </c>
      <c r="BJ182" s="19" t="s">
        <v>86</v>
      </c>
      <c r="BK182" s="107">
        <f>ROUND(L182*K182,2)</f>
        <v>0</v>
      </c>
      <c r="BL182" s="19" t="s">
        <v>216</v>
      </c>
      <c r="BM182" s="19" t="s">
        <v>312</v>
      </c>
    </row>
    <row r="183" spans="2:65" s="1" customFormat="1" ht="28.9" customHeight="1">
      <c r="B183" s="133"/>
      <c r="C183" s="186" t="s">
        <v>10</v>
      </c>
      <c r="D183" s="186" t="s">
        <v>280</v>
      </c>
      <c r="E183" s="187" t="s">
        <v>313</v>
      </c>
      <c r="F183" s="274" t="s">
        <v>314</v>
      </c>
      <c r="G183" s="274"/>
      <c r="H183" s="274"/>
      <c r="I183" s="274"/>
      <c r="J183" s="188" t="s">
        <v>293</v>
      </c>
      <c r="K183" s="189">
        <v>50</v>
      </c>
      <c r="L183" s="275">
        <v>0</v>
      </c>
      <c r="M183" s="275"/>
      <c r="N183" s="276">
        <f>ROUND(L183*K183,2)</f>
        <v>0</v>
      </c>
      <c r="O183" s="245"/>
      <c r="P183" s="245"/>
      <c r="Q183" s="245"/>
      <c r="R183" s="136"/>
      <c r="T183" s="166" t="s">
        <v>5</v>
      </c>
      <c r="U183" s="45" t="s">
        <v>43</v>
      </c>
      <c r="V183" s="37"/>
      <c r="W183" s="167">
        <f>V183*K183</f>
        <v>0</v>
      </c>
      <c r="X183" s="167">
        <v>0</v>
      </c>
      <c r="Y183" s="167">
        <f>X183*K183</f>
        <v>0</v>
      </c>
      <c r="Z183" s="167">
        <v>0</v>
      </c>
      <c r="AA183" s="168">
        <f>Z183*K183</f>
        <v>0</v>
      </c>
      <c r="AR183" s="19" t="s">
        <v>311</v>
      </c>
      <c r="AT183" s="19" t="s">
        <v>280</v>
      </c>
      <c r="AU183" s="19" t="s">
        <v>108</v>
      </c>
      <c r="AY183" s="19" t="s">
        <v>146</v>
      </c>
      <c r="BE183" s="107">
        <f>IF(U183="základní",N183,0)</f>
        <v>0</v>
      </c>
      <c r="BF183" s="107">
        <f>IF(U183="snížená",N183,0)</f>
        <v>0</v>
      </c>
      <c r="BG183" s="107">
        <f>IF(U183="zákl. přenesená",N183,0)</f>
        <v>0</v>
      </c>
      <c r="BH183" s="107">
        <f>IF(U183="sníž. přenesená",N183,0)</f>
        <v>0</v>
      </c>
      <c r="BI183" s="107">
        <f>IF(U183="nulová",N183,0)</f>
        <v>0</v>
      </c>
      <c r="BJ183" s="19" t="s">
        <v>86</v>
      </c>
      <c r="BK183" s="107">
        <f>ROUND(L183*K183,2)</f>
        <v>0</v>
      </c>
      <c r="BL183" s="19" t="s">
        <v>216</v>
      </c>
      <c r="BM183" s="19" t="s">
        <v>315</v>
      </c>
    </row>
    <row r="184" spans="2:65" s="10" customFormat="1" ht="20.45" customHeight="1">
      <c r="B184" s="169"/>
      <c r="C184" s="170"/>
      <c r="D184" s="170"/>
      <c r="E184" s="171" t="s">
        <v>5</v>
      </c>
      <c r="F184" s="239" t="s">
        <v>316</v>
      </c>
      <c r="G184" s="240"/>
      <c r="H184" s="240"/>
      <c r="I184" s="240"/>
      <c r="J184" s="170"/>
      <c r="K184" s="172">
        <v>50</v>
      </c>
      <c r="L184" s="170"/>
      <c r="M184" s="170"/>
      <c r="N184" s="170"/>
      <c r="O184" s="170"/>
      <c r="P184" s="170"/>
      <c r="Q184" s="170"/>
      <c r="R184" s="173"/>
      <c r="T184" s="174"/>
      <c r="U184" s="170"/>
      <c r="V184" s="170"/>
      <c r="W184" s="170"/>
      <c r="X184" s="170"/>
      <c r="Y184" s="170"/>
      <c r="Z184" s="170"/>
      <c r="AA184" s="175"/>
      <c r="AT184" s="176" t="s">
        <v>154</v>
      </c>
      <c r="AU184" s="176" t="s">
        <v>108</v>
      </c>
      <c r="AV184" s="10" t="s">
        <v>108</v>
      </c>
      <c r="AW184" s="10" t="s">
        <v>35</v>
      </c>
      <c r="AX184" s="10" t="s">
        <v>78</v>
      </c>
      <c r="AY184" s="176" t="s">
        <v>146</v>
      </c>
    </row>
    <row r="185" spans="2:65" s="11" customFormat="1" ht="20.45" customHeight="1">
      <c r="B185" s="177"/>
      <c r="C185" s="178"/>
      <c r="D185" s="178"/>
      <c r="E185" s="179" t="s">
        <v>5</v>
      </c>
      <c r="F185" s="241" t="s">
        <v>155</v>
      </c>
      <c r="G185" s="242"/>
      <c r="H185" s="242"/>
      <c r="I185" s="242"/>
      <c r="J185" s="178"/>
      <c r="K185" s="180">
        <v>50</v>
      </c>
      <c r="L185" s="178"/>
      <c r="M185" s="178"/>
      <c r="N185" s="178"/>
      <c r="O185" s="178"/>
      <c r="P185" s="178"/>
      <c r="Q185" s="178"/>
      <c r="R185" s="181"/>
      <c r="T185" s="182"/>
      <c r="U185" s="178"/>
      <c r="V185" s="178"/>
      <c r="W185" s="178"/>
      <c r="X185" s="178"/>
      <c r="Y185" s="178"/>
      <c r="Z185" s="178"/>
      <c r="AA185" s="183"/>
      <c r="AT185" s="184" t="s">
        <v>154</v>
      </c>
      <c r="AU185" s="184" t="s">
        <v>108</v>
      </c>
      <c r="AV185" s="11" t="s">
        <v>151</v>
      </c>
      <c r="AW185" s="11" t="s">
        <v>35</v>
      </c>
      <c r="AX185" s="11" t="s">
        <v>86</v>
      </c>
      <c r="AY185" s="184" t="s">
        <v>146</v>
      </c>
    </row>
    <row r="186" spans="2:65" s="1" customFormat="1" ht="28.9" customHeight="1">
      <c r="B186" s="133"/>
      <c r="C186" s="162" t="s">
        <v>225</v>
      </c>
      <c r="D186" s="162" t="s">
        <v>147</v>
      </c>
      <c r="E186" s="163" t="s">
        <v>317</v>
      </c>
      <c r="F186" s="243" t="s">
        <v>318</v>
      </c>
      <c r="G186" s="243"/>
      <c r="H186" s="243"/>
      <c r="I186" s="243"/>
      <c r="J186" s="164" t="s">
        <v>260</v>
      </c>
      <c r="K186" s="165">
        <v>6.5</v>
      </c>
      <c r="L186" s="244">
        <v>0</v>
      </c>
      <c r="M186" s="244"/>
      <c r="N186" s="245">
        <f>ROUND(L186*K186,2)</f>
        <v>0</v>
      </c>
      <c r="O186" s="245"/>
      <c r="P186" s="245"/>
      <c r="Q186" s="245"/>
      <c r="R186" s="136"/>
      <c r="T186" s="166" t="s">
        <v>5</v>
      </c>
      <c r="U186" s="45" t="s">
        <v>43</v>
      </c>
      <c r="V186" s="37"/>
      <c r="W186" s="167">
        <f>V186*K186</f>
        <v>0</v>
      </c>
      <c r="X186" s="167">
        <v>5.0000000000000002E-5</v>
      </c>
      <c r="Y186" s="167">
        <f>X186*K186</f>
        <v>3.2500000000000004E-4</v>
      </c>
      <c r="Z186" s="167">
        <v>0</v>
      </c>
      <c r="AA186" s="168">
        <f>Z186*K186</f>
        <v>0</v>
      </c>
      <c r="AR186" s="19" t="s">
        <v>216</v>
      </c>
      <c r="AT186" s="19" t="s">
        <v>147</v>
      </c>
      <c r="AU186" s="19" t="s">
        <v>108</v>
      </c>
      <c r="AY186" s="19" t="s">
        <v>146</v>
      </c>
      <c r="BE186" s="107">
        <f>IF(U186="základní",N186,0)</f>
        <v>0</v>
      </c>
      <c r="BF186" s="107">
        <f>IF(U186="snížená",N186,0)</f>
        <v>0</v>
      </c>
      <c r="BG186" s="107">
        <f>IF(U186="zákl. přenesená",N186,0)</f>
        <v>0</v>
      </c>
      <c r="BH186" s="107">
        <f>IF(U186="sníž. přenesená",N186,0)</f>
        <v>0</v>
      </c>
      <c r="BI186" s="107">
        <f>IF(U186="nulová",N186,0)</f>
        <v>0</v>
      </c>
      <c r="BJ186" s="19" t="s">
        <v>86</v>
      </c>
      <c r="BK186" s="107">
        <f>ROUND(L186*K186,2)</f>
        <v>0</v>
      </c>
      <c r="BL186" s="19" t="s">
        <v>216</v>
      </c>
      <c r="BM186" s="19" t="s">
        <v>319</v>
      </c>
    </row>
    <row r="187" spans="2:65" s="10" customFormat="1" ht="20.45" customHeight="1">
      <c r="B187" s="169"/>
      <c r="C187" s="170"/>
      <c r="D187" s="170"/>
      <c r="E187" s="171" t="s">
        <v>5</v>
      </c>
      <c r="F187" s="239" t="s">
        <v>320</v>
      </c>
      <c r="G187" s="240"/>
      <c r="H187" s="240"/>
      <c r="I187" s="240"/>
      <c r="J187" s="170"/>
      <c r="K187" s="172">
        <v>6.5</v>
      </c>
      <c r="L187" s="170"/>
      <c r="M187" s="170"/>
      <c r="N187" s="170"/>
      <c r="O187" s="170"/>
      <c r="P187" s="170"/>
      <c r="Q187" s="170"/>
      <c r="R187" s="173"/>
      <c r="T187" s="174"/>
      <c r="U187" s="170"/>
      <c r="V187" s="170"/>
      <c r="W187" s="170"/>
      <c r="X187" s="170"/>
      <c r="Y187" s="170"/>
      <c r="Z187" s="170"/>
      <c r="AA187" s="175"/>
      <c r="AT187" s="176" t="s">
        <v>154</v>
      </c>
      <c r="AU187" s="176" t="s">
        <v>108</v>
      </c>
      <c r="AV187" s="10" t="s">
        <v>108</v>
      </c>
      <c r="AW187" s="10" t="s">
        <v>35</v>
      </c>
      <c r="AX187" s="10" t="s">
        <v>78</v>
      </c>
      <c r="AY187" s="176" t="s">
        <v>146</v>
      </c>
    </row>
    <row r="188" spans="2:65" s="11" customFormat="1" ht="20.45" customHeight="1">
      <c r="B188" s="177"/>
      <c r="C188" s="178"/>
      <c r="D188" s="178"/>
      <c r="E188" s="179" t="s">
        <v>5</v>
      </c>
      <c r="F188" s="241" t="s">
        <v>155</v>
      </c>
      <c r="G188" s="242"/>
      <c r="H188" s="242"/>
      <c r="I188" s="242"/>
      <c r="J188" s="178"/>
      <c r="K188" s="180">
        <v>6.5</v>
      </c>
      <c r="L188" s="178"/>
      <c r="M188" s="178"/>
      <c r="N188" s="178"/>
      <c r="O188" s="178"/>
      <c r="P188" s="178"/>
      <c r="Q188" s="178"/>
      <c r="R188" s="181"/>
      <c r="T188" s="182"/>
      <c r="U188" s="178"/>
      <c r="V188" s="178"/>
      <c r="W188" s="178"/>
      <c r="X188" s="178"/>
      <c r="Y188" s="178"/>
      <c r="Z188" s="178"/>
      <c r="AA188" s="183"/>
      <c r="AT188" s="184" t="s">
        <v>154</v>
      </c>
      <c r="AU188" s="184" t="s">
        <v>108</v>
      </c>
      <c r="AV188" s="11" t="s">
        <v>151</v>
      </c>
      <c r="AW188" s="11" t="s">
        <v>35</v>
      </c>
      <c r="AX188" s="11" t="s">
        <v>86</v>
      </c>
      <c r="AY188" s="184" t="s">
        <v>146</v>
      </c>
    </row>
    <row r="189" spans="2:65" s="1" customFormat="1" ht="28.9" customHeight="1">
      <c r="B189" s="133"/>
      <c r="C189" s="162" t="s">
        <v>321</v>
      </c>
      <c r="D189" s="162" t="s">
        <v>147</v>
      </c>
      <c r="E189" s="163" t="s">
        <v>322</v>
      </c>
      <c r="F189" s="243" t="s">
        <v>323</v>
      </c>
      <c r="G189" s="243"/>
      <c r="H189" s="243"/>
      <c r="I189" s="243"/>
      <c r="J189" s="164" t="s">
        <v>260</v>
      </c>
      <c r="K189" s="165">
        <v>6.5</v>
      </c>
      <c r="L189" s="244">
        <v>0</v>
      </c>
      <c r="M189" s="244"/>
      <c r="N189" s="245">
        <f>ROUND(L189*K189,2)</f>
        <v>0</v>
      </c>
      <c r="O189" s="245"/>
      <c r="P189" s="245"/>
      <c r="Q189" s="245"/>
      <c r="R189" s="136"/>
      <c r="T189" s="166" t="s">
        <v>5</v>
      </c>
      <c r="U189" s="45" t="s">
        <v>43</v>
      </c>
      <c r="V189" s="37"/>
      <c r="W189" s="167">
        <f>V189*K189</f>
        <v>0</v>
      </c>
      <c r="X189" s="167">
        <v>5.0000000000000002E-5</v>
      </c>
      <c r="Y189" s="167">
        <f>X189*K189</f>
        <v>3.2500000000000004E-4</v>
      </c>
      <c r="Z189" s="167">
        <v>0</v>
      </c>
      <c r="AA189" s="168">
        <f>Z189*K189</f>
        <v>0</v>
      </c>
      <c r="AR189" s="19" t="s">
        <v>216</v>
      </c>
      <c r="AT189" s="19" t="s">
        <v>147</v>
      </c>
      <c r="AU189" s="19" t="s">
        <v>108</v>
      </c>
      <c r="AY189" s="19" t="s">
        <v>146</v>
      </c>
      <c r="BE189" s="107">
        <f>IF(U189="základní",N189,0)</f>
        <v>0</v>
      </c>
      <c r="BF189" s="107">
        <f>IF(U189="snížená",N189,0)</f>
        <v>0</v>
      </c>
      <c r="BG189" s="107">
        <f>IF(U189="zákl. přenesená",N189,0)</f>
        <v>0</v>
      </c>
      <c r="BH189" s="107">
        <f>IF(U189="sníž. přenesená",N189,0)</f>
        <v>0</v>
      </c>
      <c r="BI189" s="107">
        <f>IF(U189="nulová",N189,0)</f>
        <v>0</v>
      </c>
      <c r="BJ189" s="19" t="s">
        <v>86</v>
      </c>
      <c r="BK189" s="107">
        <f>ROUND(L189*K189,2)</f>
        <v>0</v>
      </c>
      <c r="BL189" s="19" t="s">
        <v>216</v>
      </c>
      <c r="BM189" s="19" t="s">
        <v>324</v>
      </c>
    </row>
    <row r="190" spans="2:65" s="10" customFormat="1" ht="20.45" customHeight="1">
      <c r="B190" s="169"/>
      <c r="C190" s="170"/>
      <c r="D190" s="170"/>
      <c r="E190" s="171" t="s">
        <v>5</v>
      </c>
      <c r="F190" s="239" t="s">
        <v>320</v>
      </c>
      <c r="G190" s="240"/>
      <c r="H190" s="240"/>
      <c r="I190" s="240"/>
      <c r="J190" s="170"/>
      <c r="K190" s="172">
        <v>6.5</v>
      </c>
      <c r="L190" s="170"/>
      <c r="M190" s="170"/>
      <c r="N190" s="170"/>
      <c r="O190" s="170"/>
      <c r="P190" s="170"/>
      <c r="Q190" s="170"/>
      <c r="R190" s="173"/>
      <c r="T190" s="174"/>
      <c r="U190" s="170"/>
      <c r="V190" s="170"/>
      <c r="W190" s="170"/>
      <c r="X190" s="170"/>
      <c r="Y190" s="170"/>
      <c r="Z190" s="170"/>
      <c r="AA190" s="175"/>
      <c r="AT190" s="176" t="s">
        <v>154</v>
      </c>
      <c r="AU190" s="176" t="s">
        <v>108</v>
      </c>
      <c r="AV190" s="10" t="s">
        <v>108</v>
      </c>
      <c r="AW190" s="10" t="s">
        <v>35</v>
      </c>
      <c r="AX190" s="10" t="s">
        <v>78</v>
      </c>
      <c r="AY190" s="176" t="s">
        <v>146</v>
      </c>
    </row>
    <row r="191" spans="2:65" s="11" customFormat="1" ht="20.45" customHeight="1">
      <c r="B191" s="177"/>
      <c r="C191" s="178"/>
      <c r="D191" s="178"/>
      <c r="E191" s="179" t="s">
        <v>5</v>
      </c>
      <c r="F191" s="241" t="s">
        <v>155</v>
      </c>
      <c r="G191" s="242"/>
      <c r="H191" s="242"/>
      <c r="I191" s="242"/>
      <c r="J191" s="178"/>
      <c r="K191" s="180">
        <v>6.5</v>
      </c>
      <c r="L191" s="178"/>
      <c r="M191" s="178"/>
      <c r="N191" s="178"/>
      <c r="O191" s="178"/>
      <c r="P191" s="178"/>
      <c r="Q191" s="178"/>
      <c r="R191" s="181"/>
      <c r="T191" s="182"/>
      <c r="U191" s="178"/>
      <c r="V191" s="178"/>
      <c r="W191" s="178"/>
      <c r="X191" s="178"/>
      <c r="Y191" s="178"/>
      <c r="Z191" s="178"/>
      <c r="AA191" s="183"/>
      <c r="AT191" s="184" t="s">
        <v>154</v>
      </c>
      <c r="AU191" s="184" t="s">
        <v>108</v>
      </c>
      <c r="AV191" s="11" t="s">
        <v>151</v>
      </c>
      <c r="AW191" s="11" t="s">
        <v>35</v>
      </c>
      <c r="AX191" s="11" t="s">
        <v>86</v>
      </c>
      <c r="AY191" s="184" t="s">
        <v>146</v>
      </c>
    </row>
    <row r="192" spans="2:65" s="1" customFormat="1" ht="28.9" customHeight="1">
      <c r="B192" s="133"/>
      <c r="C192" s="162" t="s">
        <v>325</v>
      </c>
      <c r="D192" s="162" t="s">
        <v>147</v>
      </c>
      <c r="E192" s="163" t="s">
        <v>326</v>
      </c>
      <c r="F192" s="243" t="s">
        <v>327</v>
      </c>
      <c r="G192" s="243"/>
      <c r="H192" s="243"/>
      <c r="I192" s="243"/>
      <c r="J192" s="164" t="s">
        <v>328</v>
      </c>
      <c r="K192" s="190">
        <v>0</v>
      </c>
      <c r="L192" s="244">
        <v>0</v>
      </c>
      <c r="M192" s="244"/>
      <c r="N192" s="245">
        <f>ROUND(L192*K192,2)</f>
        <v>0</v>
      </c>
      <c r="O192" s="245"/>
      <c r="P192" s="245"/>
      <c r="Q192" s="245"/>
      <c r="R192" s="136"/>
      <c r="T192" s="166" t="s">
        <v>5</v>
      </c>
      <c r="U192" s="45" t="s">
        <v>43</v>
      </c>
      <c r="V192" s="37"/>
      <c r="W192" s="167">
        <f>V192*K192</f>
        <v>0</v>
      </c>
      <c r="X192" s="167">
        <v>0</v>
      </c>
      <c r="Y192" s="167">
        <f>X192*K192</f>
        <v>0</v>
      </c>
      <c r="Z192" s="167">
        <v>0</v>
      </c>
      <c r="AA192" s="168">
        <f>Z192*K192</f>
        <v>0</v>
      </c>
      <c r="AR192" s="19" t="s">
        <v>216</v>
      </c>
      <c r="AT192" s="19" t="s">
        <v>147</v>
      </c>
      <c r="AU192" s="19" t="s">
        <v>108</v>
      </c>
      <c r="AY192" s="19" t="s">
        <v>146</v>
      </c>
      <c r="BE192" s="107">
        <f>IF(U192="základní",N192,0)</f>
        <v>0</v>
      </c>
      <c r="BF192" s="107">
        <f>IF(U192="snížená",N192,0)</f>
        <v>0</v>
      </c>
      <c r="BG192" s="107">
        <f>IF(U192="zákl. přenesená",N192,0)</f>
        <v>0</v>
      </c>
      <c r="BH192" s="107">
        <f>IF(U192="sníž. přenesená",N192,0)</f>
        <v>0</v>
      </c>
      <c r="BI192" s="107">
        <f>IF(U192="nulová",N192,0)</f>
        <v>0</v>
      </c>
      <c r="BJ192" s="19" t="s">
        <v>86</v>
      </c>
      <c r="BK192" s="107">
        <f>ROUND(L192*K192,2)</f>
        <v>0</v>
      </c>
      <c r="BL192" s="19" t="s">
        <v>216</v>
      </c>
      <c r="BM192" s="19" t="s">
        <v>329</v>
      </c>
    </row>
    <row r="193" spans="2:65" s="9" customFormat="1" ht="29.85" customHeight="1">
      <c r="B193" s="151"/>
      <c r="C193" s="152"/>
      <c r="D193" s="161" t="s">
        <v>236</v>
      </c>
      <c r="E193" s="161"/>
      <c r="F193" s="161"/>
      <c r="G193" s="161"/>
      <c r="H193" s="161"/>
      <c r="I193" s="161"/>
      <c r="J193" s="161"/>
      <c r="K193" s="161"/>
      <c r="L193" s="161"/>
      <c r="M193" s="161"/>
      <c r="N193" s="277">
        <f>BK193</f>
        <v>0</v>
      </c>
      <c r="O193" s="278"/>
      <c r="P193" s="278"/>
      <c r="Q193" s="278"/>
      <c r="R193" s="154"/>
      <c r="T193" s="155"/>
      <c r="U193" s="152"/>
      <c r="V193" s="152"/>
      <c r="W193" s="156">
        <f>SUM(W194:W218)</f>
        <v>0</v>
      </c>
      <c r="X193" s="152"/>
      <c r="Y193" s="156">
        <f>SUM(Y194:Y218)</f>
        <v>0.65500000000000003</v>
      </c>
      <c r="Z193" s="152"/>
      <c r="AA193" s="157">
        <f>SUM(AA194:AA218)</f>
        <v>0</v>
      </c>
      <c r="AR193" s="158" t="s">
        <v>108</v>
      </c>
      <c r="AT193" s="159" t="s">
        <v>77</v>
      </c>
      <c r="AU193" s="159" t="s">
        <v>86</v>
      </c>
      <c r="AY193" s="158" t="s">
        <v>146</v>
      </c>
      <c r="BK193" s="160">
        <f>SUM(BK194:BK218)</f>
        <v>0</v>
      </c>
    </row>
    <row r="194" spans="2:65" s="1" customFormat="1" ht="20.45" customHeight="1">
      <c r="B194" s="133"/>
      <c r="C194" s="162" t="s">
        <v>330</v>
      </c>
      <c r="D194" s="162" t="s">
        <v>147</v>
      </c>
      <c r="E194" s="163" t="s">
        <v>331</v>
      </c>
      <c r="F194" s="243" t="s">
        <v>332</v>
      </c>
      <c r="G194" s="243"/>
      <c r="H194" s="243"/>
      <c r="I194" s="243"/>
      <c r="J194" s="164" t="s">
        <v>201</v>
      </c>
      <c r="K194" s="165">
        <v>62.7</v>
      </c>
      <c r="L194" s="244">
        <v>0</v>
      </c>
      <c r="M194" s="244"/>
      <c r="N194" s="245">
        <f>ROUND(L194*K194,2)</f>
        <v>0</v>
      </c>
      <c r="O194" s="245"/>
      <c r="P194" s="245"/>
      <c r="Q194" s="245"/>
      <c r="R194" s="136"/>
      <c r="T194" s="166" t="s">
        <v>5</v>
      </c>
      <c r="U194" s="45" t="s">
        <v>43</v>
      </c>
      <c r="V194" s="37"/>
      <c r="W194" s="167">
        <f>V194*K194</f>
        <v>0</v>
      </c>
      <c r="X194" s="167">
        <v>0</v>
      </c>
      <c r="Y194" s="167">
        <f>X194*K194</f>
        <v>0</v>
      </c>
      <c r="Z194" s="167">
        <v>0</v>
      </c>
      <c r="AA194" s="168">
        <f>Z194*K194</f>
        <v>0</v>
      </c>
      <c r="AR194" s="19" t="s">
        <v>216</v>
      </c>
      <c r="AT194" s="19" t="s">
        <v>147</v>
      </c>
      <c r="AU194" s="19" t="s">
        <v>108</v>
      </c>
      <c r="AY194" s="19" t="s">
        <v>146</v>
      </c>
      <c r="BE194" s="107">
        <f>IF(U194="základní",N194,0)</f>
        <v>0</v>
      </c>
      <c r="BF194" s="107">
        <f>IF(U194="snížená",N194,0)</f>
        <v>0</v>
      </c>
      <c r="BG194" s="107">
        <f>IF(U194="zákl. přenesená",N194,0)</f>
        <v>0</v>
      </c>
      <c r="BH194" s="107">
        <f>IF(U194="sníž. přenesená",N194,0)</f>
        <v>0</v>
      </c>
      <c r="BI194" s="107">
        <f>IF(U194="nulová",N194,0)</f>
        <v>0</v>
      </c>
      <c r="BJ194" s="19" t="s">
        <v>86</v>
      </c>
      <c r="BK194" s="107">
        <f>ROUND(L194*K194,2)</f>
        <v>0</v>
      </c>
      <c r="BL194" s="19" t="s">
        <v>216</v>
      </c>
      <c r="BM194" s="19" t="s">
        <v>333</v>
      </c>
    </row>
    <row r="195" spans="2:65" s="10" customFormat="1" ht="20.45" customHeight="1">
      <c r="B195" s="169"/>
      <c r="C195" s="170"/>
      <c r="D195" s="170"/>
      <c r="E195" s="171" t="s">
        <v>5</v>
      </c>
      <c r="F195" s="239" t="s">
        <v>334</v>
      </c>
      <c r="G195" s="240"/>
      <c r="H195" s="240"/>
      <c r="I195" s="240"/>
      <c r="J195" s="170"/>
      <c r="K195" s="172">
        <v>62.7</v>
      </c>
      <c r="L195" s="170"/>
      <c r="M195" s="170"/>
      <c r="N195" s="170"/>
      <c r="O195" s="170"/>
      <c r="P195" s="170"/>
      <c r="Q195" s="170"/>
      <c r="R195" s="173"/>
      <c r="T195" s="174"/>
      <c r="U195" s="170"/>
      <c r="V195" s="170"/>
      <c r="W195" s="170"/>
      <c r="X195" s="170"/>
      <c r="Y195" s="170"/>
      <c r="Z195" s="170"/>
      <c r="AA195" s="175"/>
      <c r="AT195" s="176" t="s">
        <v>154</v>
      </c>
      <c r="AU195" s="176" t="s">
        <v>108</v>
      </c>
      <c r="AV195" s="10" t="s">
        <v>108</v>
      </c>
      <c r="AW195" s="10" t="s">
        <v>35</v>
      </c>
      <c r="AX195" s="10" t="s">
        <v>78</v>
      </c>
      <c r="AY195" s="176" t="s">
        <v>146</v>
      </c>
    </row>
    <row r="196" spans="2:65" s="11" customFormat="1" ht="20.45" customHeight="1">
      <c r="B196" s="177"/>
      <c r="C196" s="178"/>
      <c r="D196" s="178"/>
      <c r="E196" s="179" t="s">
        <v>5</v>
      </c>
      <c r="F196" s="241" t="s">
        <v>155</v>
      </c>
      <c r="G196" s="242"/>
      <c r="H196" s="242"/>
      <c r="I196" s="242"/>
      <c r="J196" s="178"/>
      <c r="K196" s="180">
        <v>62.7</v>
      </c>
      <c r="L196" s="178"/>
      <c r="M196" s="178"/>
      <c r="N196" s="178"/>
      <c r="O196" s="178"/>
      <c r="P196" s="178"/>
      <c r="Q196" s="178"/>
      <c r="R196" s="181"/>
      <c r="T196" s="182"/>
      <c r="U196" s="178"/>
      <c r="V196" s="178"/>
      <c r="W196" s="178"/>
      <c r="X196" s="178"/>
      <c r="Y196" s="178"/>
      <c r="Z196" s="178"/>
      <c r="AA196" s="183"/>
      <c r="AT196" s="184" t="s">
        <v>154</v>
      </c>
      <c r="AU196" s="184" t="s">
        <v>108</v>
      </c>
      <c r="AV196" s="11" t="s">
        <v>151</v>
      </c>
      <c r="AW196" s="11" t="s">
        <v>35</v>
      </c>
      <c r="AX196" s="11" t="s">
        <v>86</v>
      </c>
      <c r="AY196" s="184" t="s">
        <v>146</v>
      </c>
    </row>
    <row r="197" spans="2:65" s="1" customFormat="1" ht="20.45" customHeight="1">
      <c r="B197" s="133"/>
      <c r="C197" s="162" t="s">
        <v>335</v>
      </c>
      <c r="D197" s="162" t="s">
        <v>147</v>
      </c>
      <c r="E197" s="163" t="s">
        <v>336</v>
      </c>
      <c r="F197" s="243" t="s">
        <v>337</v>
      </c>
      <c r="G197" s="243"/>
      <c r="H197" s="243"/>
      <c r="I197" s="243"/>
      <c r="J197" s="164" t="s">
        <v>201</v>
      </c>
      <c r="K197" s="165">
        <v>62.7</v>
      </c>
      <c r="L197" s="244">
        <v>0</v>
      </c>
      <c r="M197" s="244"/>
      <c r="N197" s="245">
        <f>ROUND(L197*K197,2)</f>
        <v>0</v>
      </c>
      <c r="O197" s="245"/>
      <c r="P197" s="245"/>
      <c r="Q197" s="245"/>
      <c r="R197" s="136"/>
      <c r="T197" s="166" t="s">
        <v>5</v>
      </c>
      <c r="U197" s="45" t="s">
        <v>43</v>
      </c>
      <c r="V197" s="37"/>
      <c r="W197" s="167">
        <f>V197*K197</f>
        <v>0</v>
      </c>
      <c r="X197" s="167">
        <v>0</v>
      </c>
      <c r="Y197" s="167">
        <f>X197*K197</f>
        <v>0</v>
      </c>
      <c r="Z197" s="167">
        <v>0</v>
      </c>
      <c r="AA197" s="168">
        <f>Z197*K197</f>
        <v>0</v>
      </c>
      <c r="AR197" s="19" t="s">
        <v>216</v>
      </c>
      <c r="AT197" s="19" t="s">
        <v>147</v>
      </c>
      <c r="AU197" s="19" t="s">
        <v>108</v>
      </c>
      <c r="AY197" s="19" t="s">
        <v>146</v>
      </c>
      <c r="BE197" s="107">
        <f>IF(U197="základní",N197,0)</f>
        <v>0</v>
      </c>
      <c r="BF197" s="107">
        <f>IF(U197="snížená",N197,0)</f>
        <v>0</v>
      </c>
      <c r="BG197" s="107">
        <f>IF(U197="zákl. přenesená",N197,0)</f>
        <v>0</v>
      </c>
      <c r="BH197" s="107">
        <f>IF(U197="sníž. přenesená",N197,0)</f>
        <v>0</v>
      </c>
      <c r="BI197" s="107">
        <f>IF(U197="nulová",N197,0)</f>
        <v>0</v>
      </c>
      <c r="BJ197" s="19" t="s">
        <v>86</v>
      </c>
      <c r="BK197" s="107">
        <f>ROUND(L197*K197,2)</f>
        <v>0</v>
      </c>
      <c r="BL197" s="19" t="s">
        <v>216</v>
      </c>
      <c r="BM197" s="19" t="s">
        <v>338</v>
      </c>
    </row>
    <row r="198" spans="2:65" s="10" customFormat="1" ht="20.45" customHeight="1">
      <c r="B198" s="169"/>
      <c r="C198" s="170"/>
      <c r="D198" s="170"/>
      <c r="E198" s="171" t="s">
        <v>5</v>
      </c>
      <c r="F198" s="239" t="s">
        <v>334</v>
      </c>
      <c r="G198" s="240"/>
      <c r="H198" s="240"/>
      <c r="I198" s="240"/>
      <c r="J198" s="170"/>
      <c r="K198" s="172">
        <v>62.7</v>
      </c>
      <c r="L198" s="170"/>
      <c r="M198" s="170"/>
      <c r="N198" s="170"/>
      <c r="O198" s="170"/>
      <c r="P198" s="170"/>
      <c r="Q198" s="170"/>
      <c r="R198" s="173"/>
      <c r="T198" s="174"/>
      <c r="U198" s="170"/>
      <c r="V198" s="170"/>
      <c r="W198" s="170"/>
      <c r="X198" s="170"/>
      <c r="Y198" s="170"/>
      <c r="Z198" s="170"/>
      <c r="AA198" s="175"/>
      <c r="AT198" s="176" t="s">
        <v>154</v>
      </c>
      <c r="AU198" s="176" t="s">
        <v>108</v>
      </c>
      <c r="AV198" s="10" t="s">
        <v>108</v>
      </c>
      <c r="AW198" s="10" t="s">
        <v>35</v>
      </c>
      <c r="AX198" s="10" t="s">
        <v>78</v>
      </c>
      <c r="AY198" s="176" t="s">
        <v>146</v>
      </c>
    </row>
    <row r="199" spans="2:65" s="11" customFormat="1" ht="20.45" customHeight="1">
      <c r="B199" s="177"/>
      <c r="C199" s="178"/>
      <c r="D199" s="178"/>
      <c r="E199" s="179" t="s">
        <v>5</v>
      </c>
      <c r="F199" s="241" t="s">
        <v>155</v>
      </c>
      <c r="G199" s="242"/>
      <c r="H199" s="242"/>
      <c r="I199" s="242"/>
      <c r="J199" s="178"/>
      <c r="K199" s="180">
        <v>62.7</v>
      </c>
      <c r="L199" s="178"/>
      <c r="M199" s="178"/>
      <c r="N199" s="178"/>
      <c r="O199" s="178"/>
      <c r="P199" s="178"/>
      <c r="Q199" s="178"/>
      <c r="R199" s="181"/>
      <c r="T199" s="182"/>
      <c r="U199" s="178"/>
      <c r="V199" s="178"/>
      <c r="W199" s="178"/>
      <c r="X199" s="178"/>
      <c r="Y199" s="178"/>
      <c r="Z199" s="178"/>
      <c r="AA199" s="183"/>
      <c r="AT199" s="184" t="s">
        <v>154</v>
      </c>
      <c r="AU199" s="184" t="s">
        <v>108</v>
      </c>
      <c r="AV199" s="11" t="s">
        <v>151</v>
      </c>
      <c r="AW199" s="11" t="s">
        <v>35</v>
      </c>
      <c r="AX199" s="11" t="s">
        <v>86</v>
      </c>
      <c r="AY199" s="184" t="s">
        <v>146</v>
      </c>
    </row>
    <row r="200" spans="2:65" s="1" customFormat="1" ht="40.15" customHeight="1">
      <c r="B200" s="133"/>
      <c r="C200" s="162" t="s">
        <v>339</v>
      </c>
      <c r="D200" s="162" t="s">
        <v>147</v>
      </c>
      <c r="E200" s="163" t="s">
        <v>340</v>
      </c>
      <c r="F200" s="243" t="s">
        <v>341</v>
      </c>
      <c r="G200" s="243"/>
      <c r="H200" s="243"/>
      <c r="I200" s="243"/>
      <c r="J200" s="164" t="s">
        <v>201</v>
      </c>
      <c r="K200" s="165">
        <v>62.7</v>
      </c>
      <c r="L200" s="244">
        <v>0</v>
      </c>
      <c r="M200" s="244"/>
      <c r="N200" s="245">
        <f>ROUND(L200*K200,2)</f>
        <v>0</v>
      </c>
      <c r="O200" s="245"/>
      <c r="P200" s="245"/>
      <c r="Q200" s="245"/>
      <c r="R200" s="136"/>
      <c r="T200" s="166" t="s">
        <v>5</v>
      </c>
      <c r="U200" s="45" t="s">
        <v>43</v>
      </c>
      <c r="V200" s="37"/>
      <c r="W200" s="167">
        <f>V200*K200</f>
        <v>0</v>
      </c>
      <c r="X200" s="167">
        <v>0</v>
      </c>
      <c r="Y200" s="167">
        <f>X200*K200</f>
        <v>0</v>
      </c>
      <c r="Z200" s="167">
        <v>0</v>
      </c>
      <c r="AA200" s="168">
        <f>Z200*K200</f>
        <v>0</v>
      </c>
      <c r="AR200" s="19" t="s">
        <v>216</v>
      </c>
      <c r="AT200" s="19" t="s">
        <v>147</v>
      </c>
      <c r="AU200" s="19" t="s">
        <v>108</v>
      </c>
      <c r="AY200" s="19" t="s">
        <v>146</v>
      </c>
      <c r="BE200" s="107">
        <f>IF(U200="základní",N200,0)</f>
        <v>0</v>
      </c>
      <c r="BF200" s="107">
        <f>IF(U200="snížená",N200,0)</f>
        <v>0</v>
      </c>
      <c r="BG200" s="107">
        <f>IF(U200="zákl. přenesená",N200,0)</f>
        <v>0</v>
      </c>
      <c r="BH200" s="107">
        <f>IF(U200="sníž. přenesená",N200,0)</f>
        <v>0</v>
      </c>
      <c r="BI200" s="107">
        <f>IF(U200="nulová",N200,0)</f>
        <v>0</v>
      </c>
      <c r="BJ200" s="19" t="s">
        <v>86</v>
      </c>
      <c r="BK200" s="107">
        <f>ROUND(L200*K200,2)</f>
        <v>0</v>
      </c>
      <c r="BL200" s="19" t="s">
        <v>216</v>
      </c>
      <c r="BM200" s="19" t="s">
        <v>342</v>
      </c>
    </row>
    <row r="201" spans="2:65" s="10" customFormat="1" ht="20.45" customHeight="1">
      <c r="B201" s="169"/>
      <c r="C201" s="170"/>
      <c r="D201" s="170"/>
      <c r="E201" s="171" t="s">
        <v>5</v>
      </c>
      <c r="F201" s="239" t="s">
        <v>334</v>
      </c>
      <c r="G201" s="240"/>
      <c r="H201" s="240"/>
      <c r="I201" s="240"/>
      <c r="J201" s="170"/>
      <c r="K201" s="172">
        <v>62.7</v>
      </c>
      <c r="L201" s="170"/>
      <c r="M201" s="170"/>
      <c r="N201" s="170"/>
      <c r="O201" s="170"/>
      <c r="P201" s="170"/>
      <c r="Q201" s="170"/>
      <c r="R201" s="173"/>
      <c r="T201" s="174"/>
      <c r="U201" s="170"/>
      <c r="V201" s="170"/>
      <c r="W201" s="170"/>
      <c r="X201" s="170"/>
      <c r="Y201" s="170"/>
      <c r="Z201" s="170"/>
      <c r="AA201" s="175"/>
      <c r="AT201" s="176" t="s">
        <v>154</v>
      </c>
      <c r="AU201" s="176" t="s">
        <v>108</v>
      </c>
      <c r="AV201" s="10" t="s">
        <v>108</v>
      </c>
      <c r="AW201" s="10" t="s">
        <v>35</v>
      </c>
      <c r="AX201" s="10" t="s">
        <v>78</v>
      </c>
      <c r="AY201" s="176" t="s">
        <v>146</v>
      </c>
    </row>
    <row r="202" spans="2:65" s="11" customFormat="1" ht="20.45" customHeight="1">
      <c r="B202" s="177"/>
      <c r="C202" s="178"/>
      <c r="D202" s="178"/>
      <c r="E202" s="179" t="s">
        <v>5</v>
      </c>
      <c r="F202" s="241" t="s">
        <v>155</v>
      </c>
      <c r="G202" s="242"/>
      <c r="H202" s="242"/>
      <c r="I202" s="242"/>
      <c r="J202" s="178"/>
      <c r="K202" s="180">
        <v>62.7</v>
      </c>
      <c r="L202" s="178"/>
      <c r="M202" s="178"/>
      <c r="N202" s="178"/>
      <c r="O202" s="178"/>
      <c r="P202" s="178"/>
      <c r="Q202" s="178"/>
      <c r="R202" s="181"/>
      <c r="T202" s="182"/>
      <c r="U202" s="178"/>
      <c r="V202" s="178"/>
      <c r="W202" s="178"/>
      <c r="X202" s="178"/>
      <c r="Y202" s="178"/>
      <c r="Z202" s="178"/>
      <c r="AA202" s="183"/>
      <c r="AT202" s="184" t="s">
        <v>154</v>
      </c>
      <c r="AU202" s="184" t="s">
        <v>108</v>
      </c>
      <c r="AV202" s="11" t="s">
        <v>151</v>
      </c>
      <c r="AW202" s="11" t="s">
        <v>35</v>
      </c>
      <c r="AX202" s="11" t="s">
        <v>86</v>
      </c>
      <c r="AY202" s="184" t="s">
        <v>146</v>
      </c>
    </row>
    <row r="203" spans="2:65" s="1" customFormat="1" ht="40.15" customHeight="1">
      <c r="B203" s="133"/>
      <c r="C203" s="162" t="s">
        <v>343</v>
      </c>
      <c r="D203" s="162" t="s">
        <v>147</v>
      </c>
      <c r="E203" s="163" t="s">
        <v>344</v>
      </c>
      <c r="F203" s="243" t="s">
        <v>345</v>
      </c>
      <c r="G203" s="243"/>
      <c r="H203" s="243"/>
      <c r="I203" s="243"/>
      <c r="J203" s="164" t="s">
        <v>201</v>
      </c>
      <c r="K203" s="165">
        <v>62.7</v>
      </c>
      <c r="L203" s="244">
        <v>0</v>
      </c>
      <c r="M203" s="244"/>
      <c r="N203" s="245">
        <f>ROUND(L203*K203,2)</f>
        <v>0</v>
      </c>
      <c r="O203" s="245"/>
      <c r="P203" s="245"/>
      <c r="Q203" s="245"/>
      <c r="R203" s="136"/>
      <c r="T203" s="166" t="s">
        <v>5</v>
      </c>
      <c r="U203" s="45" t="s">
        <v>43</v>
      </c>
      <c r="V203" s="37"/>
      <c r="W203" s="167">
        <f>V203*K203</f>
        <v>0</v>
      </c>
      <c r="X203" s="167">
        <v>0</v>
      </c>
      <c r="Y203" s="167">
        <f>X203*K203</f>
        <v>0</v>
      </c>
      <c r="Z203" s="167">
        <v>0</v>
      </c>
      <c r="AA203" s="168">
        <f>Z203*K203</f>
        <v>0</v>
      </c>
      <c r="AR203" s="19" t="s">
        <v>216</v>
      </c>
      <c r="AT203" s="19" t="s">
        <v>147</v>
      </c>
      <c r="AU203" s="19" t="s">
        <v>108</v>
      </c>
      <c r="AY203" s="19" t="s">
        <v>146</v>
      </c>
      <c r="BE203" s="107">
        <f>IF(U203="základní",N203,0)</f>
        <v>0</v>
      </c>
      <c r="BF203" s="107">
        <f>IF(U203="snížená",N203,0)</f>
        <v>0</v>
      </c>
      <c r="BG203" s="107">
        <f>IF(U203="zákl. přenesená",N203,0)</f>
        <v>0</v>
      </c>
      <c r="BH203" s="107">
        <f>IF(U203="sníž. přenesená",N203,0)</f>
        <v>0</v>
      </c>
      <c r="BI203" s="107">
        <f>IF(U203="nulová",N203,0)</f>
        <v>0</v>
      </c>
      <c r="BJ203" s="19" t="s">
        <v>86</v>
      </c>
      <c r="BK203" s="107">
        <f>ROUND(L203*K203,2)</f>
        <v>0</v>
      </c>
      <c r="BL203" s="19" t="s">
        <v>216</v>
      </c>
      <c r="BM203" s="19" t="s">
        <v>346</v>
      </c>
    </row>
    <row r="204" spans="2:65" s="10" customFormat="1" ht="20.45" customHeight="1">
      <c r="B204" s="169"/>
      <c r="C204" s="170"/>
      <c r="D204" s="170"/>
      <c r="E204" s="171" t="s">
        <v>5</v>
      </c>
      <c r="F204" s="239" t="s">
        <v>334</v>
      </c>
      <c r="G204" s="240"/>
      <c r="H204" s="240"/>
      <c r="I204" s="240"/>
      <c r="J204" s="170"/>
      <c r="K204" s="172">
        <v>62.7</v>
      </c>
      <c r="L204" s="170"/>
      <c r="M204" s="170"/>
      <c r="N204" s="170"/>
      <c r="O204" s="170"/>
      <c r="P204" s="170"/>
      <c r="Q204" s="170"/>
      <c r="R204" s="173"/>
      <c r="T204" s="174"/>
      <c r="U204" s="170"/>
      <c r="V204" s="170"/>
      <c r="W204" s="170"/>
      <c r="X204" s="170"/>
      <c r="Y204" s="170"/>
      <c r="Z204" s="170"/>
      <c r="AA204" s="175"/>
      <c r="AT204" s="176" t="s">
        <v>154</v>
      </c>
      <c r="AU204" s="176" t="s">
        <v>108</v>
      </c>
      <c r="AV204" s="10" t="s">
        <v>108</v>
      </c>
      <c r="AW204" s="10" t="s">
        <v>35</v>
      </c>
      <c r="AX204" s="10" t="s">
        <v>78</v>
      </c>
      <c r="AY204" s="176" t="s">
        <v>146</v>
      </c>
    </row>
    <row r="205" spans="2:65" s="11" customFormat="1" ht="20.45" customHeight="1">
      <c r="B205" s="177"/>
      <c r="C205" s="178"/>
      <c r="D205" s="178"/>
      <c r="E205" s="179" t="s">
        <v>5</v>
      </c>
      <c r="F205" s="241" t="s">
        <v>155</v>
      </c>
      <c r="G205" s="242"/>
      <c r="H205" s="242"/>
      <c r="I205" s="242"/>
      <c r="J205" s="178"/>
      <c r="K205" s="180">
        <v>62.7</v>
      </c>
      <c r="L205" s="178"/>
      <c r="M205" s="178"/>
      <c r="N205" s="178"/>
      <c r="O205" s="178"/>
      <c r="P205" s="178"/>
      <c r="Q205" s="178"/>
      <c r="R205" s="181"/>
      <c r="T205" s="182"/>
      <c r="U205" s="178"/>
      <c r="V205" s="178"/>
      <c r="W205" s="178"/>
      <c r="X205" s="178"/>
      <c r="Y205" s="178"/>
      <c r="Z205" s="178"/>
      <c r="AA205" s="183"/>
      <c r="AT205" s="184" t="s">
        <v>154</v>
      </c>
      <c r="AU205" s="184" t="s">
        <v>108</v>
      </c>
      <c r="AV205" s="11" t="s">
        <v>151</v>
      </c>
      <c r="AW205" s="11" t="s">
        <v>35</v>
      </c>
      <c r="AX205" s="11" t="s">
        <v>86</v>
      </c>
      <c r="AY205" s="184" t="s">
        <v>146</v>
      </c>
    </row>
    <row r="206" spans="2:65" s="1" customFormat="1" ht="28.9" customHeight="1">
      <c r="B206" s="133"/>
      <c r="C206" s="186" t="s">
        <v>347</v>
      </c>
      <c r="D206" s="186" t="s">
        <v>280</v>
      </c>
      <c r="E206" s="187" t="s">
        <v>348</v>
      </c>
      <c r="F206" s="274" t="s">
        <v>349</v>
      </c>
      <c r="G206" s="274"/>
      <c r="H206" s="274"/>
      <c r="I206" s="274"/>
      <c r="J206" s="188" t="s">
        <v>191</v>
      </c>
      <c r="K206" s="189">
        <v>0.65500000000000003</v>
      </c>
      <c r="L206" s="275">
        <v>0</v>
      </c>
      <c r="M206" s="275"/>
      <c r="N206" s="276">
        <f>ROUND(L206*K206,2)</f>
        <v>0</v>
      </c>
      <c r="O206" s="245"/>
      <c r="P206" s="245"/>
      <c r="Q206" s="245"/>
      <c r="R206" s="136"/>
      <c r="T206" s="166" t="s">
        <v>5</v>
      </c>
      <c r="U206" s="45" t="s">
        <v>43</v>
      </c>
      <c r="V206" s="37"/>
      <c r="W206" s="167">
        <f>V206*K206</f>
        <v>0</v>
      </c>
      <c r="X206" s="167">
        <v>1</v>
      </c>
      <c r="Y206" s="167">
        <f>X206*K206</f>
        <v>0.65500000000000003</v>
      </c>
      <c r="Z206" s="167">
        <v>0</v>
      </c>
      <c r="AA206" s="168">
        <f>Z206*K206</f>
        <v>0</v>
      </c>
      <c r="AR206" s="19" t="s">
        <v>311</v>
      </c>
      <c r="AT206" s="19" t="s">
        <v>280</v>
      </c>
      <c r="AU206" s="19" t="s">
        <v>108</v>
      </c>
      <c r="AY206" s="19" t="s">
        <v>146</v>
      </c>
      <c r="BE206" s="107">
        <f>IF(U206="základní",N206,0)</f>
        <v>0</v>
      </c>
      <c r="BF206" s="107">
        <f>IF(U206="snížená",N206,0)</f>
        <v>0</v>
      </c>
      <c r="BG206" s="107">
        <f>IF(U206="zákl. přenesená",N206,0)</f>
        <v>0</v>
      </c>
      <c r="BH206" s="107">
        <f>IF(U206="sníž. přenesená",N206,0)</f>
        <v>0</v>
      </c>
      <c r="BI206" s="107">
        <f>IF(U206="nulová",N206,0)</f>
        <v>0</v>
      </c>
      <c r="BJ206" s="19" t="s">
        <v>86</v>
      </c>
      <c r="BK206" s="107">
        <f>ROUND(L206*K206,2)</f>
        <v>0</v>
      </c>
      <c r="BL206" s="19" t="s">
        <v>216</v>
      </c>
      <c r="BM206" s="19" t="s">
        <v>350</v>
      </c>
    </row>
    <row r="207" spans="2:65" s="1" customFormat="1" ht="40.15" customHeight="1">
      <c r="B207" s="133"/>
      <c r="C207" s="162" t="s">
        <v>351</v>
      </c>
      <c r="D207" s="162" t="s">
        <v>147</v>
      </c>
      <c r="E207" s="163" t="s">
        <v>352</v>
      </c>
      <c r="F207" s="243" t="s">
        <v>353</v>
      </c>
      <c r="G207" s="243"/>
      <c r="H207" s="243"/>
      <c r="I207" s="243"/>
      <c r="J207" s="164" t="s">
        <v>201</v>
      </c>
      <c r="K207" s="165">
        <v>62.7</v>
      </c>
      <c r="L207" s="244">
        <v>0</v>
      </c>
      <c r="M207" s="244"/>
      <c r="N207" s="245">
        <f>ROUND(L207*K207,2)</f>
        <v>0</v>
      </c>
      <c r="O207" s="245"/>
      <c r="P207" s="245"/>
      <c r="Q207" s="245"/>
      <c r="R207" s="136"/>
      <c r="T207" s="166" t="s">
        <v>5</v>
      </c>
      <c r="U207" s="45" t="s">
        <v>43</v>
      </c>
      <c r="V207" s="37"/>
      <c r="W207" s="167">
        <f>V207*K207</f>
        <v>0</v>
      </c>
      <c r="X207" s="167">
        <v>0</v>
      </c>
      <c r="Y207" s="167">
        <f>X207*K207</f>
        <v>0</v>
      </c>
      <c r="Z207" s="167">
        <v>0</v>
      </c>
      <c r="AA207" s="168">
        <f>Z207*K207</f>
        <v>0</v>
      </c>
      <c r="AR207" s="19" t="s">
        <v>216</v>
      </c>
      <c r="AT207" s="19" t="s">
        <v>147</v>
      </c>
      <c r="AU207" s="19" t="s">
        <v>108</v>
      </c>
      <c r="AY207" s="19" t="s">
        <v>146</v>
      </c>
      <c r="BE207" s="107">
        <f>IF(U207="základní",N207,0)</f>
        <v>0</v>
      </c>
      <c r="BF207" s="107">
        <f>IF(U207="snížená",N207,0)</f>
        <v>0</v>
      </c>
      <c r="BG207" s="107">
        <f>IF(U207="zákl. přenesená",N207,0)</f>
        <v>0</v>
      </c>
      <c r="BH207" s="107">
        <f>IF(U207="sníž. přenesená",N207,0)</f>
        <v>0</v>
      </c>
      <c r="BI207" s="107">
        <f>IF(U207="nulová",N207,0)</f>
        <v>0</v>
      </c>
      <c r="BJ207" s="19" t="s">
        <v>86</v>
      </c>
      <c r="BK207" s="107">
        <f>ROUND(L207*K207,2)</f>
        <v>0</v>
      </c>
      <c r="BL207" s="19" t="s">
        <v>216</v>
      </c>
      <c r="BM207" s="19" t="s">
        <v>354</v>
      </c>
    </row>
    <row r="208" spans="2:65" s="10" customFormat="1" ht="20.45" customHeight="1">
      <c r="B208" s="169"/>
      <c r="C208" s="170"/>
      <c r="D208" s="170"/>
      <c r="E208" s="171" t="s">
        <v>5</v>
      </c>
      <c r="F208" s="239" t="s">
        <v>334</v>
      </c>
      <c r="G208" s="240"/>
      <c r="H208" s="240"/>
      <c r="I208" s="240"/>
      <c r="J208" s="170"/>
      <c r="K208" s="172">
        <v>62.7</v>
      </c>
      <c r="L208" s="170"/>
      <c r="M208" s="170"/>
      <c r="N208" s="170"/>
      <c r="O208" s="170"/>
      <c r="P208" s="170"/>
      <c r="Q208" s="170"/>
      <c r="R208" s="173"/>
      <c r="T208" s="174"/>
      <c r="U208" s="170"/>
      <c r="V208" s="170"/>
      <c r="W208" s="170"/>
      <c r="X208" s="170"/>
      <c r="Y208" s="170"/>
      <c r="Z208" s="170"/>
      <c r="AA208" s="175"/>
      <c r="AT208" s="176" t="s">
        <v>154</v>
      </c>
      <c r="AU208" s="176" t="s">
        <v>108</v>
      </c>
      <c r="AV208" s="10" t="s">
        <v>108</v>
      </c>
      <c r="AW208" s="10" t="s">
        <v>35</v>
      </c>
      <c r="AX208" s="10" t="s">
        <v>78</v>
      </c>
      <c r="AY208" s="176" t="s">
        <v>146</v>
      </c>
    </row>
    <row r="209" spans="2:65" s="11" customFormat="1" ht="20.45" customHeight="1">
      <c r="B209" s="177"/>
      <c r="C209" s="178"/>
      <c r="D209" s="178"/>
      <c r="E209" s="179" t="s">
        <v>5</v>
      </c>
      <c r="F209" s="241" t="s">
        <v>155</v>
      </c>
      <c r="G209" s="242"/>
      <c r="H209" s="242"/>
      <c r="I209" s="242"/>
      <c r="J209" s="178"/>
      <c r="K209" s="180">
        <v>62.7</v>
      </c>
      <c r="L209" s="178"/>
      <c r="M209" s="178"/>
      <c r="N209" s="178"/>
      <c r="O209" s="178"/>
      <c r="P209" s="178"/>
      <c r="Q209" s="178"/>
      <c r="R209" s="181"/>
      <c r="T209" s="182"/>
      <c r="U209" s="178"/>
      <c r="V209" s="178"/>
      <c r="W209" s="178"/>
      <c r="X209" s="178"/>
      <c r="Y209" s="178"/>
      <c r="Z209" s="178"/>
      <c r="AA209" s="183"/>
      <c r="AT209" s="184" t="s">
        <v>154</v>
      </c>
      <c r="AU209" s="184" t="s">
        <v>108</v>
      </c>
      <c r="AV209" s="11" t="s">
        <v>151</v>
      </c>
      <c r="AW209" s="11" t="s">
        <v>35</v>
      </c>
      <c r="AX209" s="11" t="s">
        <v>86</v>
      </c>
      <c r="AY209" s="184" t="s">
        <v>146</v>
      </c>
    </row>
    <row r="210" spans="2:65" s="1" customFormat="1" ht="40.15" customHeight="1">
      <c r="B210" s="133"/>
      <c r="C210" s="162" t="s">
        <v>355</v>
      </c>
      <c r="D210" s="162" t="s">
        <v>147</v>
      </c>
      <c r="E210" s="163" t="s">
        <v>356</v>
      </c>
      <c r="F210" s="243" t="s">
        <v>357</v>
      </c>
      <c r="G210" s="243"/>
      <c r="H210" s="243"/>
      <c r="I210" s="243"/>
      <c r="J210" s="164" t="s">
        <v>201</v>
      </c>
      <c r="K210" s="165">
        <v>62.7</v>
      </c>
      <c r="L210" s="244">
        <v>0</v>
      </c>
      <c r="M210" s="244"/>
      <c r="N210" s="245">
        <f>ROUND(L210*K210,2)</f>
        <v>0</v>
      </c>
      <c r="O210" s="245"/>
      <c r="P210" s="245"/>
      <c r="Q210" s="245"/>
      <c r="R210" s="136"/>
      <c r="T210" s="166" t="s">
        <v>5</v>
      </c>
      <c r="U210" s="45" t="s">
        <v>43</v>
      </c>
      <c r="V210" s="37"/>
      <c r="W210" s="167">
        <f>V210*K210</f>
        <v>0</v>
      </c>
      <c r="X210" s="167">
        <v>0</v>
      </c>
      <c r="Y210" s="167">
        <f>X210*K210</f>
        <v>0</v>
      </c>
      <c r="Z210" s="167">
        <v>0</v>
      </c>
      <c r="AA210" s="168">
        <f>Z210*K210</f>
        <v>0</v>
      </c>
      <c r="AR210" s="19" t="s">
        <v>216</v>
      </c>
      <c r="AT210" s="19" t="s">
        <v>147</v>
      </c>
      <c r="AU210" s="19" t="s">
        <v>108</v>
      </c>
      <c r="AY210" s="19" t="s">
        <v>146</v>
      </c>
      <c r="BE210" s="107">
        <f>IF(U210="základní",N210,0)</f>
        <v>0</v>
      </c>
      <c r="BF210" s="107">
        <f>IF(U210="snížená",N210,0)</f>
        <v>0</v>
      </c>
      <c r="BG210" s="107">
        <f>IF(U210="zákl. přenesená",N210,0)</f>
        <v>0</v>
      </c>
      <c r="BH210" s="107">
        <f>IF(U210="sníž. přenesená",N210,0)</f>
        <v>0</v>
      </c>
      <c r="BI210" s="107">
        <f>IF(U210="nulová",N210,0)</f>
        <v>0</v>
      </c>
      <c r="BJ210" s="19" t="s">
        <v>86</v>
      </c>
      <c r="BK210" s="107">
        <f>ROUND(L210*K210,2)</f>
        <v>0</v>
      </c>
      <c r="BL210" s="19" t="s">
        <v>216</v>
      </c>
      <c r="BM210" s="19" t="s">
        <v>358</v>
      </c>
    </row>
    <row r="211" spans="2:65" s="10" customFormat="1" ht="20.45" customHeight="1">
      <c r="B211" s="169"/>
      <c r="C211" s="170"/>
      <c r="D211" s="170"/>
      <c r="E211" s="171" t="s">
        <v>5</v>
      </c>
      <c r="F211" s="239" t="s">
        <v>334</v>
      </c>
      <c r="G211" s="240"/>
      <c r="H211" s="240"/>
      <c r="I211" s="240"/>
      <c r="J211" s="170"/>
      <c r="K211" s="172">
        <v>62.7</v>
      </c>
      <c r="L211" s="170"/>
      <c r="M211" s="170"/>
      <c r="N211" s="170"/>
      <c r="O211" s="170"/>
      <c r="P211" s="170"/>
      <c r="Q211" s="170"/>
      <c r="R211" s="173"/>
      <c r="T211" s="174"/>
      <c r="U211" s="170"/>
      <c r="V211" s="170"/>
      <c r="W211" s="170"/>
      <c r="X211" s="170"/>
      <c r="Y211" s="170"/>
      <c r="Z211" s="170"/>
      <c r="AA211" s="175"/>
      <c r="AT211" s="176" t="s">
        <v>154</v>
      </c>
      <c r="AU211" s="176" t="s">
        <v>108</v>
      </c>
      <c r="AV211" s="10" t="s">
        <v>108</v>
      </c>
      <c r="AW211" s="10" t="s">
        <v>35</v>
      </c>
      <c r="AX211" s="10" t="s">
        <v>78</v>
      </c>
      <c r="AY211" s="176" t="s">
        <v>146</v>
      </c>
    </row>
    <row r="212" spans="2:65" s="11" customFormat="1" ht="20.45" customHeight="1">
      <c r="B212" s="177"/>
      <c r="C212" s="178"/>
      <c r="D212" s="178"/>
      <c r="E212" s="179" t="s">
        <v>5</v>
      </c>
      <c r="F212" s="241" t="s">
        <v>155</v>
      </c>
      <c r="G212" s="242"/>
      <c r="H212" s="242"/>
      <c r="I212" s="242"/>
      <c r="J212" s="178"/>
      <c r="K212" s="180">
        <v>62.7</v>
      </c>
      <c r="L212" s="178"/>
      <c r="M212" s="178"/>
      <c r="N212" s="178"/>
      <c r="O212" s="178"/>
      <c r="P212" s="178"/>
      <c r="Q212" s="178"/>
      <c r="R212" s="181"/>
      <c r="T212" s="182"/>
      <c r="U212" s="178"/>
      <c r="V212" s="178"/>
      <c r="W212" s="178"/>
      <c r="X212" s="178"/>
      <c r="Y212" s="178"/>
      <c r="Z212" s="178"/>
      <c r="AA212" s="183"/>
      <c r="AT212" s="184" t="s">
        <v>154</v>
      </c>
      <c r="AU212" s="184" t="s">
        <v>108</v>
      </c>
      <c r="AV212" s="11" t="s">
        <v>151</v>
      </c>
      <c r="AW212" s="11" t="s">
        <v>35</v>
      </c>
      <c r="AX212" s="11" t="s">
        <v>86</v>
      </c>
      <c r="AY212" s="184" t="s">
        <v>146</v>
      </c>
    </row>
    <row r="213" spans="2:65" s="1" customFormat="1" ht="40.15" customHeight="1">
      <c r="B213" s="133"/>
      <c r="C213" s="162" t="s">
        <v>311</v>
      </c>
      <c r="D213" s="162" t="s">
        <v>147</v>
      </c>
      <c r="E213" s="163" t="s">
        <v>359</v>
      </c>
      <c r="F213" s="243" t="s">
        <v>360</v>
      </c>
      <c r="G213" s="243"/>
      <c r="H213" s="243"/>
      <c r="I213" s="243"/>
      <c r="J213" s="164" t="s">
        <v>201</v>
      </c>
      <c r="K213" s="165">
        <v>62.7</v>
      </c>
      <c r="L213" s="244">
        <v>0</v>
      </c>
      <c r="M213" s="244"/>
      <c r="N213" s="245">
        <f>ROUND(L213*K213,2)</f>
        <v>0</v>
      </c>
      <c r="O213" s="245"/>
      <c r="P213" s="245"/>
      <c r="Q213" s="245"/>
      <c r="R213" s="136"/>
      <c r="T213" s="166" t="s">
        <v>5</v>
      </c>
      <c r="U213" s="45" t="s">
        <v>43</v>
      </c>
      <c r="V213" s="37"/>
      <c r="W213" s="167">
        <f>V213*K213</f>
        <v>0</v>
      </c>
      <c r="X213" s="167">
        <v>0</v>
      </c>
      <c r="Y213" s="167">
        <f>X213*K213</f>
        <v>0</v>
      </c>
      <c r="Z213" s="167">
        <v>0</v>
      </c>
      <c r="AA213" s="168">
        <f>Z213*K213</f>
        <v>0</v>
      </c>
      <c r="AR213" s="19" t="s">
        <v>216</v>
      </c>
      <c r="AT213" s="19" t="s">
        <v>147</v>
      </c>
      <c r="AU213" s="19" t="s">
        <v>108</v>
      </c>
      <c r="AY213" s="19" t="s">
        <v>146</v>
      </c>
      <c r="BE213" s="107">
        <f>IF(U213="základní",N213,0)</f>
        <v>0</v>
      </c>
      <c r="BF213" s="107">
        <f>IF(U213="snížená",N213,0)</f>
        <v>0</v>
      </c>
      <c r="BG213" s="107">
        <f>IF(U213="zákl. přenesená",N213,0)</f>
        <v>0</v>
      </c>
      <c r="BH213" s="107">
        <f>IF(U213="sníž. přenesená",N213,0)</f>
        <v>0</v>
      </c>
      <c r="BI213" s="107">
        <f>IF(U213="nulová",N213,0)</f>
        <v>0</v>
      </c>
      <c r="BJ213" s="19" t="s">
        <v>86</v>
      </c>
      <c r="BK213" s="107">
        <f>ROUND(L213*K213,2)</f>
        <v>0</v>
      </c>
      <c r="BL213" s="19" t="s">
        <v>216</v>
      </c>
      <c r="BM213" s="19" t="s">
        <v>361</v>
      </c>
    </row>
    <row r="214" spans="2:65" s="10" customFormat="1" ht="20.45" customHeight="1">
      <c r="B214" s="169"/>
      <c r="C214" s="170"/>
      <c r="D214" s="170"/>
      <c r="E214" s="171" t="s">
        <v>5</v>
      </c>
      <c r="F214" s="239" t="s">
        <v>334</v>
      </c>
      <c r="G214" s="240"/>
      <c r="H214" s="240"/>
      <c r="I214" s="240"/>
      <c r="J214" s="170"/>
      <c r="K214" s="172">
        <v>62.7</v>
      </c>
      <c r="L214" s="170"/>
      <c r="M214" s="170"/>
      <c r="N214" s="170"/>
      <c r="O214" s="170"/>
      <c r="P214" s="170"/>
      <c r="Q214" s="170"/>
      <c r="R214" s="173"/>
      <c r="T214" s="174"/>
      <c r="U214" s="170"/>
      <c r="V214" s="170"/>
      <c r="W214" s="170"/>
      <c r="X214" s="170"/>
      <c r="Y214" s="170"/>
      <c r="Z214" s="170"/>
      <c r="AA214" s="175"/>
      <c r="AT214" s="176" t="s">
        <v>154</v>
      </c>
      <c r="AU214" s="176" t="s">
        <v>108</v>
      </c>
      <c r="AV214" s="10" t="s">
        <v>108</v>
      </c>
      <c r="AW214" s="10" t="s">
        <v>35</v>
      </c>
      <c r="AX214" s="10" t="s">
        <v>78</v>
      </c>
      <c r="AY214" s="176" t="s">
        <v>146</v>
      </c>
    </row>
    <row r="215" spans="2:65" s="11" customFormat="1" ht="20.45" customHeight="1">
      <c r="B215" s="177"/>
      <c r="C215" s="178"/>
      <c r="D215" s="178"/>
      <c r="E215" s="179" t="s">
        <v>5</v>
      </c>
      <c r="F215" s="241" t="s">
        <v>155</v>
      </c>
      <c r="G215" s="242"/>
      <c r="H215" s="242"/>
      <c r="I215" s="242"/>
      <c r="J215" s="178"/>
      <c r="K215" s="180">
        <v>62.7</v>
      </c>
      <c r="L215" s="178"/>
      <c r="M215" s="178"/>
      <c r="N215" s="178"/>
      <c r="O215" s="178"/>
      <c r="P215" s="178"/>
      <c r="Q215" s="178"/>
      <c r="R215" s="181"/>
      <c r="T215" s="182"/>
      <c r="U215" s="178"/>
      <c r="V215" s="178"/>
      <c r="W215" s="178"/>
      <c r="X215" s="178"/>
      <c r="Y215" s="178"/>
      <c r="Z215" s="178"/>
      <c r="AA215" s="183"/>
      <c r="AT215" s="184" t="s">
        <v>154</v>
      </c>
      <c r="AU215" s="184" t="s">
        <v>108</v>
      </c>
      <c r="AV215" s="11" t="s">
        <v>151</v>
      </c>
      <c r="AW215" s="11" t="s">
        <v>35</v>
      </c>
      <c r="AX215" s="11" t="s">
        <v>86</v>
      </c>
      <c r="AY215" s="184" t="s">
        <v>146</v>
      </c>
    </row>
    <row r="216" spans="2:65" s="1" customFormat="1" ht="20.45" customHeight="1">
      <c r="B216" s="133"/>
      <c r="C216" s="186" t="s">
        <v>362</v>
      </c>
      <c r="D216" s="186" t="s">
        <v>280</v>
      </c>
      <c r="E216" s="187" t="s">
        <v>363</v>
      </c>
      <c r="F216" s="274" t="s">
        <v>364</v>
      </c>
      <c r="G216" s="274"/>
      <c r="H216" s="274"/>
      <c r="I216" s="274"/>
      <c r="J216" s="188" t="s">
        <v>283</v>
      </c>
      <c r="K216" s="189">
        <v>62.7</v>
      </c>
      <c r="L216" s="275">
        <v>0</v>
      </c>
      <c r="M216" s="275"/>
      <c r="N216" s="276">
        <f>ROUND(L216*K216,2)</f>
        <v>0</v>
      </c>
      <c r="O216" s="245"/>
      <c r="P216" s="245"/>
      <c r="Q216" s="245"/>
      <c r="R216" s="136"/>
      <c r="T216" s="166" t="s">
        <v>5</v>
      </c>
      <c r="U216" s="45" t="s">
        <v>43</v>
      </c>
      <c r="V216" s="37"/>
      <c r="W216" s="167">
        <f>V216*K216</f>
        <v>0</v>
      </c>
      <c r="X216" s="167">
        <v>0</v>
      </c>
      <c r="Y216" s="167">
        <f>X216*K216</f>
        <v>0</v>
      </c>
      <c r="Z216" s="167">
        <v>0</v>
      </c>
      <c r="AA216" s="168">
        <f>Z216*K216</f>
        <v>0</v>
      </c>
      <c r="AR216" s="19" t="s">
        <v>311</v>
      </c>
      <c r="AT216" s="19" t="s">
        <v>280</v>
      </c>
      <c r="AU216" s="19" t="s">
        <v>108</v>
      </c>
      <c r="AY216" s="19" t="s">
        <v>146</v>
      </c>
      <c r="BE216" s="107">
        <f>IF(U216="základní",N216,0)</f>
        <v>0</v>
      </c>
      <c r="BF216" s="107">
        <f>IF(U216="snížená",N216,0)</f>
        <v>0</v>
      </c>
      <c r="BG216" s="107">
        <f>IF(U216="zákl. přenesená",N216,0)</f>
        <v>0</v>
      </c>
      <c r="BH216" s="107">
        <f>IF(U216="sníž. přenesená",N216,0)</f>
        <v>0</v>
      </c>
      <c r="BI216" s="107">
        <f>IF(U216="nulová",N216,0)</f>
        <v>0</v>
      </c>
      <c r="BJ216" s="19" t="s">
        <v>86</v>
      </c>
      <c r="BK216" s="107">
        <f>ROUND(L216*K216,2)</f>
        <v>0</v>
      </c>
      <c r="BL216" s="19" t="s">
        <v>216</v>
      </c>
      <c r="BM216" s="19" t="s">
        <v>365</v>
      </c>
    </row>
    <row r="217" spans="2:65" s="10" customFormat="1" ht="20.45" customHeight="1">
      <c r="B217" s="169"/>
      <c r="C217" s="170"/>
      <c r="D217" s="170"/>
      <c r="E217" s="171" t="s">
        <v>5</v>
      </c>
      <c r="F217" s="239" t="s">
        <v>366</v>
      </c>
      <c r="G217" s="240"/>
      <c r="H217" s="240"/>
      <c r="I217" s="240"/>
      <c r="J217" s="170"/>
      <c r="K217" s="172">
        <v>62.7</v>
      </c>
      <c r="L217" s="170"/>
      <c r="M217" s="170"/>
      <c r="N217" s="170"/>
      <c r="O217" s="170"/>
      <c r="P217" s="170"/>
      <c r="Q217" s="170"/>
      <c r="R217" s="173"/>
      <c r="T217" s="174"/>
      <c r="U217" s="170"/>
      <c r="V217" s="170"/>
      <c r="W217" s="170"/>
      <c r="X217" s="170"/>
      <c r="Y217" s="170"/>
      <c r="Z217" s="170"/>
      <c r="AA217" s="175"/>
      <c r="AT217" s="176" t="s">
        <v>154</v>
      </c>
      <c r="AU217" s="176" t="s">
        <v>108</v>
      </c>
      <c r="AV217" s="10" t="s">
        <v>108</v>
      </c>
      <c r="AW217" s="10" t="s">
        <v>35</v>
      </c>
      <c r="AX217" s="10" t="s">
        <v>78</v>
      </c>
      <c r="AY217" s="176" t="s">
        <v>146</v>
      </c>
    </row>
    <row r="218" spans="2:65" s="11" customFormat="1" ht="20.45" customHeight="1">
      <c r="B218" s="177"/>
      <c r="C218" s="178"/>
      <c r="D218" s="178"/>
      <c r="E218" s="179" t="s">
        <v>5</v>
      </c>
      <c r="F218" s="241" t="s">
        <v>155</v>
      </c>
      <c r="G218" s="242"/>
      <c r="H218" s="242"/>
      <c r="I218" s="242"/>
      <c r="J218" s="178"/>
      <c r="K218" s="180">
        <v>62.7</v>
      </c>
      <c r="L218" s="178"/>
      <c r="M218" s="178"/>
      <c r="N218" s="178"/>
      <c r="O218" s="178"/>
      <c r="P218" s="178"/>
      <c r="Q218" s="178"/>
      <c r="R218" s="181"/>
      <c r="T218" s="182"/>
      <c r="U218" s="178"/>
      <c r="V218" s="178"/>
      <c r="W218" s="178"/>
      <c r="X218" s="178"/>
      <c r="Y218" s="178"/>
      <c r="Z218" s="178"/>
      <c r="AA218" s="183"/>
      <c r="AT218" s="184" t="s">
        <v>154</v>
      </c>
      <c r="AU218" s="184" t="s">
        <v>108</v>
      </c>
      <c r="AV218" s="11" t="s">
        <v>151</v>
      </c>
      <c r="AW218" s="11" t="s">
        <v>35</v>
      </c>
      <c r="AX218" s="11" t="s">
        <v>86</v>
      </c>
      <c r="AY218" s="184" t="s">
        <v>146</v>
      </c>
    </row>
    <row r="219" spans="2:65" s="1" customFormat="1" ht="49.9" customHeight="1">
      <c r="B219" s="36"/>
      <c r="C219" s="37"/>
      <c r="D219" s="153" t="s">
        <v>230</v>
      </c>
      <c r="E219" s="37"/>
      <c r="F219" s="37"/>
      <c r="G219" s="37"/>
      <c r="H219" s="37"/>
      <c r="I219" s="37"/>
      <c r="J219" s="37"/>
      <c r="K219" s="37"/>
      <c r="L219" s="37"/>
      <c r="M219" s="37"/>
      <c r="N219" s="248">
        <f>BK219</f>
        <v>0</v>
      </c>
      <c r="O219" s="249"/>
      <c r="P219" s="249"/>
      <c r="Q219" s="249"/>
      <c r="R219" s="38"/>
      <c r="T219" s="185"/>
      <c r="U219" s="57"/>
      <c r="V219" s="57"/>
      <c r="W219" s="57"/>
      <c r="X219" s="57"/>
      <c r="Y219" s="57"/>
      <c r="Z219" s="57"/>
      <c r="AA219" s="59"/>
      <c r="AT219" s="19" t="s">
        <v>77</v>
      </c>
      <c r="AU219" s="19" t="s">
        <v>78</v>
      </c>
      <c r="AY219" s="19" t="s">
        <v>231</v>
      </c>
      <c r="BK219" s="107">
        <v>0</v>
      </c>
    </row>
    <row r="220" spans="2:65" s="1" customFormat="1" ht="6.95" customHeight="1"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2"/>
    </row>
  </sheetData>
  <mergeCells count="233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0:I130"/>
    <mergeCell ref="L130:M130"/>
    <mergeCell ref="N130:Q130"/>
    <mergeCell ref="F131:I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L160:M160"/>
    <mergeCell ref="N160:Q160"/>
    <mergeCell ref="F161:I161"/>
    <mergeCell ref="F162:I162"/>
    <mergeCell ref="F163:I163"/>
    <mergeCell ref="L163:M163"/>
    <mergeCell ref="N163:Q163"/>
    <mergeCell ref="F164:I164"/>
    <mergeCell ref="F165:I165"/>
    <mergeCell ref="F166:I166"/>
    <mergeCell ref="L166:M166"/>
    <mergeCell ref="N166:Q166"/>
    <mergeCell ref="F167:I167"/>
    <mergeCell ref="F168:I168"/>
    <mergeCell ref="F169:I169"/>
    <mergeCell ref="L169:M169"/>
    <mergeCell ref="N169:Q169"/>
    <mergeCell ref="F170:I170"/>
    <mergeCell ref="F171:I171"/>
    <mergeCell ref="F173:I173"/>
    <mergeCell ref="L173:M173"/>
    <mergeCell ref="N173:Q173"/>
    <mergeCell ref="F176:I176"/>
    <mergeCell ref="L176:M176"/>
    <mergeCell ref="N176:Q176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L192:M192"/>
    <mergeCell ref="N192:Q192"/>
    <mergeCell ref="F194:I194"/>
    <mergeCell ref="L194:M194"/>
    <mergeCell ref="N194:Q194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L200:M200"/>
    <mergeCell ref="N200:Q200"/>
    <mergeCell ref="F201:I201"/>
    <mergeCell ref="F202:I202"/>
    <mergeCell ref="F203:I203"/>
    <mergeCell ref="L203:M203"/>
    <mergeCell ref="N203:Q203"/>
    <mergeCell ref="L213:M213"/>
    <mergeCell ref="N213:Q213"/>
    <mergeCell ref="F204:I204"/>
    <mergeCell ref="F205:I205"/>
    <mergeCell ref="F206:I206"/>
    <mergeCell ref="L206:M206"/>
    <mergeCell ref="N206:Q206"/>
    <mergeCell ref="F207:I207"/>
    <mergeCell ref="L207:M207"/>
    <mergeCell ref="N207:Q207"/>
    <mergeCell ref="F208:I208"/>
    <mergeCell ref="N219:Q219"/>
    <mergeCell ref="H1:K1"/>
    <mergeCell ref="S2:AC2"/>
    <mergeCell ref="F214:I214"/>
    <mergeCell ref="F215:I215"/>
    <mergeCell ref="F216:I216"/>
    <mergeCell ref="L216:M216"/>
    <mergeCell ref="N216:Q216"/>
    <mergeCell ref="F217:I217"/>
    <mergeCell ref="F218:I218"/>
    <mergeCell ref="N121:Q121"/>
    <mergeCell ref="N122:Q122"/>
    <mergeCell ref="N123:Q123"/>
    <mergeCell ref="N172:Q172"/>
    <mergeCell ref="N174:Q174"/>
    <mergeCell ref="N175:Q175"/>
    <mergeCell ref="N193:Q193"/>
    <mergeCell ref="F209:I209"/>
    <mergeCell ref="F210:I210"/>
    <mergeCell ref="L210:M210"/>
    <mergeCell ref="N210:Q210"/>
    <mergeCell ref="F211:I211"/>
    <mergeCell ref="F212:I212"/>
    <mergeCell ref="F213:I213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93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142-SS-A,B,C a 1434-SS-A,B,C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367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(SUM(BE96:BE103)+SUM(BE121:BE163))</f>
        <v>0</v>
      </c>
      <c r="I32" s="254"/>
      <c r="J32" s="254"/>
      <c r="K32" s="37"/>
      <c r="L32" s="37"/>
      <c r="M32" s="267">
        <f>ROUND((SUM(BE96:BE103)+SUM(BE121:BE163)),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(SUM(BF96:BF103)+SUM(BF121:BF163))</f>
        <v>0</v>
      </c>
      <c r="I33" s="254"/>
      <c r="J33" s="254"/>
      <c r="K33" s="37"/>
      <c r="L33" s="37"/>
      <c r="M33" s="267">
        <f>ROUND((SUM(BF96:BF103)+SUM(BF121:BF163)),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(SUM(BG96:BG103)+SUM(BG121:BG163))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(SUM(BH96:BH103)+SUM(BH121:BH163))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(SUM(BI96:BI103)+SUM(BI121:BI163))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142-SS-A,B,C a 1434-SS-A,B,C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VON - Vedlejší a ostatní náklady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DSP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3"/>
      <c r="P88" s="263"/>
      <c r="Q88" s="263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368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1"/>
      <c r="P89" s="261"/>
      <c r="Q89" s="261"/>
      <c r="R89" s="127"/>
    </row>
    <row r="90" spans="2:47" s="7" customFormat="1" ht="19.899999999999999" customHeight="1">
      <c r="B90" s="128"/>
      <c r="C90" s="129"/>
      <c r="D90" s="103" t="s">
        <v>369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2"/>
      <c r="P90" s="262"/>
      <c r="Q90" s="262"/>
      <c r="R90" s="130"/>
    </row>
    <row r="91" spans="2:47" s="7" customFormat="1" ht="19.899999999999999" customHeight="1">
      <c r="B91" s="128"/>
      <c r="C91" s="129"/>
      <c r="D91" s="103" t="s">
        <v>370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N130</f>
        <v>0</v>
      </c>
      <c r="O91" s="262"/>
      <c r="P91" s="262"/>
      <c r="Q91" s="262"/>
      <c r="R91" s="130"/>
    </row>
    <row r="92" spans="2:47" s="7" customFormat="1" ht="19.899999999999999" customHeight="1">
      <c r="B92" s="128"/>
      <c r="C92" s="129"/>
      <c r="D92" s="103" t="s">
        <v>371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N152</f>
        <v>0</v>
      </c>
      <c r="O92" s="262"/>
      <c r="P92" s="262"/>
      <c r="Q92" s="262"/>
      <c r="R92" s="130"/>
    </row>
    <row r="93" spans="2:47" s="7" customFormat="1" ht="19.899999999999999" customHeight="1">
      <c r="B93" s="128"/>
      <c r="C93" s="129"/>
      <c r="D93" s="103" t="s">
        <v>372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N156</f>
        <v>0</v>
      </c>
      <c r="O93" s="262"/>
      <c r="P93" s="262"/>
      <c r="Q93" s="262"/>
      <c r="R93" s="130"/>
    </row>
    <row r="94" spans="2:47" s="7" customFormat="1" ht="19.899999999999999" customHeight="1">
      <c r="B94" s="128"/>
      <c r="C94" s="129"/>
      <c r="D94" s="103" t="s">
        <v>373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N160</f>
        <v>0</v>
      </c>
      <c r="O94" s="262"/>
      <c r="P94" s="262"/>
      <c r="Q94" s="262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3">
        <f>ROUND(N97+N98+N99+N100+N101+N102,2)</f>
        <v>0</v>
      </c>
      <c r="O96" s="264"/>
      <c r="P96" s="264"/>
      <c r="Q96" s="264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59"/>
      <c r="F100" s="259"/>
      <c r="G100" s="259"/>
      <c r="H100" s="259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59"/>
      <c r="F101" s="259"/>
      <c r="G101" s="259"/>
      <c r="H101" s="259"/>
      <c r="I101" s="134"/>
      <c r="J101" s="134"/>
      <c r="K101" s="134"/>
      <c r="L101" s="134"/>
      <c r="M101" s="134"/>
      <c r="N101" s="194">
        <f>ROUND(N88*T101,2)</f>
        <v>0</v>
      </c>
      <c r="O101" s="260"/>
      <c r="P101" s="260"/>
      <c r="Q101" s="260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0"/>
      <c r="P102" s="260"/>
      <c r="Q102" s="260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2" t="str">
        <f>F6</f>
        <v>Výstavba inž. sítí Slatinice, TZ 06 Horkovod - OBSLUŽNÉ PLOŠINY, 142-SS-A,B,C a 1434-SS-A,B,C</v>
      </c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VON - Vedlejší a ostatní náklady</v>
      </c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5" t="str">
        <f>IF(O9="","",O9)</f>
        <v>16. 4. 2017</v>
      </c>
      <c r="N115" s="255"/>
      <c r="O115" s="255"/>
      <c r="P115" s="25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DSP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6" t="s">
        <v>135</v>
      </c>
      <c r="G120" s="256"/>
      <c r="H120" s="256"/>
      <c r="I120" s="256"/>
      <c r="J120" s="146" t="s">
        <v>136</v>
      </c>
      <c r="K120" s="146" t="s">
        <v>137</v>
      </c>
      <c r="L120" s="257" t="s">
        <v>138</v>
      </c>
      <c r="M120" s="257"/>
      <c r="N120" s="256" t="s">
        <v>116</v>
      </c>
      <c r="O120" s="256"/>
      <c r="P120" s="256"/>
      <c r="Q120" s="258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W122+W164</f>
        <v>0</v>
      </c>
      <c r="X121" s="52"/>
      <c r="Y121" s="148">
        <f>Y122+Y164</f>
        <v>0</v>
      </c>
      <c r="Z121" s="52"/>
      <c r="AA121" s="149">
        <f>AA122+AA164</f>
        <v>0</v>
      </c>
      <c r="AT121" s="19" t="s">
        <v>77</v>
      </c>
      <c r="AU121" s="19" t="s">
        <v>118</v>
      </c>
      <c r="BK121" s="150">
        <f>BK122+BK164</f>
        <v>0</v>
      </c>
    </row>
    <row r="122" spans="2:65" s="9" customFormat="1" ht="37.35" customHeight="1">
      <c r="B122" s="151"/>
      <c r="C122" s="152"/>
      <c r="D122" s="153" t="s">
        <v>368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W123+W130+W152+W156+W160</f>
        <v>0</v>
      </c>
      <c r="X122" s="152"/>
      <c r="Y122" s="156">
        <f>Y123+Y130+Y152+Y156+Y160</f>
        <v>0</v>
      </c>
      <c r="Z122" s="152"/>
      <c r="AA122" s="157">
        <f>AA123+AA130+AA152+AA156+AA160</f>
        <v>0</v>
      </c>
      <c r="AR122" s="158" t="s">
        <v>167</v>
      </c>
      <c r="AT122" s="159" t="s">
        <v>77</v>
      </c>
      <c r="AU122" s="159" t="s">
        <v>78</v>
      </c>
      <c r="AY122" s="158" t="s">
        <v>146</v>
      </c>
      <c r="BK122" s="160">
        <f>BK123+BK130+BK152+BK156+BK160</f>
        <v>0</v>
      </c>
    </row>
    <row r="123" spans="2:65" s="9" customFormat="1" ht="19.899999999999999" customHeight="1">
      <c r="B123" s="151"/>
      <c r="C123" s="152"/>
      <c r="D123" s="161" t="s">
        <v>369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SUM(W124:W129)</f>
        <v>0</v>
      </c>
      <c r="X123" s="152"/>
      <c r="Y123" s="156">
        <f>SUM(Y124:Y129)</f>
        <v>0</v>
      </c>
      <c r="Z123" s="152"/>
      <c r="AA123" s="157">
        <f>SUM(AA124:AA129)</f>
        <v>0</v>
      </c>
      <c r="AR123" s="158" t="s">
        <v>167</v>
      </c>
      <c r="AT123" s="159" t="s">
        <v>77</v>
      </c>
      <c r="AU123" s="159" t="s">
        <v>86</v>
      </c>
      <c r="AY123" s="158" t="s">
        <v>146</v>
      </c>
      <c r="BK123" s="160">
        <f>SUM(BK124:BK129)</f>
        <v>0</v>
      </c>
    </row>
    <row r="124" spans="2:65" s="1" customFormat="1" ht="20.45" customHeight="1">
      <c r="B124" s="133"/>
      <c r="C124" s="162" t="s">
        <v>86</v>
      </c>
      <c r="D124" s="162" t="s">
        <v>147</v>
      </c>
      <c r="E124" s="163" t="s">
        <v>374</v>
      </c>
      <c r="F124" s="243" t="s">
        <v>375</v>
      </c>
      <c r="G124" s="243"/>
      <c r="H124" s="243"/>
      <c r="I124" s="243"/>
      <c r="J124" s="164" t="s">
        <v>376</v>
      </c>
      <c r="K124" s="165">
        <v>1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377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377</v>
      </c>
      <c r="BM124" s="19" t="s">
        <v>378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86</v>
      </c>
      <c r="G125" s="240"/>
      <c r="H125" s="240"/>
      <c r="I125" s="240"/>
      <c r="J125" s="170"/>
      <c r="K125" s="172">
        <v>1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155</v>
      </c>
      <c r="G126" s="242"/>
      <c r="H126" s="242"/>
      <c r="I126" s="242"/>
      <c r="J126" s="178"/>
      <c r="K126" s="180">
        <v>1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20.45" customHeight="1">
      <c r="B127" s="133"/>
      <c r="C127" s="162" t="s">
        <v>108</v>
      </c>
      <c r="D127" s="162" t="s">
        <v>147</v>
      </c>
      <c r="E127" s="163" t="s">
        <v>379</v>
      </c>
      <c r="F127" s="243" t="s">
        <v>380</v>
      </c>
      <c r="G127" s="243"/>
      <c r="H127" s="243"/>
      <c r="I127" s="243"/>
      <c r="J127" s="164" t="s">
        <v>376</v>
      </c>
      <c r="K127" s="165">
        <v>1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377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377</v>
      </c>
      <c r="BM127" s="19" t="s">
        <v>381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86</v>
      </c>
      <c r="G128" s="240"/>
      <c r="H128" s="240"/>
      <c r="I128" s="240"/>
      <c r="J128" s="170"/>
      <c r="K128" s="172">
        <v>1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155</v>
      </c>
      <c r="G129" s="242"/>
      <c r="H129" s="242"/>
      <c r="I129" s="242"/>
      <c r="J129" s="178"/>
      <c r="K129" s="180">
        <v>1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9" customFormat="1" ht="29.85" customHeight="1">
      <c r="B130" s="151"/>
      <c r="C130" s="152"/>
      <c r="D130" s="161" t="s">
        <v>370</v>
      </c>
      <c r="E130" s="161"/>
      <c r="F130" s="161"/>
      <c r="G130" s="161"/>
      <c r="H130" s="161"/>
      <c r="I130" s="161"/>
      <c r="J130" s="161"/>
      <c r="K130" s="161"/>
      <c r="L130" s="161"/>
      <c r="M130" s="161"/>
      <c r="N130" s="250">
        <f>BK130</f>
        <v>0</v>
      </c>
      <c r="O130" s="251"/>
      <c r="P130" s="251"/>
      <c r="Q130" s="251"/>
      <c r="R130" s="154"/>
      <c r="T130" s="155"/>
      <c r="U130" s="152"/>
      <c r="V130" s="152"/>
      <c r="W130" s="156">
        <f>SUM(W131:W151)</f>
        <v>0</v>
      </c>
      <c r="X130" s="152"/>
      <c r="Y130" s="156">
        <f>SUM(Y131:Y151)</f>
        <v>0</v>
      </c>
      <c r="Z130" s="152"/>
      <c r="AA130" s="157">
        <f>SUM(AA131:AA151)</f>
        <v>0</v>
      </c>
      <c r="AR130" s="158" t="s">
        <v>167</v>
      </c>
      <c r="AT130" s="159" t="s">
        <v>77</v>
      </c>
      <c r="AU130" s="159" t="s">
        <v>86</v>
      </c>
      <c r="AY130" s="158" t="s">
        <v>146</v>
      </c>
      <c r="BK130" s="160">
        <f>SUM(BK131:BK151)</f>
        <v>0</v>
      </c>
    </row>
    <row r="131" spans="2:65" s="1" customFormat="1" ht="20.45" customHeight="1">
      <c r="B131" s="133"/>
      <c r="C131" s="162" t="s">
        <v>160</v>
      </c>
      <c r="D131" s="162" t="s">
        <v>147</v>
      </c>
      <c r="E131" s="163" t="s">
        <v>382</v>
      </c>
      <c r="F131" s="243" t="s">
        <v>383</v>
      </c>
      <c r="G131" s="243"/>
      <c r="H131" s="243"/>
      <c r="I131" s="243"/>
      <c r="J131" s="164" t="s">
        <v>376</v>
      </c>
      <c r="K131" s="165">
        <v>1</v>
      </c>
      <c r="L131" s="244">
        <v>0</v>
      </c>
      <c r="M131" s="244"/>
      <c r="N131" s="245">
        <f>ROUND(L131*K131,2)</f>
        <v>0</v>
      </c>
      <c r="O131" s="245"/>
      <c r="P131" s="245"/>
      <c r="Q131" s="245"/>
      <c r="R131" s="136"/>
      <c r="T131" s="166" t="s">
        <v>5</v>
      </c>
      <c r="U131" s="45" t="s">
        <v>43</v>
      </c>
      <c r="V131" s="37"/>
      <c r="W131" s="167">
        <f>V131*K131</f>
        <v>0</v>
      </c>
      <c r="X131" s="167">
        <v>0</v>
      </c>
      <c r="Y131" s="167">
        <f>X131*K131</f>
        <v>0</v>
      </c>
      <c r="Z131" s="167">
        <v>0</v>
      </c>
      <c r="AA131" s="168">
        <f>Z131*K131</f>
        <v>0</v>
      </c>
      <c r="AR131" s="19" t="s">
        <v>377</v>
      </c>
      <c r="AT131" s="19" t="s">
        <v>147</v>
      </c>
      <c r="AU131" s="19" t="s">
        <v>108</v>
      </c>
      <c r="AY131" s="19" t="s">
        <v>146</v>
      </c>
      <c r="BE131" s="107">
        <f>IF(U131="základní",N131,0)</f>
        <v>0</v>
      </c>
      <c r="BF131" s="107">
        <f>IF(U131="snížená",N131,0)</f>
        <v>0</v>
      </c>
      <c r="BG131" s="107">
        <f>IF(U131="zákl. přenesená",N131,0)</f>
        <v>0</v>
      </c>
      <c r="BH131" s="107">
        <f>IF(U131="sníž. přenesená",N131,0)</f>
        <v>0</v>
      </c>
      <c r="BI131" s="107">
        <f>IF(U131="nulová",N131,0)</f>
        <v>0</v>
      </c>
      <c r="BJ131" s="19" t="s">
        <v>86</v>
      </c>
      <c r="BK131" s="107">
        <f>ROUND(L131*K131,2)</f>
        <v>0</v>
      </c>
      <c r="BL131" s="19" t="s">
        <v>377</v>
      </c>
      <c r="BM131" s="19" t="s">
        <v>384</v>
      </c>
    </row>
    <row r="132" spans="2:65" s="10" customFormat="1" ht="20.45" customHeight="1">
      <c r="B132" s="169"/>
      <c r="C132" s="170"/>
      <c r="D132" s="170"/>
      <c r="E132" s="171" t="s">
        <v>5</v>
      </c>
      <c r="F132" s="239" t="s">
        <v>86</v>
      </c>
      <c r="G132" s="240"/>
      <c r="H132" s="240"/>
      <c r="I132" s="240"/>
      <c r="J132" s="170"/>
      <c r="K132" s="172">
        <v>1</v>
      </c>
      <c r="L132" s="170"/>
      <c r="M132" s="170"/>
      <c r="N132" s="170"/>
      <c r="O132" s="170"/>
      <c r="P132" s="170"/>
      <c r="Q132" s="170"/>
      <c r="R132" s="173"/>
      <c r="T132" s="174"/>
      <c r="U132" s="170"/>
      <c r="V132" s="170"/>
      <c r="W132" s="170"/>
      <c r="X132" s="170"/>
      <c r="Y132" s="170"/>
      <c r="Z132" s="170"/>
      <c r="AA132" s="175"/>
      <c r="AT132" s="176" t="s">
        <v>154</v>
      </c>
      <c r="AU132" s="176" t="s">
        <v>108</v>
      </c>
      <c r="AV132" s="10" t="s">
        <v>108</v>
      </c>
      <c r="AW132" s="10" t="s">
        <v>35</v>
      </c>
      <c r="AX132" s="10" t="s">
        <v>78</v>
      </c>
      <c r="AY132" s="176" t="s">
        <v>146</v>
      </c>
    </row>
    <row r="133" spans="2:65" s="11" customFormat="1" ht="20.45" customHeight="1">
      <c r="B133" s="177"/>
      <c r="C133" s="178"/>
      <c r="D133" s="178"/>
      <c r="E133" s="179" t="s">
        <v>5</v>
      </c>
      <c r="F133" s="241" t="s">
        <v>155</v>
      </c>
      <c r="G133" s="242"/>
      <c r="H133" s="242"/>
      <c r="I133" s="242"/>
      <c r="J133" s="178"/>
      <c r="K133" s="180">
        <v>1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154</v>
      </c>
      <c r="AU133" s="184" t="s">
        <v>108</v>
      </c>
      <c r="AV133" s="11" t="s">
        <v>151</v>
      </c>
      <c r="AW133" s="11" t="s">
        <v>35</v>
      </c>
      <c r="AX133" s="11" t="s">
        <v>86</v>
      </c>
      <c r="AY133" s="184" t="s">
        <v>146</v>
      </c>
    </row>
    <row r="134" spans="2:65" s="1" customFormat="1" ht="20.45" customHeight="1">
      <c r="B134" s="133"/>
      <c r="C134" s="162" t="s">
        <v>151</v>
      </c>
      <c r="D134" s="162" t="s">
        <v>147</v>
      </c>
      <c r="E134" s="163" t="s">
        <v>385</v>
      </c>
      <c r="F134" s="243" t="s">
        <v>386</v>
      </c>
      <c r="G134" s="243"/>
      <c r="H134" s="243"/>
      <c r="I134" s="243"/>
      <c r="J134" s="164" t="s">
        <v>376</v>
      </c>
      <c r="K134" s="165">
        <v>1</v>
      </c>
      <c r="L134" s="244">
        <v>0</v>
      </c>
      <c r="M134" s="244"/>
      <c r="N134" s="245">
        <f>ROUND(L134*K134,2)</f>
        <v>0</v>
      </c>
      <c r="O134" s="245"/>
      <c r="P134" s="245"/>
      <c r="Q134" s="245"/>
      <c r="R134" s="136"/>
      <c r="T134" s="166" t="s">
        <v>5</v>
      </c>
      <c r="U134" s="45" t="s">
        <v>43</v>
      </c>
      <c r="V134" s="37"/>
      <c r="W134" s="167">
        <f>V134*K134</f>
        <v>0</v>
      </c>
      <c r="X134" s="167">
        <v>0</v>
      </c>
      <c r="Y134" s="167">
        <f>X134*K134</f>
        <v>0</v>
      </c>
      <c r="Z134" s="167">
        <v>0</v>
      </c>
      <c r="AA134" s="168">
        <f>Z134*K134</f>
        <v>0</v>
      </c>
      <c r="AR134" s="19" t="s">
        <v>377</v>
      </c>
      <c r="AT134" s="19" t="s">
        <v>147</v>
      </c>
      <c r="AU134" s="19" t="s">
        <v>108</v>
      </c>
      <c r="AY134" s="19" t="s">
        <v>146</v>
      </c>
      <c r="BE134" s="107">
        <f>IF(U134="základní",N134,0)</f>
        <v>0</v>
      </c>
      <c r="BF134" s="107">
        <f>IF(U134="snížená",N134,0)</f>
        <v>0</v>
      </c>
      <c r="BG134" s="107">
        <f>IF(U134="zákl. přenesená",N134,0)</f>
        <v>0</v>
      </c>
      <c r="BH134" s="107">
        <f>IF(U134="sníž. přenesená",N134,0)</f>
        <v>0</v>
      </c>
      <c r="BI134" s="107">
        <f>IF(U134="nulová",N134,0)</f>
        <v>0</v>
      </c>
      <c r="BJ134" s="19" t="s">
        <v>86</v>
      </c>
      <c r="BK134" s="107">
        <f>ROUND(L134*K134,2)</f>
        <v>0</v>
      </c>
      <c r="BL134" s="19" t="s">
        <v>377</v>
      </c>
      <c r="BM134" s="19" t="s">
        <v>387</v>
      </c>
    </row>
    <row r="135" spans="2:65" s="10" customFormat="1" ht="20.45" customHeight="1">
      <c r="B135" s="169"/>
      <c r="C135" s="170"/>
      <c r="D135" s="170"/>
      <c r="E135" s="171" t="s">
        <v>5</v>
      </c>
      <c r="F135" s="239" t="s">
        <v>86</v>
      </c>
      <c r="G135" s="240"/>
      <c r="H135" s="240"/>
      <c r="I135" s="240"/>
      <c r="J135" s="170"/>
      <c r="K135" s="172">
        <v>1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154</v>
      </c>
      <c r="AU135" s="176" t="s">
        <v>108</v>
      </c>
      <c r="AV135" s="10" t="s">
        <v>108</v>
      </c>
      <c r="AW135" s="10" t="s">
        <v>35</v>
      </c>
      <c r="AX135" s="10" t="s">
        <v>78</v>
      </c>
      <c r="AY135" s="176" t="s">
        <v>146</v>
      </c>
    </row>
    <row r="136" spans="2:65" s="11" customFormat="1" ht="20.45" customHeight="1">
      <c r="B136" s="177"/>
      <c r="C136" s="178"/>
      <c r="D136" s="178"/>
      <c r="E136" s="179" t="s">
        <v>5</v>
      </c>
      <c r="F136" s="241" t="s">
        <v>155</v>
      </c>
      <c r="G136" s="242"/>
      <c r="H136" s="242"/>
      <c r="I136" s="242"/>
      <c r="J136" s="178"/>
      <c r="K136" s="180">
        <v>1</v>
      </c>
      <c r="L136" s="178"/>
      <c r="M136" s="178"/>
      <c r="N136" s="178"/>
      <c r="O136" s="178"/>
      <c r="P136" s="178"/>
      <c r="Q136" s="178"/>
      <c r="R136" s="181"/>
      <c r="T136" s="182"/>
      <c r="U136" s="178"/>
      <c r="V136" s="178"/>
      <c r="W136" s="178"/>
      <c r="X136" s="178"/>
      <c r="Y136" s="178"/>
      <c r="Z136" s="178"/>
      <c r="AA136" s="183"/>
      <c r="AT136" s="184" t="s">
        <v>154</v>
      </c>
      <c r="AU136" s="184" t="s">
        <v>108</v>
      </c>
      <c r="AV136" s="11" t="s">
        <v>151</v>
      </c>
      <c r="AW136" s="11" t="s">
        <v>35</v>
      </c>
      <c r="AX136" s="11" t="s">
        <v>86</v>
      </c>
      <c r="AY136" s="184" t="s">
        <v>146</v>
      </c>
    </row>
    <row r="137" spans="2:65" s="1" customFormat="1" ht="28.9" customHeight="1">
      <c r="B137" s="133"/>
      <c r="C137" s="162" t="s">
        <v>167</v>
      </c>
      <c r="D137" s="162" t="s">
        <v>147</v>
      </c>
      <c r="E137" s="163" t="s">
        <v>388</v>
      </c>
      <c r="F137" s="243" t="s">
        <v>389</v>
      </c>
      <c r="G137" s="243"/>
      <c r="H137" s="243"/>
      <c r="I137" s="243"/>
      <c r="J137" s="164" t="s">
        <v>376</v>
      </c>
      <c r="K137" s="165">
        <v>1</v>
      </c>
      <c r="L137" s="244">
        <v>0</v>
      </c>
      <c r="M137" s="244"/>
      <c r="N137" s="245">
        <f>ROUND(L137*K137,2)</f>
        <v>0</v>
      </c>
      <c r="O137" s="245"/>
      <c r="P137" s="245"/>
      <c r="Q137" s="245"/>
      <c r="R137" s="136"/>
      <c r="T137" s="166" t="s">
        <v>5</v>
      </c>
      <c r="U137" s="45" t="s">
        <v>43</v>
      </c>
      <c r="V137" s="37"/>
      <c r="W137" s="167">
        <f>V137*K137</f>
        <v>0</v>
      </c>
      <c r="X137" s="167">
        <v>0</v>
      </c>
      <c r="Y137" s="167">
        <f>X137*K137</f>
        <v>0</v>
      </c>
      <c r="Z137" s="167">
        <v>0</v>
      </c>
      <c r="AA137" s="168">
        <f>Z137*K137</f>
        <v>0</v>
      </c>
      <c r="AR137" s="19" t="s">
        <v>377</v>
      </c>
      <c r="AT137" s="19" t="s">
        <v>147</v>
      </c>
      <c r="AU137" s="19" t="s">
        <v>108</v>
      </c>
      <c r="AY137" s="19" t="s">
        <v>146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19" t="s">
        <v>86</v>
      </c>
      <c r="BK137" s="107">
        <f>ROUND(L137*K137,2)</f>
        <v>0</v>
      </c>
      <c r="BL137" s="19" t="s">
        <v>377</v>
      </c>
      <c r="BM137" s="19" t="s">
        <v>390</v>
      </c>
    </row>
    <row r="138" spans="2:65" s="10" customFormat="1" ht="20.45" customHeight="1">
      <c r="B138" s="169"/>
      <c r="C138" s="170"/>
      <c r="D138" s="170"/>
      <c r="E138" s="171" t="s">
        <v>5</v>
      </c>
      <c r="F138" s="239" t="s">
        <v>86</v>
      </c>
      <c r="G138" s="240"/>
      <c r="H138" s="240"/>
      <c r="I138" s="240"/>
      <c r="J138" s="170"/>
      <c r="K138" s="172">
        <v>1</v>
      </c>
      <c r="L138" s="170"/>
      <c r="M138" s="170"/>
      <c r="N138" s="170"/>
      <c r="O138" s="170"/>
      <c r="P138" s="170"/>
      <c r="Q138" s="170"/>
      <c r="R138" s="173"/>
      <c r="T138" s="174"/>
      <c r="U138" s="170"/>
      <c r="V138" s="170"/>
      <c r="W138" s="170"/>
      <c r="X138" s="170"/>
      <c r="Y138" s="170"/>
      <c r="Z138" s="170"/>
      <c r="AA138" s="175"/>
      <c r="AT138" s="176" t="s">
        <v>154</v>
      </c>
      <c r="AU138" s="176" t="s">
        <v>108</v>
      </c>
      <c r="AV138" s="10" t="s">
        <v>108</v>
      </c>
      <c r="AW138" s="10" t="s">
        <v>35</v>
      </c>
      <c r="AX138" s="10" t="s">
        <v>78</v>
      </c>
      <c r="AY138" s="176" t="s">
        <v>146</v>
      </c>
    </row>
    <row r="139" spans="2:65" s="11" customFormat="1" ht="20.45" customHeight="1">
      <c r="B139" s="177"/>
      <c r="C139" s="178"/>
      <c r="D139" s="178"/>
      <c r="E139" s="179" t="s">
        <v>5</v>
      </c>
      <c r="F139" s="241" t="s">
        <v>155</v>
      </c>
      <c r="G139" s="242"/>
      <c r="H139" s="242"/>
      <c r="I139" s="242"/>
      <c r="J139" s="178"/>
      <c r="K139" s="180">
        <v>1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154</v>
      </c>
      <c r="AU139" s="184" t="s">
        <v>108</v>
      </c>
      <c r="AV139" s="11" t="s">
        <v>151</v>
      </c>
      <c r="AW139" s="11" t="s">
        <v>35</v>
      </c>
      <c r="AX139" s="11" t="s">
        <v>86</v>
      </c>
      <c r="AY139" s="184" t="s">
        <v>146</v>
      </c>
    </row>
    <row r="140" spans="2:65" s="1" customFormat="1" ht="20.45" customHeight="1">
      <c r="B140" s="133"/>
      <c r="C140" s="162" t="s">
        <v>171</v>
      </c>
      <c r="D140" s="162" t="s">
        <v>147</v>
      </c>
      <c r="E140" s="163" t="s">
        <v>391</v>
      </c>
      <c r="F140" s="243" t="s">
        <v>392</v>
      </c>
      <c r="G140" s="243"/>
      <c r="H140" s="243"/>
      <c r="I140" s="243"/>
      <c r="J140" s="164" t="s">
        <v>376</v>
      </c>
      <c r="K140" s="165">
        <v>1</v>
      </c>
      <c r="L140" s="244">
        <v>0</v>
      </c>
      <c r="M140" s="244"/>
      <c r="N140" s="245">
        <f>ROUND(L140*K140,2)</f>
        <v>0</v>
      </c>
      <c r="O140" s="245"/>
      <c r="P140" s="245"/>
      <c r="Q140" s="245"/>
      <c r="R140" s="136"/>
      <c r="T140" s="166" t="s">
        <v>5</v>
      </c>
      <c r="U140" s="45" t="s">
        <v>43</v>
      </c>
      <c r="V140" s="37"/>
      <c r="W140" s="167">
        <f>V140*K140</f>
        <v>0</v>
      </c>
      <c r="X140" s="167">
        <v>0</v>
      </c>
      <c r="Y140" s="167">
        <f>X140*K140</f>
        <v>0</v>
      </c>
      <c r="Z140" s="167">
        <v>0</v>
      </c>
      <c r="AA140" s="168">
        <f>Z140*K140</f>
        <v>0</v>
      </c>
      <c r="AR140" s="19" t="s">
        <v>377</v>
      </c>
      <c r="AT140" s="19" t="s">
        <v>147</v>
      </c>
      <c r="AU140" s="19" t="s">
        <v>108</v>
      </c>
      <c r="AY140" s="19" t="s">
        <v>146</v>
      </c>
      <c r="BE140" s="107">
        <f>IF(U140="základní",N140,0)</f>
        <v>0</v>
      </c>
      <c r="BF140" s="107">
        <f>IF(U140="snížená",N140,0)</f>
        <v>0</v>
      </c>
      <c r="BG140" s="107">
        <f>IF(U140="zákl. přenesená",N140,0)</f>
        <v>0</v>
      </c>
      <c r="BH140" s="107">
        <f>IF(U140="sníž. přenesená",N140,0)</f>
        <v>0</v>
      </c>
      <c r="BI140" s="107">
        <f>IF(U140="nulová",N140,0)</f>
        <v>0</v>
      </c>
      <c r="BJ140" s="19" t="s">
        <v>86</v>
      </c>
      <c r="BK140" s="107">
        <f>ROUND(L140*K140,2)</f>
        <v>0</v>
      </c>
      <c r="BL140" s="19" t="s">
        <v>377</v>
      </c>
      <c r="BM140" s="19" t="s">
        <v>393</v>
      </c>
    </row>
    <row r="141" spans="2:65" s="10" customFormat="1" ht="20.45" customHeight="1">
      <c r="B141" s="169"/>
      <c r="C141" s="170"/>
      <c r="D141" s="170"/>
      <c r="E141" s="171" t="s">
        <v>5</v>
      </c>
      <c r="F141" s="239" t="s">
        <v>86</v>
      </c>
      <c r="G141" s="240"/>
      <c r="H141" s="240"/>
      <c r="I141" s="240"/>
      <c r="J141" s="170"/>
      <c r="K141" s="172">
        <v>1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154</v>
      </c>
      <c r="AU141" s="176" t="s">
        <v>108</v>
      </c>
      <c r="AV141" s="10" t="s">
        <v>108</v>
      </c>
      <c r="AW141" s="10" t="s">
        <v>35</v>
      </c>
      <c r="AX141" s="10" t="s">
        <v>78</v>
      </c>
      <c r="AY141" s="176" t="s">
        <v>146</v>
      </c>
    </row>
    <row r="142" spans="2:65" s="11" customFormat="1" ht="20.45" customHeight="1">
      <c r="B142" s="177"/>
      <c r="C142" s="178"/>
      <c r="D142" s="178"/>
      <c r="E142" s="179" t="s">
        <v>5</v>
      </c>
      <c r="F142" s="241" t="s">
        <v>155</v>
      </c>
      <c r="G142" s="242"/>
      <c r="H142" s="242"/>
      <c r="I142" s="242"/>
      <c r="J142" s="178"/>
      <c r="K142" s="180">
        <v>1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154</v>
      </c>
      <c r="AU142" s="184" t="s">
        <v>108</v>
      </c>
      <c r="AV142" s="11" t="s">
        <v>151</v>
      </c>
      <c r="AW142" s="11" t="s">
        <v>35</v>
      </c>
      <c r="AX142" s="11" t="s">
        <v>86</v>
      </c>
      <c r="AY142" s="184" t="s">
        <v>146</v>
      </c>
    </row>
    <row r="143" spans="2:65" s="1" customFormat="1" ht="20.45" customHeight="1">
      <c r="B143" s="133"/>
      <c r="C143" s="162" t="s">
        <v>175</v>
      </c>
      <c r="D143" s="162" t="s">
        <v>147</v>
      </c>
      <c r="E143" s="163" t="s">
        <v>394</v>
      </c>
      <c r="F143" s="243" t="s">
        <v>395</v>
      </c>
      <c r="G143" s="243"/>
      <c r="H143" s="243"/>
      <c r="I143" s="243"/>
      <c r="J143" s="164" t="s">
        <v>376</v>
      </c>
      <c r="K143" s="165">
        <v>1</v>
      </c>
      <c r="L143" s="244">
        <v>0</v>
      </c>
      <c r="M143" s="244"/>
      <c r="N143" s="245">
        <f>ROUND(L143*K143,2)</f>
        <v>0</v>
      </c>
      <c r="O143" s="245"/>
      <c r="P143" s="245"/>
      <c r="Q143" s="245"/>
      <c r="R143" s="136"/>
      <c r="T143" s="166" t="s">
        <v>5</v>
      </c>
      <c r="U143" s="45" t="s">
        <v>43</v>
      </c>
      <c r="V143" s="37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9" t="s">
        <v>377</v>
      </c>
      <c r="AT143" s="19" t="s">
        <v>147</v>
      </c>
      <c r="AU143" s="19" t="s">
        <v>108</v>
      </c>
      <c r="AY143" s="19" t="s">
        <v>146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19" t="s">
        <v>86</v>
      </c>
      <c r="BK143" s="107">
        <f>ROUND(L143*K143,2)</f>
        <v>0</v>
      </c>
      <c r="BL143" s="19" t="s">
        <v>377</v>
      </c>
      <c r="BM143" s="19" t="s">
        <v>396</v>
      </c>
    </row>
    <row r="144" spans="2:65" s="10" customFormat="1" ht="20.45" customHeight="1">
      <c r="B144" s="169"/>
      <c r="C144" s="170"/>
      <c r="D144" s="170"/>
      <c r="E144" s="171" t="s">
        <v>5</v>
      </c>
      <c r="F144" s="239" t="s">
        <v>86</v>
      </c>
      <c r="G144" s="240"/>
      <c r="H144" s="240"/>
      <c r="I144" s="240"/>
      <c r="J144" s="170"/>
      <c r="K144" s="172">
        <v>1</v>
      </c>
      <c r="L144" s="170"/>
      <c r="M144" s="170"/>
      <c r="N144" s="170"/>
      <c r="O144" s="170"/>
      <c r="P144" s="170"/>
      <c r="Q144" s="170"/>
      <c r="R144" s="173"/>
      <c r="T144" s="174"/>
      <c r="U144" s="170"/>
      <c r="V144" s="170"/>
      <c r="W144" s="170"/>
      <c r="X144" s="170"/>
      <c r="Y144" s="170"/>
      <c r="Z144" s="170"/>
      <c r="AA144" s="175"/>
      <c r="AT144" s="176" t="s">
        <v>154</v>
      </c>
      <c r="AU144" s="176" t="s">
        <v>108</v>
      </c>
      <c r="AV144" s="10" t="s">
        <v>108</v>
      </c>
      <c r="AW144" s="10" t="s">
        <v>35</v>
      </c>
      <c r="AX144" s="10" t="s">
        <v>78</v>
      </c>
      <c r="AY144" s="176" t="s">
        <v>146</v>
      </c>
    </row>
    <row r="145" spans="2:65" s="11" customFormat="1" ht="20.45" customHeight="1">
      <c r="B145" s="177"/>
      <c r="C145" s="178"/>
      <c r="D145" s="178"/>
      <c r="E145" s="179" t="s">
        <v>5</v>
      </c>
      <c r="F145" s="241" t="s">
        <v>155</v>
      </c>
      <c r="G145" s="242"/>
      <c r="H145" s="242"/>
      <c r="I145" s="242"/>
      <c r="J145" s="178"/>
      <c r="K145" s="180">
        <v>1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154</v>
      </c>
      <c r="AU145" s="184" t="s">
        <v>108</v>
      </c>
      <c r="AV145" s="11" t="s">
        <v>151</v>
      </c>
      <c r="AW145" s="11" t="s">
        <v>35</v>
      </c>
      <c r="AX145" s="11" t="s">
        <v>86</v>
      </c>
      <c r="AY145" s="184" t="s">
        <v>146</v>
      </c>
    </row>
    <row r="146" spans="2:65" s="1" customFormat="1" ht="20.45" customHeight="1">
      <c r="B146" s="133"/>
      <c r="C146" s="162" t="s">
        <v>180</v>
      </c>
      <c r="D146" s="162" t="s">
        <v>147</v>
      </c>
      <c r="E146" s="163" t="s">
        <v>397</v>
      </c>
      <c r="F146" s="243" t="s">
        <v>398</v>
      </c>
      <c r="G146" s="243"/>
      <c r="H146" s="243"/>
      <c r="I146" s="243"/>
      <c r="J146" s="164" t="s">
        <v>376</v>
      </c>
      <c r="K146" s="165">
        <v>1</v>
      </c>
      <c r="L146" s="244">
        <v>0</v>
      </c>
      <c r="M146" s="244"/>
      <c r="N146" s="245">
        <f>ROUND(L146*K146,2)</f>
        <v>0</v>
      </c>
      <c r="O146" s="245"/>
      <c r="P146" s="245"/>
      <c r="Q146" s="245"/>
      <c r="R146" s="136"/>
      <c r="T146" s="166" t="s">
        <v>5</v>
      </c>
      <c r="U146" s="45" t="s">
        <v>43</v>
      </c>
      <c r="V146" s="37"/>
      <c r="W146" s="167">
        <f>V146*K146</f>
        <v>0</v>
      </c>
      <c r="X146" s="167">
        <v>0</v>
      </c>
      <c r="Y146" s="167">
        <f>X146*K146</f>
        <v>0</v>
      </c>
      <c r="Z146" s="167">
        <v>0</v>
      </c>
      <c r="AA146" s="168">
        <f>Z146*K146</f>
        <v>0</v>
      </c>
      <c r="AR146" s="19" t="s">
        <v>377</v>
      </c>
      <c r="AT146" s="19" t="s">
        <v>147</v>
      </c>
      <c r="AU146" s="19" t="s">
        <v>108</v>
      </c>
      <c r="AY146" s="19" t="s">
        <v>146</v>
      </c>
      <c r="BE146" s="107">
        <f>IF(U146="základní",N146,0)</f>
        <v>0</v>
      </c>
      <c r="BF146" s="107">
        <f>IF(U146="snížená",N146,0)</f>
        <v>0</v>
      </c>
      <c r="BG146" s="107">
        <f>IF(U146="zákl. přenesená",N146,0)</f>
        <v>0</v>
      </c>
      <c r="BH146" s="107">
        <f>IF(U146="sníž. přenesená",N146,0)</f>
        <v>0</v>
      </c>
      <c r="BI146" s="107">
        <f>IF(U146="nulová",N146,0)</f>
        <v>0</v>
      </c>
      <c r="BJ146" s="19" t="s">
        <v>86</v>
      </c>
      <c r="BK146" s="107">
        <f>ROUND(L146*K146,2)</f>
        <v>0</v>
      </c>
      <c r="BL146" s="19" t="s">
        <v>377</v>
      </c>
      <c r="BM146" s="19" t="s">
        <v>399</v>
      </c>
    </row>
    <row r="147" spans="2:65" s="10" customFormat="1" ht="20.45" customHeight="1">
      <c r="B147" s="169"/>
      <c r="C147" s="170"/>
      <c r="D147" s="170"/>
      <c r="E147" s="171" t="s">
        <v>5</v>
      </c>
      <c r="F147" s="239" t="s">
        <v>86</v>
      </c>
      <c r="G147" s="240"/>
      <c r="H147" s="240"/>
      <c r="I147" s="240"/>
      <c r="J147" s="170"/>
      <c r="K147" s="172">
        <v>1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154</v>
      </c>
      <c r="AU147" s="176" t="s">
        <v>108</v>
      </c>
      <c r="AV147" s="10" t="s">
        <v>108</v>
      </c>
      <c r="AW147" s="10" t="s">
        <v>35</v>
      </c>
      <c r="AX147" s="10" t="s">
        <v>78</v>
      </c>
      <c r="AY147" s="176" t="s">
        <v>146</v>
      </c>
    </row>
    <row r="148" spans="2:65" s="11" customFormat="1" ht="20.45" customHeight="1">
      <c r="B148" s="177"/>
      <c r="C148" s="178"/>
      <c r="D148" s="178"/>
      <c r="E148" s="179" t="s">
        <v>5</v>
      </c>
      <c r="F148" s="241" t="s">
        <v>155</v>
      </c>
      <c r="G148" s="242"/>
      <c r="H148" s="242"/>
      <c r="I148" s="242"/>
      <c r="J148" s="178"/>
      <c r="K148" s="180">
        <v>1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154</v>
      </c>
      <c r="AU148" s="184" t="s">
        <v>108</v>
      </c>
      <c r="AV148" s="11" t="s">
        <v>151</v>
      </c>
      <c r="AW148" s="11" t="s">
        <v>35</v>
      </c>
      <c r="AX148" s="11" t="s">
        <v>86</v>
      </c>
      <c r="AY148" s="184" t="s">
        <v>146</v>
      </c>
    </row>
    <row r="149" spans="2:65" s="1" customFormat="1" ht="28.9" customHeight="1">
      <c r="B149" s="133"/>
      <c r="C149" s="162" t="s">
        <v>184</v>
      </c>
      <c r="D149" s="162" t="s">
        <v>147</v>
      </c>
      <c r="E149" s="163" t="s">
        <v>400</v>
      </c>
      <c r="F149" s="243" t="s">
        <v>401</v>
      </c>
      <c r="G149" s="243"/>
      <c r="H149" s="243"/>
      <c r="I149" s="243"/>
      <c r="J149" s="164" t="s">
        <v>376</v>
      </c>
      <c r="K149" s="165">
        <v>1</v>
      </c>
      <c r="L149" s="244">
        <v>0</v>
      </c>
      <c r="M149" s="244"/>
      <c r="N149" s="245">
        <f>ROUND(L149*K149,2)</f>
        <v>0</v>
      </c>
      <c r="O149" s="245"/>
      <c r="P149" s="245"/>
      <c r="Q149" s="245"/>
      <c r="R149" s="136"/>
      <c r="T149" s="166" t="s">
        <v>5</v>
      </c>
      <c r="U149" s="45" t="s">
        <v>43</v>
      </c>
      <c r="V149" s="37"/>
      <c r="W149" s="167">
        <f>V149*K149</f>
        <v>0</v>
      </c>
      <c r="X149" s="167">
        <v>0</v>
      </c>
      <c r="Y149" s="167">
        <f>X149*K149</f>
        <v>0</v>
      </c>
      <c r="Z149" s="167">
        <v>0</v>
      </c>
      <c r="AA149" s="168">
        <f>Z149*K149</f>
        <v>0</v>
      </c>
      <c r="AR149" s="19" t="s">
        <v>377</v>
      </c>
      <c r="AT149" s="19" t="s">
        <v>147</v>
      </c>
      <c r="AU149" s="19" t="s">
        <v>108</v>
      </c>
      <c r="AY149" s="19" t="s">
        <v>146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19" t="s">
        <v>86</v>
      </c>
      <c r="BK149" s="107">
        <f>ROUND(L149*K149,2)</f>
        <v>0</v>
      </c>
      <c r="BL149" s="19" t="s">
        <v>377</v>
      </c>
      <c r="BM149" s="19" t="s">
        <v>402</v>
      </c>
    </row>
    <row r="150" spans="2:65" s="10" customFormat="1" ht="20.45" customHeight="1">
      <c r="B150" s="169"/>
      <c r="C150" s="170"/>
      <c r="D150" s="170"/>
      <c r="E150" s="171" t="s">
        <v>5</v>
      </c>
      <c r="F150" s="239" t="s">
        <v>86</v>
      </c>
      <c r="G150" s="240"/>
      <c r="H150" s="240"/>
      <c r="I150" s="240"/>
      <c r="J150" s="170"/>
      <c r="K150" s="172">
        <v>1</v>
      </c>
      <c r="L150" s="170"/>
      <c r="M150" s="170"/>
      <c r="N150" s="170"/>
      <c r="O150" s="170"/>
      <c r="P150" s="170"/>
      <c r="Q150" s="170"/>
      <c r="R150" s="173"/>
      <c r="T150" s="174"/>
      <c r="U150" s="170"/>
      <c r="V150" s="170"/>
      <c r="W150" s="170"/>
      <c r="X150" s="170"/>
      <c r="Y150" s="170"/>
      <c r="Z150" s="170"/>
      <c r="AA150" s="175"/>
      <c r="AT150" s="176" t="s">
        <v>154</v>
      </c>
      <c r="AU150" s="176" t="s">
        <v>108</v>
      </c>
      <c r="AV150" s="10" t="s">
        <v>108</v>
      </c>
      <c r="AW150" s="10" t="s">
        <v>35</v>
      </c>
      <c r="AX150" s="10" t="s">
        <v>78</v>
      </c>
      <c r="AY150" s="176" t="s">
        <v>146</v>
      </c>
    </row>
    <row r="151" spans="2:65" s="11" customFormat="1" ht="20.45" customHeight="1">
      <c r="B151" s="177"/>
      <c r="C151" s="178"/>
      <c r="D151" s="178"/>
      <c r="E151" s="179" t="s">
        <v>5</v>
      </c>
      <c r="F151" s="241" t="s">
        <v>155</v>
      </c>
      <c r="G151" s="242"/>
      <c r="H151" s="242"/>
      <c r="I151" s="242"/>
      <c r="J151" s="178"/>
      <c r="K151" s="180">
        <v>1</v>
      </c>
      <c r="L151" s="178"/>
      <c r="M151" s="178"/>
      <c r="N151" s="178"/>
      <c r="O151" s="178"/>
      <c r="P151" s="178"/>
      <c r="Q151" s="178"/>
      <c r="R151" s="181"/>
      <c r="T151" s="182"/>
      <c r="U151" s="178"/>
      <c r="V151" s="178"/>
      <c r="W151" s="178"/>
      <c r="X151" s="178"/>
      <c r="Y151" s="178"/>
      <c r="Z151" s="178"/>
      <c r="AA151" s="183"/>
      <c r="AT151" s="184" t="s">
        <v>154</v>
      </c>
      <c r="AU151" s="184" t="s">
        <v>108</v>
      </c>
      <c r="AV151" s="11" t="s">
        <v>151</v>
      </c>
      <c r="AW151" s="11" t="s">
        <v>35</v>
      </c>
      <c r="AX151" s="11" t="s">
        <v>86</v>
      </c>
      <c r="AY151" s="184" t="s">
        <v>146</v>
      </c>
    </row>
    <row r="152" spans="2:65" s="9" customFormat="1" ht="29.85" customHeight="1">
      <c r="B152" s="151"/>
      <c r="C152" s="152"/>
      <c r="D152" s="161" t="s">
        <v>371</v>
      </c>
      <c r="E152" s="161"/>
      <c r="F152" s="161"/>
      <c r="G152" s="161"/>
      <c r="H152" s="161"/>
      <c r="I152" s="161"/>
      <c r="J152" s="161"/>
      <c r="K152" s="161"/>
      <c r="L152" s="161"/>
      <c r="M152" s="161"/>
      <c r="N152" s="250">
        <f>BK152</f>
        <v>0</v>
      </c>
      <c r="O152" s="251"/>
      <c r="P152" s="251"/>
      <c r="Q152" s="251"/>
      <c r="R152" s="154"/>
      <c r="T152" s="155"/>
      <c r="U152" s="152"/>
      <c r="V152" s="152"/>
      <c r="W152" s="156">
        <f>SUM(W153:W155)</f>
        <v>0</v>
      </c>
      <c r="X152" s="152"/>
      <c r="Y152" s="156">
        <f>SUM(Y153:Y155)</f>
        <v>0</v>
      </c>
      <c r="Z152" s="152"/>
      <c r="AA152" s="157">
        <f>SUM(AA153:AA155)</f>
        <v>0</v>
      </c>
      <c r="AR152" s="158" t="s">
        <v>167</v>
      </c>
      <c r="AT152" s="159" t="s">
        <v>77</v>
      </c>
      <c r="AU152" s="159" t="s">
        <v>86</v>
      </c>
      <c r="AY152" s="158" t="s">
        <v>146</v>
      </c>
      <c r="BK152" s="160">
        <f>SUM(BK153:BK155)</f>
        <v>0</v>
      </c>
    </row>
    <row r="153" spans="2:65" s="1" customFormat="1" ht="20.45" customHeight="1">
      <c r="B153" s="133"/>
      <c r="C153" s="162" t="s">
        <v>188</v>
      </c>
      <c r="D153" s="162" t="s">
        <v>147</v>
      </c>
      <c r="E153" s="163" t="s">
        <v>403</v>
      </c>
      <c r="F153" s="243" t="s">
        <v>404</v>
      </c>
      <c r="G153" s="243"/>
      <c r="H153" s="243"/>
      <c r="I153" s="243"/>
      <c r="J153" s="164" t="s">
        <v>376</v>
      </c>
      <c r="K153" s="165">
        <v>1</v>
      </c>
      <c r="L153" s="244">
        <v>0</v>
      </c>
      <c r="M153" s="244"/>
      <c r="N153" s="245">
        <f>ROUND(L153*K153,2)</f>
        <v>0</v>
      </c>
      <c r="O153" s="245"/>
      <c r="P153" s="245"/>
      <c r="Q153" s="245"/>
      <c r="R153" s="136"/>
      <c r="T153" s="166" t="s">
        <v>5</v>
      </c>
      <c r="U153" s="45" t="s">
        <v>43</v>
      </c>
      <c r="V153" s="37"/>
      <c r="W153" s="167">
        <f>V153*K153</f>
        <v>0</v>
      </c>
      <c r="X153" s="167">
        <v>0</v>
      </c>
      <c r="Y153" s="167">
        <f>X153*K153</f>
        <v>0</v>
      </c>
      <c r="Z153" s="167">
        <v>0</v>
      </c>
      <c r="AA153" s="168">
        <f>Z153*K153</f>
        <v>0</v>
      </c>
      <c r="AR153" s="19" t="s">
        <v>377</v>
      </c>
      <c r="AT153" s="19" t="s">
        <v>147</v>
      </c>
      <c r="AU153" s="19" t="s">
        <v>108</v>
      </c>
      <c r="AY153" s="19" t="s">
        <v>146</v>
      </c>
      <c r="BE153" s="107">
        <f>IF(U153="základní",N153,0)</f>
        <v>0</v>
      </c>
      <c r="BF153" s="107">
        <f>IF(U153="snížená",N153,0)</f>
        <v>0</v>
      </c>
      <c r="BG153" s="107">
        <f>IF(U153="zákl. přenesená",N153,0)</f>
        <v>0</v>
      </c>
      <c r="BH153" s="107">
        <f>IF(U153="sníž. přenesená",N153,0)</f>
        <v>0</v>
      </c>
      <c r="BI153" s="107">
        <f>IF(U153="nulová",N153,0)</f>
        <v>0</v>
      </c>
      <c r="BJ153" s="19" t="s">
        <v>86</v>
      </c>
      <c r="BK153" s="107">
        <f>ROUND(L153*K153,2)</f>
        <v>0</v>
      </c>
      <c r="BL153" s="19" t="s">
        <v>377</v>
      </c>
      <c r="BM153" s="19" t="s">
        <v>405</v>
      </c>
    </row>
    <row r="154" spans="2:65" s="10" customFormat="1" ht="20.45" customHeight="1">
      <c r="B154" s="169"/>
      <c r="C154" s="170"/>
      <c r="D154" s="170"/>
      <c r="E154" s="171" t="s">
        <v>5</v>
      </c>
      <c r="F154" s="239" t="s">
        <v>86</v>
      </c>
      <c r="G154" s="240"/>
      <c r="H154" s="240"/>
      <c r="I154" s="240"/>
      <c r="J154" s="170"/>
      <c r="K154" s="172">
        <v>1</v>
      </c>
      <c r="L154" s="170"/>
      <c r="M154" s="170"/>
      <c r="N154" s="170"/>
      <c r="O154" s="170"/>
      <c r="P154" s="170"/>
      <c r="Q154" s="170"/>
      <c r="R154" s="173"/>
      <c r="T154" s="174"/>
      <c r="U154" s="170"/>
      <c r="V154" s="170"/>
      <c r="W154" s="170"/>
      <c r="X154" s="170"/>
      <c r="Y154" s="170"/>
      <c r="Z154" s="170"/>
      <c r="AA154" s="175"/>
      <c r="AT154" s="176" t="s">
        <v>154</v>
      </c>
      <c r="AU154" s="176" t="s">
        <v>108</v>
      </c>
      <c r="AV154" s="10" t="s">
        <v>108</v>
      </c>
      <c r="AW154" s="10" t="s">
        <v>35</v>
      </c>
      <c r="AX154" s="10" t="s">
        <v>78</v>
      </c>
      <c r="AY154" s="176" t="s">
        <v>146</v>
      </c>
    </row>
    <row r="155" spans="2:65" s="11" customFormat="1" ht="20.45" customHeight="1">
      <c r="B155" s="177"/>
      <c r="C155" s="178"/>
      <c r="D155" s="178"/>
      <c r="E155" s="179" t="s">
        <v>5</v>
      </c>
      <c r="F155" s="241" t="s">
        <v>155</v>
      </c>
      <c r="G155" s="242"/>
      <c r="H155" s="242"/>
      <c r="I155" s="242"/>
      <c r="J155" s="178"/>
      <c r="K155" s="180">
        <v>1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154</v>
      </c>
      <c r="AU155" s="184" t="s">
        <v>108</v>
      </c>
      <c r="AV155" s="11" t="s">
        <v>151</v>
      </c>
      <c r="AW155" s="11" t="s">
        <v>35</v>
      </c>
      <c r="AX155" s="11" t="s">
        <v>86</v>
      </c>
      <c r="AY155" s="184" t="s">
        <v>146</v>
      </c>
    </row>
    <row r="156" spans="2:65" s="9" customFormat="1" ht="29.85" customHeight="1">
      <c r="B156" s="151"/>
      <c r="C156" s="152"/>
      <c r="D156" s="161" t="s">
        <v>372</v>
      </c>
      <c r="E156" s="161"/>
      <c r="F156" s="161"/>
      <c r="G156" s="161"/>
      <c r="H156" s="161"/>
      <c r="I156" s="161"/>
      <c r="J156" s="161"/>
      <c r="K156" s="161"/>
      <c r="L156" s="161"/>
      <c r="M156" s="161"/>
      <c r="N156" s="250">
        <f>BK156</f>
        <v>0</v>
      </c>
      <c r="O156" s="251"/>
      <c r="P156" s="251"/>
      <c r="Q156" s="251"/>
      <c r="R156" s="154"/>
      <c r="T156" s="155"/>
      <c r="U156" s="152"/>
      <c r="V156" s="152"/>
      <c r="W156" s="156">
        <f>SUM(W157:W159)</f>
        <v>0</v>
      </c>
      <c r="X156" s="152"/>
      <c r="Y156" s="156">
        <f>SUM(Y157:Y159)</f>
        <v>0</v>
      </c>
      <c r="Z156" s="152"/>
      <c r="AA156" s="157">
        <f>SUM(AA157:AA159)</f>
        <v>0</v>
      </c>
      <c r="AR156" s="158" t="s">
        <v>167</v>
      </c>
      <c r="AT156" s="159" t="s">
        <v>77</v>
      </c>
      <c r="AU156" s="159" t="s">
        <v>86</v>
      </c>
      <c r="AY156" s="158" t="s">
        <v>146</v>
      </c>
      <c r="BK156" s="160">
        <f>SUM(BK157:BK159)</f>
        <v>0</v>
      </c>
    </row>
    <row r="157" spans="2:65" s="1" customFormat="1" ht="28.9" customHeight="1">
      <c r="B157" s="133"/>
      <c r="C157" s="162" t="s">
        <v>194</v>
      </c>
      <c r="D157" s="162" t="s">
        <v>147</v>
      </c>
      <c r="E157" s="163" t="s">
        <v>406</v>
      </c>
      <c r="F157" s="243" t="s">
        <v>407</v>
      </c>
      <c r="G157" s="243"/>
      <c r="H157" s="243"/>
      <c r="I157" s="243"/>
      <c r="J157" s="164" t="s">
        <v>376</v>
      </c>
      <c r="K157" s="165">
        <v>1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377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377</v>
      </c>
      <c r="BM157" s="19" t="s">
        <v>408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86</v>
      </c>
      <c r="G158" s="240"/>
      <c r="H158" s="240"/>
      <c r="I158" s="240"/>
      <c r="J158" s="170"/>
      <c r="K158" s="172">
        <v>1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155</v>
      </c>
      <c r="G159" s="242"/>
      <c r="H159" s="242"/>
      <c r="I159" s="242"/>
      <c r="J159" s="178"/>
      <c r="K159" s="180">
        <v>1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9" customFormat="1" ht="29.85" customHeight="1">
      <c r="B160" s="151"/>
      <c r="C160" s="152"/>
      <c r="D160" s="161" t="s">
        <v>373</v>
      </c>
      <c r="E160" s="161"/>
      <c r="F160" s="161"/>
      <c r="G160" s="161"/>
      <c r="H160" s="161"/>
      <c r="I160" s="161"/>
      <c r="J160" s="161"/>
      <c r="K160" s="161"/>
      <c r="L160" s="161"/>
      <c r="M160" s="161"/>
      <c r="N160" s="250">
        <f>BK160</f>
        <v>0</v>
      </c>
      <c r="O160" s="251"/>
      <c r="P160" s="251"/>
      <c r="Q160" s="251"/>
      <c r="R160" s="154"/>
      <c r="T160" s="155"/>
      <c r="U160" s="152"/>
      <c r="V160" s="152"/>
      <c r="W160" s="156">
        <f>SUM(W161:W163)</f>
        <v>0</v>
      </c>
      <c r="X160" s="152"/>
      <c r="Y160" s="156">
        <f>SUM(Y161:Y163)</f>
        <v>0</v>
      </c>
      <c r="Z160" s="152"/>
      <c r="AA160" s="157">
        <f>SUM(AA161:AA163)</f>
        <v>0</v>
      </c>
      <c r="AR160" s="158" t="s">
        <v>167</v>
      </c>
      <c r="AT160" s="159" t="s">
        <v>77</v>
      </c>
      <c r="AU160" s="159" t="s">
        <v>86</v>
      </c>
      <c r="AY160" s="158" t="s">
        <v>146</v>
      </c>
      <c r="BK160" s="160">
        <f>SUM(BK161:BK163)</f>
        <v>0</v>
      </c>
    </row>
    <row r="161" spans="2:65" s="1" customFormat="1" ht="40.15" customHeight="1">
      <c r="B161" s="133"/>
      <c r="C161" s="162" t="s">
        <v>198</v>
      </c>
      <c r="D161" s="162" t="s">
        <v>147</v>
      </c>
      <c r="E161" s="163" t="s">
        <v>409</v>
      </c>
      <c r="F161" s="243" t="s">
        <v>410</v>
      </c>
      <c r="G161" s="243"/>
      <c r="H161" s="243"/>
      <c r="I161" s="243"/>
      <c r="J161" s="164" t="s">
        <v>376</v>
      </c>
      <c r="K161" s="165">
        <v>1</v>
      </c>
      <c r="L161" s="244">
        <v>0</v>
      </c>
      <c r="M161" s="244"/>
      <c r="N161" s="245">
        <f>ROUND(L161*K161,2)</f>
        <v>0</v>
      </c>
      <c r="O161" s="245"/>
      <c r="P161" s="245"/>
      <c r="Q161" s="245"/>
      <c r="R161" s="136"/>
      <c r="T161" s="166" t="s">
        <v>5</v>
      </c>
      <c r="U161" s="45" t="s">
        <v>43</v>
      </c>
      <c r="V161" s="37"/>
      <c r="W161" s="167">
        <f>V161*K161</f>
        <v>0</v>
      </c>
      <c r="X161" s="167">
        <v>0</v>
      </c>
      <c r="Y161" s="167">
        <f>X161*K161</f>
        <v>0</v>
      </c>
      <c r="Z161" s="167">
        <v>0</v>
      </c>
      <c r="AA161" s="168">
        <f>Z161*K161</f>
        <v>0</v>
      </c>
      <c r="AR161" s="19" t="s">
        <v>377</v>
      </c>
      <c r="AT161" s="19" t="s">
        <v>147</v>
      </c>
      <c r="AU161" s="19" t="s">
        <v>108</v>
      </c>
      <c r="AY161" s="19" t="s">
        <v>146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19" t="s">
        <v>86</v>
      </c>
      <c r="BK161" s="107">
        <f>ROUND(L161*K161,2)</f>
        <v>0</v>
      </c>
      <c r="BL161" s="19" t="s">
        <v>377</v>
      </c>
      <c r="BM161" s="19" t="s">
        <v>411</v>
      </c>
    </row>
    <row r="162" spans="2:65" s="10" customFormat="1" ht="20.45" customHeight="1">
      <c r="B162" s="169"/>
      <c r="C162" s="170"/>
      <c r="D162" s="170"/>
      <c r="E162" s="171" t="s">
        <v>5</v>
      </c>
      <c r="F162" s="239" t="s">
        <v>86</v>
      </c>
      <c r="G162" s="240"/>
      <c r="H162" s="240"/>
      <c r="I162" s="240"/>
      <c r="J162" s="170"/>
      <c r="K162" s="172">
        <v>1</v>
      </c>
      <c r="L162" s="170"/>
      <c r="M162" s="170"/>
      <c r="N162" s="170"/>
      <c r="O162" s="170"/>
      <c r="P162" s="170"/>
      <c r="Q162" s="170"/>
      <c r="R162" s="173"/>
      <c r="T162" s="174"/>
      <c r="U162" s="170"/>
      <c r="V162" s="170"/>
      <c r="W162" s="170"/>
      <c r="X162" s="170"/>
      <c r="Y162" s="170"/>
      <c r="Z162" s="170"/>
      <c r="AA162" s="175"/>
      <c r="AT162" s="176" t="s">
        <v>154</v>
      </c>
      <c r="AU162" s="176" t="s">
        <v>108</v>
      </c>
      <c r="AV162" s="10" t="s">
        <v>108</v>
      </c>
      <c r="AW162" s="10" t="s">
        <v>35</v>
      </c>
      <c r="AX162" s="10" t="s">
        <v>78</v>
      </c>
      <c r="AY162" s="176" t="s">
        <v>146</v>
      </c>
    </row>
    <row r="163" spans="2:65" s="11" customFormat="1" ht="20.45" customHeight="1">
      <c r="B163" s="177"/>
      <c r="C163" s="178"/>
      <c r="D163" s="178"/>
      <c r="E163" s="179" t="s">
        <v>5</v>
      </c>
      <c r="F163" s="241" t="s">
        <v>155</v>
      </c>
      <c r="G163" s="242"/>
      <c r="H163" s="242"/>
      <c r="I163" s="242"/>
      <c r="J163" s="178"/>
      <c r="K163" s="180">
        <v>1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154</v>
      </c>
      <c r="AU163" s="184" t="s">
        <v>108</v>
      </c>
      <c r="AV163" s="11" t="s">
        <v>151</v>
      </c>
      <c r="AW163" s="11" t="s">
        <v>35</v>
      </c>
      <c r="AX163" s="11" t="s">
        <v>86</v>
      </c>
      <c r="AY163" s="184" t="s">
        <v>146</v>
      </c>
    </row>
    <row r="164" spans="2:65" s="1" customFormat="1" ht="49.9" customHeight="1">
      <c r="B164" s="36"/>
      <c r="C164" s="37"/>
      <c r="D164" s="153" t="s">
        <v>230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248">
        <f>BK164</f>
        <v>0</v>
      </c>
      <c r="O164" s="249"/>
      <c r="P164" s="249"/>
      <c r="Q164" s="249"/>
      <c r="R164" s="38"/>
      <c r="T164" s="185"/>
      <c r="U164" s="57"/>
      <c r="V164" s="57"/>
      <c r="W164" s="57"/>
      <c r="X164" s="57"/>
      <c r="Y164" s="57"/>
      <c r="Z164" s="57"/>
      <c r="AA164" s="59"/>
      <c r="AT164" s="19" t="s">
        <v>77</v>
      </c>
      <c r="AU164" s="19" t="s">
        <v>78</v>
      </c>
      <c r="AY164" s="19" t="s">
        <v>231</v>
      </c>
      <c r="BK164" s="107">
        <v>0</v>
      </c>
    </row>
    <row r="165" spans="2:65" s="1" customFormat="1" ht="6.95" customHeight="1"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2"/>
    </row>
  </sheetData>
  <mergeCells count="13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9:I149"/>
    <mergeCell ref="L149:M149"/>
    <mergeCell ref="N149:Q149"/>
    <mergeCell ref="F150:I150"/>
    <mergeCell ref="F151:I151"/>
    <mergeCell ref="F153:I153"/>
    <mergeCell ref="L153:M153"/>
    <mergeCell ref="N153:Q153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N164:Q164"/>
    <mergeCell ref="H1:K1"/>
    <mergeCell ref="S2:AC2"/>
    <mergeCell ref="F162:I162"/>
    <mergeCell ref="F163:I163"/>
    <mergeCell ref="N121:Q121"/>
    <mergeCell ref="N122:Q122"/>
    <mergeCell ref="N123:Q123"/>
    <mergeCell ref="N130:Q130"/>
    <mergeCell ref="N152:Q152"/>
    <mergeCell ref="N156:Q156"/>
    <mergeCell ref="N160:Q160"/>
    <mergeCell ref="F154:I154"/>
    <mergeCell ref="F155:I155"/>
    <mergeCell ref="F157:I157"/>
    <mergeCell ref="L157:M157"/>
    <mergeCell ref="N157:Q157"/>
    <mergeCell ref="F158:I158"/>
    <mergeCell ref="F159:I159"/>
    <mergeCell ref="F161:I161"/>
    <mergeCell ref="L161:M161"/>
    <mergeCell ref="N161:Q161"/>
    <mergeCell ref="F147:I147"/>
    <mergeCell ref="F148:I148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TZ 06 Horkovod, O...</vt:lpstr>
      <vt:lpstr>SO 02 - TZ 06 Horkovod, O...</vt:lpstr>
      <vt:lpstr>VON - Vedlejší a ostatní ...</vt:lpstr>
      <vt:lpstr>'Rekapitulace stavby'!Názvy_tisku</vt:lpstr>
      <vt:lpstr>'SO 01 - TZ 06 Horkovod, O...'!Názvy_tisku</vt:lpstr>
      <vt:lpstr>'SO 02 - TZ 06 Horkovod, O...'!Názvy_tisku</vt:lpstr>
      <vt:lpstr>'VON - Vedlejší a ostatní ...'!Názvy_tisku</vt:lpstr>
      <vt:lpstr>'Rekapitulace stavby'!Oblast_tisku</vt:lpstr>
      <vt:lpstr>'SO 01 - TZ 06 Horkovod, O...'!Oblast_tisku</vt:lpstr>
      <vt:lpstr>'SO 02 - TZ 06 Horkovod, O...'!Oblast_tisku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2017-04-19T13:18:55Z</cp:lastPrinted>
  <dcterms:created xsi:type="dcterms:W3CDTF">2017-04-19T13:03:46Z</dcterms:created>
  <dcterms:modified xsi:type="dcterms:W3CDTF">2017-05-18T05:39:53Z</dcterms:modified>
</cp:coreProperties>
</file>