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fily\racin\DOKUME~1\5A458~1.VRA\HOANSK~1\SETEP\VSETEP~1\VSTAVB~1\ROZPOT~1\ROZPOT~1\VKAZYV~1\"/>
    </mc:Choice>
  </mc:AlternateContent>
  <bookViews>
    <workbookView xWindow="0" yWindow="0" windowWidth="12690" windowHeight="13995" activeTab="1"/>
  </bookViews>
  <sheets>
    <sheet name="Rekapitulace stavby" sheetId="1" r:id="rId1"/>
    <sheet name="NTZ 06 - Horkovod - Rozvá..." sheetId="2" r:id="rId2"/>
  </sheets>
  <definedNames>
    <definedName name="_xlnm.Print_Titles" localSheetId="1">'NTZ 06 - Horkovod - Rozvá...'!$123:$123</definedName>
    <definedName name="_xlnm.Print_Titles" localSheetId="0">'Rekapitulace stavby'!$85:$85</definedName>
    <definedName name="_xlnm.Print_Area" localSheetId="1">'NTZ 06 - Horkovod - Rozvá...'!$C$4:$Q$70,'NTZ 06 - Horkovod - Rozvá...'!$C$76:$Q$107,'NTZ 06 - Horkovod - Rozvá...'!$C$113:$Q$173</definedName>
    <definedName name="_xlnm.Print_Area" localSheetId="0">'Rekapitulace stavby'!$C$4:$AP$70,'Rekapitulace stavby'!$C$76:$AP$96</definedName>
  </definedNames>
  <calcPr calcId="152511"/>
</workbook>
</file>

<file path=xl/calcChain.xml><?xml version="1.0" encoding="utf-8"?>
<calcChain xmlns="http://schemas.openxmlformats.org/spreadsheetml/2006/main">
  <c r="N173" i="2" l="1"/>
  <c r="Y167" i="2"/>
  <c r="AA163" i="2"/>
  <c r="Y144" i="2"/>
  <c r="AA141" i="2"/>
  <c r="W126" i="2"/>
  <c r="AY88" i="1"/>
  <c r="AX88" i="1"/>
  <c r="BI172" i="2"/>
  <c r="BH172" i="2"/>
  <c r="BG172" i="2"/>
  <c r="BF172" i="2"/>
  <c r="AA172" i="2"/>
  <c r="Y172" i="2"/>
  <c r="W172" i="2"/>
  <c r="BK172" i="2"/>
  <c r="N172" i="2"/>
  <c r="BE172" i="2" s="1"/>
  <c r="BI171" i="2"/>
  <c r="BH171" i="2"/>
  <c r="BG171" i="2"/>
  <c r="BF171" i="2"/>
  <c r="AA171" i="2"/>
  <c r="Y171" i="2"/>
  <c r="W171" i="2"/>
  <c r="BK171" i="2"/>
  <c r="N171" i="2"/>
  <c r="BE171" i="2" s="1"/>
  <c r="BI170" i="2"/>
  <c r="BH170" i="2"/>
  <c r="BG170" i="2"/>
  <c r="BF170" i="2"/>
  <c r="BE170" i="2"/>
  <c r="AA170" i="2"/>
  <c r="Y170" i="2"/>
  <c r="W170" i="2"/>
  <c r="BK170" i="2"/>
  <c r="N170" i="2"/>
  <c r="BI169" i="2"/>
  <c r="BH169" i="2"/>
  <c r="BG169" i="2"/>
  <c r="BF169" i="2"/>
  <c r="AA169" i="2"/>
  <c r="Y169" i="2"/>
  <c r="W169" i="2"/>
  <c r="BK169" i="2"/>
  <c r="N169" i="2"/>
  <c r="BE169" i="2" s="1"/>
  <c r="BI168" i="2"/>
  <c r="BH168" i="2"/>
  <c r="BG168" i="2"/>
  <c r="BF168" i="2"/>
  <c r="BE168" i="2"/>
  <c r="AA168" i="2"/>
  <c r="AA167" i="2" s="1"/>
  <c r="Y168" i="2"/>
  <c r="W168" i="2"/>
  <c r="W167" i="2" s="1"/>
  <c r="BK168" i="2"/>
  <c r="BK167" i="2" s="1"/>
  <c r="N167" i="2" s="1"/>
  <c r="N97" i="2" s="1"/>
  <c r="N168" i="2"/>
  <c r="BI166" i="2"/>
  <c r="BH166" i="2"/>
  <c r="BG166" i="2"/>
  <c r="BF166" i="2"/>
  <c r="BE166" i="2"/>
  <c r="AA166" i="2"/>
  <c r="Y166" i="2"/>
  <c r="W166" i="2"/>
  <c r="BK166" i="2"/>
  <c r="BK163" i="2" s="1"/>
  <c r="N163" i="2" s="1"/>
  <c r="N96" i="2" s="1"/>
  <c r="N166" i="2"/>
  <c r="BI164" i="2"/>
  <c r="BH164" i="2"/>
  <c r="BG164" i="2"/>
  <c r="BF164" i="2"/>
  <c r="AA164" i="2"/>
  <c r="Y164" i="2"/>
  <c r="Y163" i="2" s="1"/>
  <c r="W164" i="2"/>
  <c r="W163" i="2" s="1"/>
  <c r="BK164" i="2"/>
  <c r="N164" i="2"/>
  <c r="BE164" i="2" s="1"/>
  <c r="BI162" i="2"/>
  <c r="BH162" i="2"/>
  <c r="BG162" i="2"/>
  <c r="BF162" i="2"/>
  <c r="BE162" i="2"/>
  <c r="AA162" i="2"/>
  <c r="Y162" i="2"/>
  <c r="W162" i="2"/>
  <c r="BK162" i="2"/>
  <c r="N162" i="2"/>
  <c r="BI161" i="2"/>
  <c r="BH161" i="2"/>
  <c r="BG161" i="2"/>
  <c r="BF161" i="2"/>
  <c r="AA161" i="2"/>
  <c r="Y161" i="2"/>
  <c r="W161" i="2"/>
  <c r="BK161" i="2"/>
  <c r="N161" i="2"/>
  <c r="BE161" i="2" s="1"/>
  <c r="BI160" i="2"/>
  <c r="BH160" i="2"/>
  <c r="BG160" i="2"/>
  <c r="BF160" i="2"/>
  <c r="BE160" i="2"/>
  <c r="AA160" i="2"/>
  <c r="Y160" i="2"/>
  <c r="W160" i="2"/>
  <c r="BK160" i="2"/>
  <c r="N160" i="2"/>
  <c r="BI159" i="2"/>
  <c r="BH159" i="2"/>
  <c r="BG159" i="2"/>
  <c r="BF159" i="2"/>
  <c r="AA159" i="2"/>
  <c r="Y159" i="2"/>
  <c r="W159" i="2"/>
  <c r="BK159" i="2"/>
  <c r="N159" i="2"/>
  <c r="BE159" i="2" s="1"/>
  <c r="BI158" i="2"/>
  <c r="BH158" i="2"/>
  <c r="BG158" i="2"/>
  <c r="BF158" i="2"/>
  <c r="BE158" i="2"/>
  <c r="AA158" i="2"/>
  <c r="Y158" i="2"/>
  <c r="W158" i="2"/>
  <c r="BK158" i="2"/>
  <c r="N158" i="2"/>
  <c r="BI157" i="2"/>
  <c r="BH157" i="2"/>
  <c r="BG157" i="2"/>
  <c r="BF157" i="2"/>
  <c r="AA157" i="2"/>
  <c r="AA156" i="2" s="1"/>
  <c r="Y157" i="2"/>
  <c r="Y156" i="2" s="1"/>
  <c r="W157" i="2"/>
  <c r="W156" i="2" s="1"/>
  <c r="W150" i="2" s="1"/>
  <c r="BK157" i="2"/>
  <c r="BK156" i="2" s="1"/>
  <c r="N156" i="2" s="1"/>
  <c r="N95" i="2" s="1"/>
  <c r="N157" i="2"/>
  <c r="BE157" i="2" s="1"/>
  <c r="BI155" i="2"/>
  <c r="BH155" i="2"/>
  <c r="BG155" i="2"/>
  <c r="BF155" i="2"/>
  <c r="AA155" i="2"/>
  <c r="Y155" i="2"/>
  <c r="W155" i="2"/>
  <c r="BK155" i="2"/>
  <c r="N155" i="2"/>
  <c r="BE155" i="2" s="1"/>
  <c r="BI153" i="2"/>
  <c r="BH153" i="2"/>
  <c r="BG153" i="2"/>
  <c r="BF153" i="2"/>
  <c r="BE153" i="2"/>
  <c r="AA153" i="2"/>
  <c r="Y153" i="2"/>
  <c r="W153" i="2"/>
  <c r="BK153" i="2"/>
  <c r="N153" i="2"/>
  <c r="BI152" i="2"/>
  <c r="BH152" i="2"/>
  <c r="BG152" i="2"/>
  <c r="BF152" i="2"/>
  <c r="AA152" i="2"/>
  <c r="Y152" i="2"/>
  <c r="W152" i="2"/>
  <c r="BK152" i="2"/>
  <c r="N152" i="2"/>
  <c r="BE152" i="2" s="1"/>
  <c r="BI151" i="2"/>
  <c r="BH151" i="2"/>
  <c r="BG151" i="2"/>
  <c r="BF151" i="2"/>
  <c r="BE151" i="2"/>
  <c r="AA151" i="2"/>
  <c r="Y151" i="2"/>
  <c r="Y150" i="2" s="1"/>
  <c r="W151" i="2"/>
  <c r="BK151" i="2"/>
  <c r="N151" i="2"/>
  <c r="BI149" i="2"/>
  <c r="BH149" i="2"/>
  <c r="BG149" i="2"/>
  <c r="BF149" i="2"/>
  <c r="AA149" i="2"/>
  <c r="Y149" i="2"/>
  <c r="W149" i="2"/>
  <c r="BK149" i="2"/>
  <c r="N149" i="2"/>
  <c r="BE149" i="2" s="1"/>
  <c r="BI148" i="2"/>
  <c r="BH148" i="2"/>
  <c r="BG148" i="2"/>
  <c r="BF148" i="2"/>
  <c r="BE148" i="2"/>
  <c r="AA148" i="2"/>
  <c r="Y148" i="2"/>
  <c r="W148" i="2"/>
  <c r="BK148" i="2"/>
  <c r="N148" i="2"/>
  <c r="BI147" i="2"/>
  <c r="BH147" i="2"/>
  <c r="BG147" i="2"/>
  <c r="BF147" i="2"/>
  <c r="AA147" i="2"/>
  <c r="Y147" i="2"/>
  <c r="W147" i="2"/>
  <c r="BK147" i="2"/>
  <c r="N147" i="2"/>
  <c r="BE147" i="2" s="1"/>
  <c r="BI146" i="2"/>
  <c r="BH146" i="2"/>
  <c r="BG146" i="2"/>
  <c r="BF146" i="2"/>
  <c r="BE146" i="2"/>
  <c r="AA146" i="2"/>
  <c r="Y146" i="2"/>
  <c r="W146" i="2"/>
  <c r="BK146" i="2"/>
  <c r="N146" i="2"/>
  <c r="BI145" i="2"/>
  <c r="BH145" i="2"/>
  <c r="BG145" i="2"/>
  <c r="BF145" i="2"/>
  <c r="AA145" i="2"/>
  <c r="AA144" i="2" s="1"/>
  <c r="Y145" i="2"/>
  <c r="W145" i="2"/>
  <c r="W144" i="2" s="1"/>
  <c r="BK145" i="2"/>
  <c r="BK144" i="2" s="1"/>
  <c r="N144" i="2" s="1"/>
  <c r="N93" i="2" s="1"/>
  <c r="N145" i="2"/>
  <c r="BE145" i="2" s="1"/>
  <c r="BI143" i="2"/>
  <c r="BH143" i="2"/>
  <c r="BG143" i="2"/>
  <c r="BF143" i="2"/>
  <c r="AA143" i="2"/>
  <c r="Y143" i="2"/>
  <c r="W143" i="2"/>
  <c r="BK143" i="2"/>
  <c r="N143" i="2"/>
  <c r="BE143" i="2" s="1"/>
  <c r="BI142" i="2"/>
  <c r="BH142" i="2"/>
  <c r="BG142" i="2"/>
  <c r="BF142" i="2"/>
  <c r="BE142" i="2"/>
  <c r="AA142" i="2"/>
  <c r="Y142" i="2"/>
  <c r="Y141" i="2" s="1"/>
  <c r="W142" i="2"/>
  <c r="W141" i="2" s="1"/>
  <c r="BK142" i="2"/>
  <c r="BK141" i="2" s="1"/>
  <c r="N141" i="2" s="1"/>
  <c r="N92" i="2" s="1"/>
  <c r="N142" i="2"/>
  <c r="BI140" i="2"/>
  <c r="BH140" i="2"/>
  <c r="BG140" i="2"/>
  <c r="BF140" i="2"/>
  <c r="AA140" i="2"/>
  <c r="Y140" i="2"/>
  <c r="W140" i="2"/>
  <c r="BK140" i="2"/>
  <c r="N140" i="2"/>
  <c r="BE140" i="2" s="1"/>
  <c r="BI139" i="2"/>
  <c r="BH139" i="2"/>
  <c r="BG139" i="2"/>
  <c r="BF139" i="2"/>
  <c r="BE139" i="2"/>
  <c r="AA139" i="2"/>
  <c r="Y139" i="2"/>
  <c r="W139" i="2"/>
  <c r="BK139" i="2"/>
  <c r="N139" i="2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BE137" i="2"/>
  <c r="AA137" i="2"/>
  <c r="Y137" i="2"/>
  <c r="W137" i="2"/>
  <c r="BK137" i="2"/>
  <c r="N137" i="2"/>
  <c r="BI136" i="2"/>
  <c r="BH136" i="2"/>
  <c r="BG136" i="2"/>
  <c r="BF136" i="2"/>
  <c r="AA136" i="2"/>
  <c r="AA135" i="2" s="1"/>
  <c r="Y136" i="2"/>
  <c r="Y135" i="2" s="1"/>
  <c r="W136" i="2"/>
  <c r="W135" i="2" s="1"/>
  <c r="BK136" i="2"/>
  <c r="BK135" i="2" s="1"/>
  <c r="N135" i="2" s="1"/>
  <c r="N91" i="2" s="1"/>
  <c r="N136" i="2"/>
  <c r="BE136" i="2" s="1"/>
  <c r="BI133" i="2"/>
  <c r="BH133" i="2"/>
  <c r="BG133" i="2"/>
  <c r="BF133" i="2"/>
  <c r="AA133" i="2"/>
  <c r="Y133" i="2"/>
  <c r="W133" i="2"/>
  <c r="BK133" i="2"/>
  <c r="N133" i="2"/>
  <c r="BE133" i="2" s="1"/>
  <c r="BI131" i="2"/>
  <c r="BH131" i="2"/>
  <c r="BG131" i="2"/>
  <c r="BF131" i="2"/>
  <c r="BE131" i="2"/>
  <c r="AA131" i="2"/>
  <c r="Y131" i="2"/>
  <c r="W131" i="2"/>
  <c r="BK131" i="2"/>
  <c r="N131" i="2"/>
  <c r="BI129" i="2"/>
  <c r="BH129" i="2"/>
  <c r="BG129" i="2"/>
  <c r="BF129" i="2"/>
  <c r="AA129" i="2"/>
  <c r="Y129" i="2"/>
  <c r="W129" i="2"/>
  <c r="BK129" i="2"/>
  <c r="N129" i="2"/>
  <c r="BE129" i="2" s="1"/>
  <c r="BI127" i="2"/>
  <c r="BH127" i="2"/>
  <c r="BG127" i="2"/>
  <c r="BF127" i="2"/>
  <c r="BE127" i="2"/>
  <c r="AA127" i="2"/>
  <c r="AA126" i="2" s="1"/>
  <c r="Y127" i="2"/>
  <c r="Y126" i="2" s="1"/>
  <c r="W127" i="2"/>
  <c r="BK127" i="2"/>
  <c r="BK126" i="2" s="1"/>
  <c r="N127" i="2"/>
  <c r="M121" i="2"/>
  <c r="M120" i="2"/>
  <c r="F120" i="2"/>
  <c r="M118" i="2"/>
  <c r="F118" i="2"/>
  <c r="F116" i="2"/>
  <c r="F115" i="2"/>
  <c r="BI105" i="2"/>
  <c r="BH105" i="2"/>
  <c r="BG105" i="2"/>
  <c r="BF105" i="2"/>
  <c r="BI104" i="2"/>
  <c r="BH104" i="2"/>
  <c r="BG104" i="2"/>
  <c r="BF104" i="2"/>
  <c r="BI103" i="2"/>
  <c r="BH103" i="2"/>
  <c r="BG103" i="2"/>
  <c r="BF103" i="2"/>
  <c r="BI102" i="2"/>
  <c r="BH102" i="2"/>
  <c r="BG102" i="2"/>
  <c r="BF102" i="2"/>
  <c r="BI101" i="2"/>
  <c r="BH101" i="2"/>
  <c r="BG101" i="2"/>
  <c r="H34" i="2" s="1"/>
  <c r="BB88" i="1" s="1"/>
  <c r="BB87" i="1" s="1"/>
  <c r="BF101" i="2"/>
  <c r="BI100" i="2"/>
  <c r="H36" i="2" s="1"/>
  <c r="BD88" i="1" s="1"/>
  <c r="BD87" i="1" s="1"/>
  <c r="W35" i="1" s="1"/>
  <c r="BH100" i="2"/>
  <c r="H35" i="2" s="1"/>
  <c r="BC88" i="1" s="1"/>
  <c r="BC87" i="1" s="1"/>
  <c r="BG100" i="2"/>
  <c r="BF100" i="2"/>
  <c r="H33" i="2" s="1"/>
  <c r="BA88" i="1" s="1"/>
  <c r="BA87" i="1" s="1"/>
  <c r="M84" i="2"/>
  <c r="M83" i="2"/>
  <c r="F83" i="2"/>
  <c r="M81" i="2"/>
  <c r="F81" i="2"/>
  <c r="F79" i="2"/>
  <c r="F78" i="2"/>
  <c r="O15" i="2"/>
  <c r="E15" i="2"/>
  <c r="F121" i="2" s="1"/>
  <c r="O14" i="2"/>
  <c r="O9" i="2"/>
  <c r="F6" i="2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W32" i="1" l="1"/>
  <c r="AW87" i="1"/>
  <c r="AK32" i="1" s="1"/>
  <c r="W125" i="2"/>
  <c r="W124" i="2" s="1"/>
  <c r="AU88" i="1" s="1"/>
  <c r="AU87" i="1" s="1"/>
  <c r="AY87" i="1"/>
  <c r="W34" i="1"/>
  <c r="Y125" i="2"/>
  <c r="Y124" i="2" s="1"/>
  <c r="AA150" i="2"/>
  <c r="AA125" i="2" s="1"/>
  <c r="AA124" i="2" s="1"/>
  <c r="BK150" i="2"/>
  <c r="N150" i="2" s="1"/>
  <c r="N94" i="2" s="1"/>
  <c r="BK125" i="2"/>
  <c r="N126" i="2"/>
  <c r="N90" i="2" s="1"/>
  <c r="AX87" i="1"/>
  <c r="W33" i="1"/>
  <c r="F84" i="2"/>
  <c r="M33" i="2"/>
  <c r="AW88" i="1" s="1"/>
  <c r="N125" i="2" l="1"/>
  <c r="N89" i="2" s="1"/>
  <c r="BK124" i="2"/>
  <c r="N124" i="2" s="1"/>
  <c r="N88" i="2" s="1"/>
  <c r="N105" i="2" l="1"/>
  <c r="BE105" i="2" s="1"/>
  <c r="N103" i="2"/>
  <c r="BE103" i="2" s="1"/>
  <c r="N101" i="2"/>
  <c r="BE101" i="2" s="1"/>
  <c r="M27" i="2"/>
  <c r="N104" i="2"/>
  <c r="BE104" i="2" s="1"/>
  <c r="N102" i="2"/>
  <c r="BE102" i="2" s="1"/>
  <c r="N100" i="2"/>
  <c r="BE100" i="2" l="1"/>
  <c r="N99" i="2"/>
  <c r="M28" i="2" l="1"/>
  <c r="L107" i="2"/>
  <c r="M32" i="2"/>
  <c r="AV88" i="1" s="1"/>
  <c r="AT88" i="1" s="1"/>
  <c r="H32" i="2"/>
  <c r="AZ88" i="1" s="1"/>
  <c r="AZ87" i="1" s="1"/>
  <c r="AS88" i="1" l="1"/>
  <c r="AS87" i="1" s="1"/>
  <c r="M30" i="2"/>
  <c r="AV87" i="1"/>
  <c r="L38" i="2" l="1"/>
  <c r="AG88" i="1"/>
  <c r="AT87" i="1"/>
  <c r="AN88" i="1" l="1"/>
  <c r="AG87" i="1"/>
  <c r="AG94" i="1" l="1"/>
  <c r="AG93" i="1"/>
  <c r="AK26" i="1"/>
  <c r="AG92" i="1"/>
  <c r="AG91" i="1"/>
  <c r="AN87" i="1"/>
  <c r="AV91" i="1" l="1"/>
  <c r="BY91" i="1" s="1"/>
  <c r="AG90" i="1"/>
  <c r="CD91" i="1"/>
  <c r="W31" i="1" s="1"/>
  <c r="AN93" i="1"/>
  <c r="AV93" i="1"/>
  <c r="BY93" i="1" s="1"/>
  <c r="CD93" i="1"/>
  <c r="AN94" i="1"/>
  <c r="CD94" i="1"/>
  <c r="AV94" i="1"/>
  <c r="BY94" i="1" s="1"/>
  <c r="CD92" i="1"/>
  <c r="AV92" i="1"/>
  <c r="BY92" i="1" s="1"/>
  <c r="AK31" i="1" l="1"/>
  <c r="AN92" i="1"/>
  <c r="AN91" i="1"/>
  <c r="AN90" i="1" s="1"/>
  <c r="AN96" i="1" s="1"/>
  <c r="AK27" i="1"/>
  <c r="AK29" i="1" s="1"/>
  <c r="AG96" i="1"/>
  <c r="AK37" i="1" l="1"/>
</calcChain>
</file>

<file path=xl/sharedStrings.xml><?xml version="1.0" encoding="utf-8"?>
<sst xmlns="http://schemas.openxmlformats.org/spreadsheetml/2006/main" count="844" uniqueCount="268">
  <si>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</si>
  <si>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</si>
  <si>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</si>
  <si>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</si>
  <si>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</si>
  <si>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</si>
  <si>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</si>
  <si>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</si>
  <si>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</si>
  <si>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</si>
  <si>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</si>
  <si>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</si>
  <si>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</si>
  <si>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</si>
  <si>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</si>
  <si>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</si>
  <si>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</si>
  <si>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4312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</si>
  <si>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</si>
  <si>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</si>
  <si>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Výstavba inženýrských sítí v prostoru Slatinice - produktovody a trubní sítě</t>
  </si>
  <si>
    <t>0,1</t>
  </si>
  <si>
    <t>JKSO:</t>
  </si>
  <si>
    <t/>
  </si>
  <si>
    <t>CC-CZ:</t>
  </si>
  <si>
    <t>1</t>
  </si>
  <si>
    <t>Místo:</t>
  </si>
  <si>
    <t xml:space="preserve"> </t>
  </si>
  <si>
    <t>Datum:</t>
  </si>
  <si>
    <t>2. 6. 2015</t>
  </si>
  <si>
    <t>10</t>
  </si>
  <si>
    <t>100</t>
  </si>
  <si>
    <t>Objednatel:</t>
  </si>
  <si>
    <t>IČ:</t>
  </si>
  <si>
    <t>Vršanská uhelná a.s.</t>
  </si>
  <si>
    <t>DIČ:</t>
  </si>
  <si>
    <t>Zhotovitel:</t>
  </si>
  <si>
    <t>Vyplň údaj</t>
  </si>
  <si>
    <t>Projektant:</t>
  </si>
  <si>
    <t>Báňské projekty Teplice a.s.</t>
  </si>
  <si>
    <t>True</t>
  </si>
  <si>
    <t>Zpracovatel:</t>
  </si>
  <si>
    <t>Ladislav Marek</t>
  </si>
  <si>
    <t>Poznámka:</t>
  </si>
  <si>
    <t>Je-li v kontrolním rozpočtu nebo v soupisu prací uvedena v kolonce ,,popis" obchodní značka jakéhokoliv materiálu, výrobku nebo technologie, má tento název pouze informativní charakter._x000D_
Pro ocenění a následně pro realizaci je možné použít i jiný materiál, výrobek nebo technologií, se srovnatelnými nebo lepšími užitnými vlastnostmi ,které odpovídají požadavkům dokumentace._x000D_
VÝMĚRY JEDNOTLIVÝCH POLOŽEK JSOU PŘEVZATY Z PROJEKTOVÉ DOKUMENTACE.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</si>
  <si>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</si>
  <si>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</si>
  <si>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</si>
  <si>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</si>
  <si>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</si>
  <si>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</si>
  <si>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</si>
  <si>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</si>
  <si>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</si>
  <si>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</si>
  <si>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</si>
  <si>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</si>
  <si>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</si>
  <si>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</si>
  <si>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</si>
  <si>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</si>
  <si>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</si>
  <si>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</si>
  <si>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</si>
  <si>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</si>
  <si>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</si>
  <si>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</si>
  <si>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</si>
  <si>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</si>
  <si>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</si>
  <si>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</si>
  <si>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</si>
  <si>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</si>
  <si>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</si>
  <si>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</si>
  <si>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</si>
  <si>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</si>
  <si>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</si>
  <si>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</si>
  <si>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</si>
  <si>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</si>
  <si>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</si>
  <si>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</si>
  <si>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</si>
  <si>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</si>
  <si>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</si>
  <si>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</si>
  <si>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{f8b7d7cb-b686-40ff-8f65-ef152ff2f532}</t>
  </si>
  <si>
    <t>{00000000-0000-0000-0000-000000000000}</t>
  </si>
  <si>
    <t>/</t>
  </si>
  <si>
    <t>NTZ 06</t>
  </si>
  <si>
    <t>Horkovod - Rozváděče a připojení armatur potrubních uzlů</t>
  </si>
  <si>
    <t>{8456aa02-88d9-4e3e-8054-4fcc10b10085}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</si>
  <si>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</si>
  <si>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</si>
  <si>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</si>
  <si>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</si>
  <si>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</si>
  <si>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</si>
  <si>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</si>
  <si>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</si>
  <si>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</si>
  <si>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</si>
  <si>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</si>
  <si>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</si>
  <si>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</si>
  <si>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</si>
  <si>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</si>
  <si>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</si>
  <si>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</si>
  <si>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NTZ 06 - Horkovod - Rozváděče a připojení armatur potrubních uzlů</t>
  </si>
  <si>
    <t>Každá položka musí být dodána kompletní a plně funkceschopná, tj. včetně všech_x000D_
pomocných konstrukcí, přípomocí, provizorních konstrukcí, spojovacího materiálu, prvků a_x000D_
všech potřebných úkonů.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</si>
  <si>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</si>
  <si>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</si>
  <si>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</si>
  <si>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</si>
  <si>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</si>
  <si>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</si>
  <si>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D1 - Rozváděče a připojení armatur potrubních uzlů</t>
  </si>
  <si>
    <t xml:space="preserve">    D2 - Rozváděče</t>
  </si>
  <si>
    <t xml:space="preserve">    D3 - Kabelové vedení</t>
  </si>
  <si>
    <t xml:space="preserve">    D4 - Uzemnění</t>
  </si>
  <si>
    <t xml:space="preserve">    D5 - Kabelové trasy a nosné konstrukce</t>
  </si>
  <si>
    <t xml:space="preserve">    D6 - Montáže</t>
  </si>
  <si>
    <t xml:space="preserve">      D6a - Kabelové rozvody včetně uložení kabelů</t>
  </si>
  <si>
    <t xml:space="preserve">    D7 - Výkopové a zemní práce</t>
  </si>
  <si>
    <t xml:space="preserve">    D8 - VRN - Kompletace, revize, projekty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</si>
  <si>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</si>
  <si>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</si>
  <si>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</si>
  <si>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</si>
  <si>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</si>
  <si>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</si>
  <si>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</si>
  <si>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</si>
  <si>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</si>
  <si>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</si>
  <si>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</si>
  <si>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</si>
  <si>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</si>
  <si>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</si>
  <si>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</si>
  <si>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</si>
  <si>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</si>
  <si>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</si>
  <si>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</si>
  <si>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</si>
  <si>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</si>
  <si>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</si>
  <si>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</si>
  <si>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</si>
  <si>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</si>
  <si>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Pol1</t>
  </si>
  <si>
    <t>Rozváděč uzlu ozn R 1</t>
  </si>
  <si>
    <t>ks</t>
  </si>
  <si>
    <t>4</t>
  </si>
  <si>
    <t>Polyesterová skříň; instalovaný výkon 16 kW; Specifikace , zapojení a náplň dle RE 1705-21; včetně vnitřních dveří , pilíře , nosné konstrukce ,; betonového základu</t>
  </si>
  <si>
    <t>P</t>
  </si>
  <si>
    <t>Pol2</t>
  </si>
  <si>
    <t>Rozváděčuzlu ozn R 2</t>
  </si>
  <si>
    <t>Polyesterová skříň; instalovaný výkon 8 kW; Specifikace , zapojení a náplň dle RE 1705-22; včetně vnitřních dveří , pilíře , nosné konstrukce ,; betonového základu</t>
  </si>
  <si>
    <t>3</t>
  </si>
  <si>
    <t>Pol3</t>
  </si>
  <si>
    <t>Rozváděčuzlu ozn R 3</t>
  </si>
  <si>
    <t>6</t>
  </si>
  <si>
    <t>Polyesterová skříň; instalovaný výkon 8 kW; Specifikace , zapojení a náplň dle RE 1705-23; včetně vnitřních dveří , pilíře , nosné konstrukce ,; betonového základu</t>
  </si>
  <si>
    <t>Pol4</t>
  </si>
  <si>
    <t>Plastová svorkovnicová krabice ozn. MX</t>
  </si>
  <si>
    <t>8</t>
  </si>
  <si>
    <t>osazená 5 ks svorek do 2,5 mm2</t>
  </si>
  <si>
    <t>5</t>
  </si>
  <si>
    <t>Pol5</t>
  </si>
  <si>
    <t>CYKY 5-J2,5</t>
  </si>
  <si>
    <t>m</t>
  </si>
  <si>
    <t>Pol6</t>
  </si>
  <si>
    <t>CYKY 12-J1,5</t>
  </si>
  <si>
    <t>12</t>
  </si>
  <si>
    <t>7</t>
  </si>
  <si>
    <t>Pol7</t>
  </si>
  <si>
    <t>H07RN-F 5-G1,5</t>
  </si>
  <si>
    <t>14</t>
  </si>
  <si>
    <t>Pol8</t>
  </si>
  <si>
    <t>H07RN-F 1x6</t>
  </si>
  <si>
    <t>16</t>
  </si>
  <si>
    <t>9</t>
  </si>
  <si>
    <t>Pol9</t>
  </si>
  <si>
    <t>Kabelové štítky</t>
  </si>
  <si>
    <t>kpl</t>
  </si>
  <si>
    <t>18</t>
  </si>
  <si>
    <t>Pol10</t>
  </si>
  <si>
    <t>Zemnící pásek FeZn 120</t>
  </si>
  <si>
    <t>20</t>
  </si>
  <si>
    <t>11</t>
  </si>
  <si>
    <t>Pol11a</t>
  </si>
  <si>
    <t>Připojovací svorky</t>
  </si>
  <si>
    <t>soubor</t>
  </si>
  <si>
    <t>364404700</t>
  </si>
  <si>
    <t>Pol11</t>
  </si>
  <si>
    <t>Kabelová chránička (hadice) pr. 21 mm</t>
  </si>
  <si>
    <t>22</t>
  </si>
  <si>
    <t>13</t>
  </si>
  <si>
    <t>Pol12</t>
  </si>
  <si>
    <t>Kabelová chránička (hadice) pr. 32 mm</t>
  </si>
  <si>
    <t>24</t>
  </si>
  <si>
    <t>Pol13</t>
  </si>
  <si>
    <t>Ochranná trubka elektroinstalační dn 63</t>
  </si>
  <si>
    <t>26</t>
  </si>
  <si>
    <t>Pol14</t>
  </si>
  <si>
    <t>Pomocné ocelové konstrukce pro usazení rozváděčů</t>
  </si>
  <si>
    <t>kg</t>
  </si>
  <si>
    <t>28</t>
  </si>
  <si>
    <t>Pol14a</t>
  </si>
  <si>
    <t>Drobný montážní materiál</t>
  </si>
  <si>
    <t>-131957082</t>
  </si>
  <si>
    <t>17</t>
  </si>
  <si>
    <t>Pol15</t>
  </si>
  <si>
    <t>Montáž rozváděče</t>
  </si>
  <si>
    <t>30</t>
  </si>
  <si>
    <t>Pol16</t>
  </si>
  <si>
    <t>Montáž a připojení uzávěrů</t>
  </si>
  <si>
    <t>32</t>
  </si>
  <si>
    <t>19</t>
  </si>
  <si>
    <t>Pol16a</t>
  </si>
  <si>
    <t>Montáž a příprava kabelové trasy</t>
  </si>
  <si>
    <t>-1436643623</t>
  </si>
  <si>
    <t>pevné trasy
výkopy</t>
  </si>
  <si>
    <t>Pol18</t>
  </si>
  <si>
    <t>Montáž uzemnění</t>
  </si>
  <si>
    <t>46</t>
  </si>
  <si>
    <t>34</t>
  </si>
  <si>
    <t>Pol17</t>
  </si>
  <si>
    <t>včetně ukončení</t>
  </si>
  <si>
    <t>36</t>
  </si>
  <si>
    <t>23</t>
  </si>
  <si>
    <t>38</t>
  </si>
  <si>
    <t>40</t>
  </si>
  <si>
    <t>25</t>
  </si>
  <si>
    <t>42</t>
  </si>
  <si>
    <t>44</t>
  </si>
  <si>
    <t>27</t>
  </si>
  <si>
    <t>Pol19</t>
  </si>
  <si>
    <t>Výkop a zához kabelové trasy 35 x 70 cm</t>
  </si>
  <si>
    <t>48</t>
  </si>
  <si>
    <t>včetně pískového lože a označovací folie; ve volném terénu</t>
  </si>
  <si>
    <t>Pol20</t>
  </si>
  <si>
    <t>Betonový podklad pod rozváděč 1000x500x200 mm</t>
  </si>
  <si>
    <t>50</t>
  </si>
  <si>
    <t>29</t>
  </si>
  <si>
    <t>Pol21</t>
  </si>
  <si>
    <t>Výchozí revize</t>
  </si>
  <si>
    <t>1024</t>
  </si>
  <si>
    <t>-392694862</t>
  </si>
  <si>
    <t>Pol22</t>
  </si>
  <si>
    <t>Doprava materiálu</t>
  </si>
  <si>
    <t>-358216974</t>
  </si>
  <si>
    <t>31</t>
  </si>
  <si>
    <t>Pol23</t>
  </si>
  <si>
    <t>Kompletace</t>
  </si>
  <si>
    <t>-587153112</t>
  </si>
  <si>
    <t>Pol24</t>
  </si>
  <si>
    <t>Výrobní dokumentace</t>
  </si>
  <si>
    <t>-658892040</t>
  </si>
  <si>
    <t>33</t>
  </si>
  <si>
    <t>Pol25</t>
  </si>
  <si>
    <t>Dokumentace skutečného provedení stavby</t>
  </si>
  <si>
    <t>1146517133</t>
  </si>
  <si>
    <t>VP - Vícepráce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</si>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</sst>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7"/>
      <color rgb="FF969696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0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0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4" fontId="28" fillId="0" borderId="17" xfId="0" applyNumberFormat="1" applyFont="1" applyBorder="1" applyAlignment="1" applyProtection="1">
      <alignment vertical="center"/>
    </xf>
    <xf numFmtId="166" fontId="28" fillId="0" borderId="17" xfId="0" applyNumberFormat="1" applyFont="1" applyBorder="1" applyAlignment="1" applyProtection="1">
      <alignment vertical="center"/>
    </xf>
    <xf numFmtId="4" fontId="28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 applyProtection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 applyProtection="1">
      <alignment vertical="center"/>
    </xf>
    <xf numFmtId="0" fontId="23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9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0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0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9" fillId="0" borderId="0" xfId="0" applyNumberFormat="1" applyFont="1" applyBorder="1" applyAlignment="1" applyProtection="1">
      <alignment vertical="center"/>
    </xf>
    <xf numFmtId="4" fontId="18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27" fillId="0" borderId="0" xfId="0" applyNumberFormat="1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 wrapText="1"/>
    </xf>
    <xf numFmtId="4" fontId="23" fillId="0" borderId="0" xfId="0" applyNumberFormat="1" applyFont="1" applyBorder="1" applyAlignment="1" applyProtection="1">
      <alignment horizontal="right" vertical="center"/>
    </xf>
    <xf numFmtId="4" fontId="23" fillId="0" borderId="0" xfId="0" applyNumberFormat="1" applyFont="1" applyBorder="1" applyAlignment="1" applyProtection="1">
      <alignment vertical="center"/>
    </xf>
    <xf numFmtId="4" fontId="23" fillId="6" borderId="0" xfId="0" applyNumberFormat="1" applyFont="1" applyFill="1" applyBorder="1" applyAlignment="1" applyProtection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3" fillId="5" borderId="9" xfId="0" applyFont="1" applyFill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18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3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0" fontId="35" fillId="0" borderId="12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4" fontId="5" fillId="0" borderId="12" xfId="0" applyNumberFormat="1" applyFont="1" applyBorder="1" applyAlignment="1" applyProtection="1"/>
    <xf numFmtId="4" fontId="5" fillId="0" borderId="12" xfId="0" applyNumberFormat="1" applyFont="1" applyBorder="1" applyAlignment="1" applyProtection="1">
      <alignment vertical="center"/>
    </xf>
    <xf numFmtId="0" fontId="11" fillId="2" borderId="0" xfId="1" applyFont="1" applyFill="1" applyAlignment="1" applyProtection="1">
      <alignment horizontal="center" vertical="center"/>
    </xf>
    <xf numFmtId="4" fontId="23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/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7"/>
  <sheetViews>
    <sheetView showGridLines="0" workbookViewId="0">
      <pane ySplit="1" topLeftCell="A69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R2" s="205" t="s">
        <v>8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7" t="s">
        <v>9</v>
      </c>
      <c r="BT2" s="17" t="s">
        <v>10</v>
      </c>
    </row>
    <row r="3" spans="1:73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20"/>
      <c r="BS3" s="17" t="s">
        <v>9</v>
      </c>
      <c r="BT3" s="17" t="s">
        <v>11</v>
      </c>
    </row>
    <row r="4" spans="1:73" ht="36.950000000000003" customHeight="1">
      <c r="B4" s="21"/>
      <c r="C4" s="172" t="s">
        <v>12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22"/>
      <c r="AS4" s="23" t="s">
        <v>13</v>
      </c>
      <c r="BE4" s="24" t="s">
        <v>14</v>
      </c>
      <c r="BS4" s="17" t="s">
        <v>15</v>
      </c>
    </row>
    <row r="5" spans="1:73" ht="14.45" customHeight="1">
      <c r="B5" s="21"/>
      <c r="C5" s="25"/>
      <c r="D5" s="26" t="s">
        <v>16</v>
      </c>
      <c r="E5" s="25"/>
      <c r="F5" s="25"/>
      <c r="G5" s="25"/>
      <c r="H5" s="25"/>
      <c r="I5" s="25"/>
      <c r="J5" s="25"/>
      <c r="K5" s="176" t="s">
        <v>17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25"/>
      <c r="AQ5" s="22"/>
      <c r="BE5" s="174" t="s">
        <v>18</v>
      </c>
      <c r="BS5" s="17" t="s">
        <v>9</v>
      </c>
    </row>
    <row r="6" spans="1:73" ht="36.950000000000003" customHeight="1">
      <c r="B6" s="21"/>
      <c r="C6" s="25"/>
      <c r="D6" s="28" t="s">
        <v>19</v>
      </c>
      <c r="E6" s="25"/>
      <c r="F6" s="25"/>
      <c r="G6" s="25"/>
      <c r="H6" s="25"/>
      <c r="I6" s="25"/>
      <c r="J6" s="25"/>
      <c r="K6" s="178" t="s">
        <v>20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25"/>
      <c r="AQ6" s="22"/>
      <c r="BE6" s="175"/>
      <c r="BS6" s="17" t="s">
        <v>21</v>
      </c>
    </row>
    <row r="7" spans="1:73" ht="14.45" customHeight="1">
      <c r="B7" s="21"/>
      <c r="C7" s="25"/>
      <c r="D7" s="29" t="s">
        <v>22</v>
      </c>
      <c r="E7" s="25"/>
      <c r="F7" s="25"/>
      <c r="G7" s="25"/>
      <c r="H7" s="25"/>
      <c r="I7" s="25"/>
      <c r="J7" s="25"/>
      <c r="K7" s="27" t="s">
        <v>23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24</v>
      </c>
      <c r="AL7" s="25"/>
      <c r="AM7" s="25"/>
      <c r="AN7" s="27" t="s">
        <v>23</v>
      </c>
      <c r="AO7" s="25"/>
      <c r="AP7" s="25"/>
      <c r="AQ7" s="22"/>
      <c r="BE7" s="175"/>
      <c r="BS7" s="17" t="s">
        <v>25</v>
      </c>
    </row>
    <row r="8" spans="1:73" ht="14.45" customHeight="1">
      <c r="B8" s="21"/>
      <c r="C8" s="25"/>
      <c r="D8" s="29" t="s">
        <v>26</v>
      </c>
      <c r="E8" s="25"/>
      <c r="F8" s="25"/>
      <c r="G8" s="25"/>
      <c r="H8" s="25"/>
      <c r="I8" s="25"/>
      <c r="J8" s="25"/>
      <c r="K8" s="27" t="s">
        <v>27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28</v>
      </c>
      <c r="AL8" s="25"/>
      <c r="AM8" s="25"/>
      <c r="AN8" s="30" t="s">
        <v>29</v>
      </c>
      <c r="AO8" s="25"/>
      <c r="AP8" s="25"/>
      <c r="AQ8" s="22"/>
      <c r="BE8" s="175"/>
      <c r="BS8" s="17" t="s">
        <v>30</v>
      </c>
    </row>
    <row r="9" spans="1:73" ht="14.45" customHeight="1">
      <c r="B9" s="21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2"/>
      <c r="BE9" s="175"/>
      <c r="BS9" s="17" t="s">
        <v>31</v>
      </c>
    </row>
    <row r="10" spans="1:73" ht="14.45" customHeight="1">
      <c r="B10" s="21"/>
      <c r="C10" s="25"/>
      <c r="D10" s="29" t="s">
        <v>32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33</v>
      </c>
      <c r="AL10" s="25"/>
      <c r="AM10" s="25"/>
      <c r="AN10" s="27" t="s">
        <v>23</v>
      </c>
      <c r="AO10" s="25"/>
      <c r="AP10" s="25"/>
      <c r="AQ10" s="22"/>
      <c r="BE10" s="175"/>
      <c r="BS10" s="17" t="s">
        <v>21</v>
      </c>
    </row>
    <row r="11" spans="1:73" ht="18.399999999999999" customHeight="1">
      <c r="B11" s="21"/>
      <c r="C11" s="25"/>
      <c r="D11" s="25"/>
      <c r="E11" s="27" t="s">
        <v>34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35</v>
      </c>
      <c r="AL11" s="25"/>
      <c r="AM11" s="25"/>
      <c r="AN11" s="27" t="s">
        <v>23</v>
      </c>
      <c r="AO11" s="25"/>
      <c r="AP11" s="25"/>
      <c r="AQ11" s="22"/>
      <c r="BE11" s="175"/>
      <c r="BS11" s="17" t="s">
        <v>21</v>
      </c>
    </row>
    <row r="12" spans="1:73" ht="6.95" customHeight="1">
      <c r="B12" s="21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2"/>
      <c r="BE12" s="175"/>
      <c r="BS12" s="17" t="s">
        <v>21</v>
      </c>
    </row>
    <row r="13" spans="1:73" ht="14.45" customHeight="1">
      <c r="B13" s="21"/>
      <c r="C13" s="25"/>
      <c r="D13" s="29" t="s">
        <v>36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33</v>
      </c>
      <c r="AL13" s="25"/>
      <c r="AM13" s="25"/>
      <c r="AN13" s="31" t="s">
        <v>37</v>
      </c>
      <c r="AO13" s="25"/>
      <c r="AP13" s="25"/>
      <c r="AQ13" s="22"/>
      <c r="BE13" s="175"/>
      <c r="BS13" s="17" t="s">
        <v>21</v>
      </c>
    </row>
    <row r="14" spans="1:73" ht="15">
      <c r="B14" s="21"/>
      <c r="C14" s="25"/>
      <c r="D14" s="25"/>
      <c r="E14" s="179" t="s">
        <v>37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29" t="s">
        <v>35</v>
      </c>
      <c r="AL14" s="25"/>
      <c r="AM14" s="25"/>
      <c r="AN14" s="31" t="s">
        <v>37</v>
      </c>
      <c r="AO14" s="25"/>
      <c r="AP14" s="25"/>
      <c r="AQ14" s="22"/>
      <c r="BE14" s="175"/>
      <c r="BS14" s="17" t="s">
        <v>21</v>
      </c>
    </row>
    <row r="15" spans="1:73" ht="6.95" customHeight="1">
      <c r="B15" s="21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2"/>
      <c r="BE15" s="175"/>
      <c r="BS15" s="17" t="s">
        <v>6</v>
      </c>
    </row>
    <row r="16" spans="1:73" ht="14.45" customHeight="1">
      <c r="B16" s="21"/>
      <c r="C16" s="25"/>
      <c r="D16" s="29" t="s">
        <v>38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33</v>
      </c>
      <c r="AL16" s="25"/>
      <c r="AM16" s="25"/>
      <c r="AN16" s="27" t="s">
        <v>23</v>
      </c>
      <c r="AO16" s="25"/>
      <c r="AP16" s="25"/>
      <c r="AQ16" s="22"/>
      <c r="BE16" s="175"/>
      <c r="BS16" s="17" t="s">
        <v>6</v>
      </c>
    </row>
    <row r="17" spans="2:71" ht="18.399999999999999" customHeight="1">
      <c r="B17" s="21"/>
      <c r="C17" s="25"/>
      <c r="D17" s="25"/>
      <c r="E17" s="27" t="s">
        <v>39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35</v>
      </c>
      <c r="AL17" s="25"/>
      <c r="AM17" s="25"/>
      <c r="AN17" s="27" t="s">
        <v>23</v>
      </c>
      <c r="AO17" s="25"/>
      <c r="AP17" s="25"/>
      <c r="AQ17" s="22"/>
      <c r="BE17" s="175"/>
      <c r="BS17" s="17" t="s">
        <v>40</v>
      </c>
    </row>
    <row r="18" spans="2:71" ht="6.95" customHeight="1">
      <c r="B18" s="2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2"/>
      <c r="BE18" s="175"/>
      <c r="BS18" s="17" t="s">
        <v>9</v>
      </c>
    </row>
    <row r="19" spans="2:71" ht="14.45" customHeight="1">
      <c r="B19" s="21"/>
      <c r="C19" s="25"/>
      <c r="D19" s="29" t="s">
        <v>41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33</v>
      </c>
      <c r="AL19" s="25"/>
      <c r="AM19" s="25"/>
      <c r="AN19" s="27" t="s">
        <v>23</v>
      </c>
      <c r="AO19" s="25"/>
      <c r="AP19" s="25"/>
      <c r="AQ19" s="22"/>
      <c r="BE19" s="175"/>
      <c r="BS19" s="17" t="s">
        <v>9</v>
      </c>
    </row>
    <row r="20" spans="2:71" ht="18.399999999999999" customHeight="1">
      <c r="B20" s="21"/>
      <c r="C20" s="25"/>
      <c r="D20" s="25"/>
      <c r="E20" s="27" t="s">
        <v>42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35</v>
      </c>
      <c r="AL20" s="25"/>
      <c r="AM20" s="25"/>
      <c r="AN20" s="27" t="s">
        <v>23</v>
      </c>
      <c r="AO20" s="25"/>
      <c r="AP20" s="25"/>
      <c r="AQ20" s="22"/>
      <c r="BE20" s="175"/>
    </row>
    <row r="21" spans="2:71" ht="6.95" customHeight="1">
      <c r="B21" s="21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2"/>
      <c r="BE21" s="175"/>
    </row>
    <row r="22" spans="2:71" ht="15">
      <c r="B22" s="21"/>
      <c r="C22" s="25"/>
      <c r="D22" s="29" t="s">
        <v>43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2"/>
      <c r="BE22" s="175"/>
    </row>
    <row r="23" spans="2:71" ht="77.25" customHeight="1">
      <c r="B23" s="21"/>
      <c r="C23" s="25"/>
      <c r="D23" s="25"/>
      <c r="E23" s="181" t="s">
        <v>44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25"/>
      <c r="AP23" s="25"/>
      <c r="AQ23" s="22"/>
      <c r="BE23" s="175"/>
    </row>
    <row r="24" spans="2:71" ht="6.95" customHeight="1">
      <c r="B24" s="21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2"/>
      <c r="BE24" s="175"/>
    </row>
    <row r="25" spans="2:71" ht="6.95" customHeight="1">
      <c r="B25" s="21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2"/>
      <c r="BE25" s="175"/>
    </row>
    <row r="26" spans="2:71" ht="14.45" customHeight="1">
      <c r="B26" s="21"/>
      <c r="C26" s="25"/>
      <c r="D26" s="33" t="s">
        <v>45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82">
        <f>ROUND(AG87,2)</f>
        <v>0</v>
      </c>
      <c r="AL26" s="177"/>
      <c r="AM26" s="177"/>
      <c r="AN26" s="177"/>
      <c r="AO26" s="177"/>
      <c r="AP26" s="25"/>
      <c r="AQ26" s="22"/>
      <c r="BE26" s="175"/>
    </row>
    <row r="27" spans="2:71" ht="14.45" customHeight="1">
      <c r="B27" s="21"/>
      <c r="C27" s="25"/>
      <c r="D27" s="33" t="s">
        <v>46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82">
        <f>ROUND(AG90,2)</f>
        <v>0</v>
      </c>
      <c r="AL27" s="182"/>
      <c r="AM27" s="182"/>
      <c r="AN27" s="182"/>
      <c r="AO27" s="182"/>
      <c r="AP27" s="25"/>
      <c r="AQ27" s="22"/>
      <c r="BE27" s="175"/>
    </row>
    <row r="28" spans="2:71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175"/>
    </row>
    <row r="29" spans="2:71" s="1" customFormat="1" ht="25.9" customHeight="1">
      <c r="B29" s="34"/>
      <c r="C29" s="35"/>
      <c r="D29" s="37" t="s">
        <v>47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183">
        <f>ROUND(AK26+AK27,2)</f>
        <v>0</v>
      </c>
      <c r="AL29" s="184"/>
      <c r="AM29" s="184"/>
      <c r="AN29" s="184"/>
      <c r="AO29" s="184"/>
      <c r="AP29" s="35"/>
      <c r="AQ29" s="36"/>
      <c r="BE29" s="175"/>
    </row>
    <row r="30" spans="2:71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175"/>
    </row>
    <row r="31" spans="2:71" s="2" customFormat="1" ht="14.45" customHeight="1">
      <c r="B31" s="39"/>
      <c r="C31" s="40"/>
      <c r="D31" s="41" t="s">
        <v>48</v>
      </c>
      <c r="E31" s="40"/>
      <c r="F31" s="41" t="s">
        <v>49</v>
      </c>
      <c r="G31" s="40"/>
      <c r="H31" s="40"/>
      <c r="I31" s="40"/>
      <c r="J31" s="40"/>
      <c r="K31" s="40"/>
      <c r="L31" s="185">
        <v>0.21</v>
      </c>
      <c r="M31" s="186"/>
      <c r="N31" s="186"/>
      <c r="O31" s="186"/>
      <c r="P31" s="40"/>
      <c r="Q31" s="40"/>
      <c r="R31" s="40"/>
      <c r="S31" s="40"/>
      <c r="T31" s="43" t="s">
        <v>50</v>
      </c>
      <c r="U31" s="40"/>
      <c r="V31" s="40"/>
      <c r="W31" s="187">
        <f>ROUND(AZ87+SUM(CD91:CD95),2)</f>
        <v>0</v>
      </c>
      <c r="X31" s="186"/>
      <c r="Y31" s="186"/>
      <c r="Z31" s="186"/>
      <c r="AA31" s="186"/>
      <c r="AB31" s="186"/>
      <c r="AC31" s="186"/>
      <c r="AD31" s="186"/>
      <c r="AE31" s="186"/>
      <c r="AF31" s="40"/>
      <c r="AG31" s="40"/>
      <c r="AH31" s="40"/>
      <c r="AI31" s="40"/>
      <c r="AJ31" s="40"/>
      <c r="AK31" s="187">
        <f>ROUND(AV87+SUM(BY91:BY95),2)</f>
        <v>0</v>
      </c>
      <c r="AL31" s="186"/>
      <c r="AM31" s="186"/>
      <c r="AN31" s="186"/>
      <c r="AO31" s="186"/>
      <c r="AP31" s="40"/>
      <c r="AQ31" s="44"/>
      <c r="BE31" s="175"/>
    </row>
    <row r="32" spans="2:71" s="2" customFormat="1" ht="14.45" customHeight="1">
      <c r="B32" s="39"/>
      <c r="C32" s="40"/>
      <c r="D32" s="40"/>
      <c r="E32" s="40"/>
      <c r="F32" s="41" t="s">
        <v>51</v>
      </c>
      <c r="G32" s="40"/>
      <c r="H32" s="40"/>
      <c r="I32" s="40"/>
      <c r="J32" s="40"/>
      <c r="K32" s="40"/>
      <c r="L32" s="185">
        <v>0.15</v>
      </c>
      <c r="M32" s="186"/>
      <c r="N32" s="186"/>
      <c r="O32" s="186"/>
      <c r="P32" s="40"/>
      <c r="Q32" s="40"/>
      <c r="R32" s="40"/>
      <c r="S32" s="40"/>
      <c r="T32" s="43" t="s">
        <v>50</v>
      </c>
      <c r="U32" s="40"/>
      <c r="V32" s="40"/>
      <c r="W32" s="187">
        <f>ROUND(BA87+SUM(CE91:CE95),2)</f>
        <v>0</v>
      </c>
      <c r="X32" s="186"/>
      <c r="Y32" s="186"/>
      <c r="Z32" s="186"/>
      <c r="AA32" s="186"/>
      <c r="AB32" s="186"/>
      <c r="AC32" s="186"/>
      <c r="AD32" s="186"/>
      <c r="AE32" s="186"/>
      <c r="AF32" s="40"/>
      <c r="AG32" s="40"/>
      <c r="AH32" s="40"/>
      <c r="AI32" s="40"/>
      <c r="AJ32" s="40"/>
      <c r="AK32" s="187">
        <f>ROUND(AW87+SUM(BZ91:BZ95),2)</f>
        <v>0</v>
      </c>
      <c r="AL32" s="186"/>
      <c r="AM32" s="186"/>
      <c r="AN32" s="186"/>
      <c r="AO32" s="186"/>
      <c r="AP32" s="40"/>
      <c r="AQ32" s="44"/>
      <c r="BE32" s="175"/>
    </row>
    <row r="33" spans="2:57" s="2" customFormat="1" ht="14.45" hidden="1" customHeight="1">
      <c r="B33" s="39"/>
      <c r="C33" s="40"/>
      <c r="D33" s="40"/>
      <c r="E33" s="40"/>
      <c r="F33" s="41" t="s">
        <v>52</v>
      </c>
      <c r="G33" s="40"/>
      <c r="H33" s="40"/>
      <c r="I33" s="40"/>
      <c r="J33" s="40"/>
      <c r="K33" s="40"/>
      <c r="L33" s="185">
        <v>0.21</v>
      </c>
      <c r="M33" s="186"/>
      <c r="N33" s="186"/>
      <c r="O33" s="186"/>
      <c r="P33" s="40"/>
      <c r="Q33" s="40"/>
      <c r="R33" s="40"/>
      <c r="S33" s="40"/>
      <c r="T33" s="43" t="s">
        <v>50</v>
      </c>
      <c r="U33" s="40"/>
      <c r="V33" s="40"/>
      <c r="W33" s="187">
        <f>ROUND(BB87+SUM(CF91:CF95),2)</f>
        <v>0</v>
      </c>
      <c r="X33" s="186"/>
      <c r="Y33" s="186"/>
      <c r="Z33" s="186"/>
      <c r="AA33" s="186"/>
      <c r="AB33" s="186"/>
      <c r="AC33" s="186"/>
      <c r="AD33" s="186"/>
      <c r="AE33" s="186"/>
      <c r="AF33" s="40"/>
      <c r="AG33" s="40"/>
      <c r="AH33" s="40"/>
      <c r="AI33" s="40"/>
      <c r="AJ33" s="40"/>
      <c r="AK33" s="187">
        <v>0</v>
      </c>
      <c r="AL33" s="186"/>
      <c r="AM33" s="186"/>
      <c r="AN33" s="186"/>
      <c r="AO33" s="186"/>
      <c r="AP33" s="40"/>
      <c r="AQ33" s="44"/>
      <c r="BE33" s="175"/>
    </row>
    <row r="34" spans="2:57" s="2" customFormat="1" ht="14.45" hidden="1" customHeight="1">
      <c r="B34" s="39"/>
      <c r="C34" s="40"/>
      <c r="D34" s="40"/>
      <c r="E34" s="40"/>
      <c r="F34" s="41" t="s">
        <v>53</v>
      </c>
      <c r="G34" s="40"/>
      <c r="H34" s="40"/>
      <c r="I34" s="40"/>
      <c r="J34" s="40"/>
      <c r="K34" s="40"/>
      <c r="L34" s="185">
        <v>0.15</v>
      </c>
      <c r="M34" s="186"/>
      <c r="N34" s="186"/>
      <c r="O34" s="186"/>
      <c r="P34" s="40"/>
      <c r="Q34" s="40"/>
      <c r="R34" s="40"/>
      <c r="S34" s="40"/>
      <c r="T34" s="43" t="s">
        <v>50</v>
      </c>
      <c r="U34" s="40"/>
      <c r="V34" s="40"/>
      <c r="W34" s="187">
        <f>ROUND(BC87+SUM(CG91:CG95),2)</f>
        <v>0</v>
      </c>
      <c r="X34" s="186"/>
      <c r="Y34" s="186"/>
      <c r="Z34" s="186"/>
      <c r="AA34" s="186"/>
      <c r="AB34" s="186"/>
      <c r="AC34" s="186"/>
      <c r="AD34" s="186"/>
      <c r="AE34" s="186"/>
      <c r="AF34" s="40"/>
      <c r="AG34" s="40"/>
      <c r="AH34" s="40"/>
      <c r="AI34" s="40"/>
      <c r="AJ34" s="40"/>
      <c r="AK34" s="187">
        <v>0</v>
      </c>
      <c r="AL34" s="186"/>
      <c r="AM34" s="186"/>
      <c r="AN34" s="186"/>
      <c r="AO34" s="186"/>
      <c r="AP34" s="40"/>
      <c r="AQ34" s="44"/>
      <c r="BE34" s="175"/>
    </row>
    <row r="35" spans="2:57" s="2" customFormat="1" ht="14.45" hidden="1" customHeight="1">
      <c r="B35" s="39"/>
      <c r="C35" s="40"/>
      <c r="D35" s="40"/>
      <c r="E35" s="40"/>
      <c r="F35" s="41" t="s">
        <v>54</v>
      </c>
      <c r="G35" s="40"/>
      <c r="H35" s="40"/>
      <c r="I35" s="40"/>
      <c r="J35" s="40"/>
      <c r="K35" s="40"/>
      <c r="L35" s="185">
        <v>0</v>
      </c>
      <c r="M35" s="186"/>
      <c r="N35" s="186"/>
      <c r="O35" s="186"/>
      <c r="P35" s="40"/>
      <c r="Q35" s="40"/>
      <c r="R35" s="40"/>
      <c r="S35" s="40"/>
      <c r="T35" s="43" t="s">
        <v>50</v>
      </c>
      <c r="U35" s="40"/>
      <c r="V35" s="40"/>
      <c r="W35" s="187">
        <f>ROUND(BD87+SUM(CH91:CH95),2)</f>
        <v>0</v>
      </c>
      <c r="X35" s="186"/>
      <c r="Y35" s="186"/>
      <c r="Z35" s="186"/>
      <c r="AA35" s="186"/>
      <c r="AB35" s="186"/>
      <c r="AC35" s="186"/>
      <c r="AD35" s="186"/>
      <c r="AE35" s="186"/>
      <c r="AF35" s="40"/>
      <c r="AG35" s="40"/>
      <c r="AH35" s="40"/>
      <c r="AI35" s="40"/>
      <c r="AJ35" s="40"/>
      <c r="AK35" s="187">
        <v>0</v>
      </c>
      <c r="AL35" s="186"/>
      <c r="AM35" s="186"/>
      <c r="AN35" s="186"/>
      <c r="AO35" s="186"/>
      <c r="AP35" s="40"/>
      <c r="AQ35" s="44"/>
    </row>
    <row r="36" spans="2:57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>
      <c r="B37" s="34"/>
      <c r="C37" s="45"/>
      <c r="D37" s="46" t="s">
        <v>55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56</v>
      </c>
      <c r="U37" s="47"/>
      <c r="V37" s="47"/>
      <c r="W37" s="47"/>
      <c r="X37" s="216" t="s">
        <v>57</v>
      </c>
      <c r="Y37" s="189"/>
      <c r="Z37" s="189"/>
      <c r="AA37" s="189"/>
      <c r="AB37" s="189"/>
      <c r="AC37" s="47"/>
      <c r="AD37" s="47"/>
      <c r="AE37" s="47"/>
      <c r="AF37" s="47"/>
      <c r="AG37" s="47"/>
      <c r="AH37" s="47"/>
      <c r="AI37" s="47"/>
      <c r="AJ37" s="47"/>
      <c r="AK37" s="188">
        <f>SUM(AK29:AK35)</f>
        <v>0</v>
      </c>
      <c r="AL37" s="189"/>
      <c r="AM37" s="189"/>
      <c r="AN37" s="189"/>
      <c r="AO37" s="190"/>
      <c r="AP37" s="45"/>
      <c r="AQ37" s="36"/>
    </row>
    <row r="38" spans="2:57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>
      <c r="B39" s="21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2"/>
    </row>
    <row r="40" spans="2:57">
      <c r="B40" s="21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2"/>
    </row>
    <row r="41" spans="2:57">
      <c r="B41" s="2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2"/>
    </row>
    <row r="42" spans="2:57">
      <c r="B42" s="21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2"/>
    </row>
    <row r="43" spans="2:57">
      <c r="B43" s="21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2"/>
    </row>
    <row r="44" spans="2:57">
      <c r="B44" s="21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2"/>
    </row>
    <row r="45" spans="2:57">
      <c r="B45" s="21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2"/>
    </row>
    <row r="46" spans="2:57">
      <c r="B46" s="21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2"/>
    </row>
    <row r="47" spans="2:57">
      <c r="B47" s="21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2"/>
    </row>
    <row r="48" spans="2:57">
      <c r="B48" s="21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2"/>
    </row>
    <row r="49" spans="2:43" s="1" customFormat="1" ht="15">
      <c r="B49" s="34"/>
      <c r="C49" s="35"/>
      <c r="D49" s="49" t="s">
        <v>58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59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>
      <c r="B50" s="21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2"/>
    </row>
    <row r="51" spans="2:43">
      <c r="B51" s="21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2"/>
    </row>
    <row r="52" spans="2:43">
      <c r="B52" s="21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2"/>
    </row>
    <row r="53" spans="2:43">
      <c r="B53" s="21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2"/>
    </row>
    <row r="54" spans="2:43">
      <c r="B54" s="21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2"/>
    </row>
    <row r="55" spans="2:43">
      <c r="B55" s="21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2"/>
    </row>
    <row r="56" spans="2:43">
      <c r="B56" s="21"/>
      <c r="C56" s="25"/>
      <c r="D56" s="52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3"/>
      <c r="AA56" s="25"/>
      <c r="AB56" s="25"/>
      <c r="AC56" s="5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3"/>
      <c r="AP56" s="25"/>
      <c r="AQ56" s="22"/>
    </row>
    <row r="57" spans="2:43">
      <c r="B57" s="21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3"/>
      <c r="AA57" s="25"/>
      <c r="AB57" s="25"/>
      <c r="AC57" s="52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3"/>
      <c r="AP57" s="25"/>
      <c r="AQ57" s="22"/>
    </row>
    <row r="58" spans="2:43" s="1" customFormat="1" ht="15">
      <c r="B58" s="34"/>
      <c r="C58" s="35"/>
      <c r="D58" s="54" t="s">
        <v>60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61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60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61</v>
      </c>
      <c r="AN58" s="55"/>
      <c r="AO58" s="57"/>
      <c r="AP58" s="35"/>
      <c r="AQ58" s="36"/>
    </row>
    <row r="59" spans="2:43">
      <c r="B59" s="21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2"/>
    </row>
    <row r="60" spans="2:43" s="1" customFormat="1" ht="15">
      <c r="B60" s="34"/>
      <c r="C60" s="35"/>
      <c r="D60" s="49" t="s">
        <v>62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63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>
      <c r="B61" s="21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2"/>
    </row>
    <row r="62" spans="2:43">
      <c r="B62" s="21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2"/>
    </row>
    <row r="63" spans="2:43">
      <c r="B63" s="21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2"/>
    </row>
    <row r="64" spans="2:43">
      <c r="B64" s="21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2"/>
    </row>
    <row r="65" spans="2:43">
      <c r="B65" s="21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2"/>
    </row>
    <row r="66" spans="2:43">
      <c r="B66" s="21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2"/>
    </row>
    <row r="67" spans="2:43">
      <c r="B67" s="21"/>
      <c r="C67" s="25"/>
      <c r="D67" s="5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3"/>
      <c r="AA67" s="25"/>
      <c r="AB67" s="25"/>
      <c r="AC67" s="52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3"/>
      <c r="AP67" s="25"/>
      <c r="AQ67" s="22"/>
    </row>
    <row r="68" spans="2:43">
      <c r="B68" s="21"/>
      <c r="C68" s="25"/>
      <c r="D68" s="5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3"/>
      <c r="AA68" s="25"/>
      <c r="AB68" s="25"/>
      <c r="AC68" s="52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3"/>
      <c r="AP68" s="25"/>
      <c r="AQ68" s="22"/>
    </row>
    <row r="69" spans="2:43" s="1" customFormat="1" ht="15">
      <c r="B69" s="34"/>
      <c r="C69" s="35"/>
      <c r="D69" s="54" t="s">
        <v>60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61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60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61</v>
      </c>
      <c r="AN69" s="55"/>
      <c r="AO69" s="57"/>
      <c r="AP69" s="35"/>
      <c r="AQ69" s="36"/>
    </row>
    <row r="70" spans="2:43" s="1" customFormat="1" ht="6.9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>
      <c r="B76" s="34"/>
      <c r="C76" s="172" t="s">
        <v>64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36"/>
    </row>
    <row r="77" spans="2:43" s="3" customFormat="1" ht="14.45" customHeight="1">
      <c r="B77" s="64"/>
      <c r="C77" s="29" t="s">
        <v>16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4312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>
      <c r="B78" s="67"/>
      <c r="C78" s="68" t="s">
        <v>19</v>
      </c>
      <c r="D78" s="69"/>
      <c r="E78" s="69"/>
      <c r="F78" s="69"/>
      <c r="G78" s="69"/>
      <c r="H78" s="69"/>
      <c r="I78" s="69"/>
      <c r="J78" s="69"/>
      <c r="K78" s="69"/>
      <c r="L78" s="207" t="str">
        <f>K6</f>
        <v>Výstavba inženýrských sítí v prostoru Slatinice - produktovody a trubní sítě</v>
      </c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8"/>
      <c r="AP78" s="69"/>
      <c r="AQ78" s="70"/>
    </row>
    <row r="79" spans="2:43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 ht="15">
      <c r="B80" s="34"/>
      <c r="C80" s="29" t="s">
        <v>26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 xml:space="preserve"> 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28</v>
      </c>
      <c r="AJ80" s="35"/>
      <c r="AK80" s="35"/>
      <c r="AL80" s="35"/>
      <c r="AM80" s="72" t="str">
        <f>IF(AN8= "","",AN8)</f>
        <v>2. 6. 2015</v>
      </c>
      <c r="AN80" s="35"/>
      <c r="AO80" s="35"/>
      <c r="AP80" s="35"/>
      <c r="AQ80" s="36"/>
    </row>
    <row r="81" spans="1:89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 ht="15">
      <c r="B82" s="34"/>
      <c r="C82" s="29" t="s">
        <v>32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>Vršanská uhelná a.s.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29" t="s">
        <v>38</v>
      </c>
      <c r="AJ82" s="35"/>
      <c r="AK82" s="35"/>
      <c r="AL82" s="35"/>
      <c r="AM82" s="209" t="str">
        <f>IF(E17="","",E17)</f>
        <v>Báňské projekty Teplice a.s.</v>
      </c>
      <c r="AN82" s="209"/>
      <c r="AO82" s="209"/>
      <c r="AP82" s="209"/>
      <c r="AQ82" s="36"/>
      <c r="AS82" s="210" t="s">
        <v>65</v>
      </c>
      <c r="AT82" s="211"/>
      <c r="AU82" s="73"/>
      <c r="AV82" s="73"/>
      <c r="AW82" s="73"/>
      <c r="AX82" s="73"/>
      <c r="AY82" s="73"/>
      <c r="AZ82" s="73"/>
      <c r="BA82" s="73"/>
      <c r="BB82" s="73"/>
      <c r="BC82" s="73"/>
      <c r="BD82" s="74"/>
    </row>
    <row r="83" spans="1:89" s="1" customFormat="1" ht="15">
      <c r="B83" s="34"/>
      <c r="C83" s="29" t="s">
        <v>36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/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29" t="s">
        <v>41</v>
      </c>
      <c r="AJ83" s="35"/>
      <c r="AK83" s="35"/>
      <c r="AL83" s="35"/>
      <c r="AM83" s="209" t="str">
        <f>IF(E20="","",E20)</f>
        <v>Ladislav Marek</v>
      </c>
      <c r="AN83" s="209"/>
      <c r="AO83" s="209"/>
      <c r="AP83" s="209"/>
      <c r="AQ83" s="36"/>
      <c r="AS83" s="212"/>
      <c r="AT83" s="213"/>
      <c r="AU83" s="75"/>
      <c r="AV83" s="75"/>
      <c r="AW83" s="75"/>
      <c r="AX83" s="75"/>
      <c r="AY83" s="75"/>
      <c r="AZ83" s="75"/>
      <c r="BA83" s="75"/>
      <c r="BB83" s="75"/>
      <c r="BC83" s="75"/>
      <c r="BD83" s="76"/>
    </row>
    <row r="84" spans="1:89" s="1" customFormat="1" ht="10.9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214"/>
      <c r="AT84" s="215"/>
      <c r="AU84" s="35"/>
      <c r="AV84" s="35"/>
      <c r="AW84" s="35"/>
      <c r="AX84" s="35"/>
      <c r="AY84" s="35"/>
      <c r="AZ84" s="35"/>
      <c r="BA84" s="35"/>
      <c r="BB84" s="35"/>
      <c r="BC84" s="35"/>
      <c r="BD84" s="77"/>
    </row>
    <row r="85" spans="1:89" s="1" customFormat="1" ht="29.25" customHeight="1">
      <c r="B85" s="34"/>
      <c r="C85" s="195" t="s">
        <v>66</v>
      </c>
      <c r="D85" s="196"/>
      <c r="E85" s="196"/>
      <c r="F85" s="196"/>
      <c r="G85" s="196"/>
      <c r="H85" s="78"/>
      <c r="I85" s="197" t="s">
        <v>67</v>
      </c>
      <c r="J85" s="196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7" t="s">
        <v>68</v>
      </c>
      <c r="AH85" s="196"/>
      <c r="AI85" s="196"/>
      <c r="AJ85" s="196"/>
      <c r="AK85" s="196"/>
      <c r="AL85" s="196"/>
      <c r="AM85" s="196"/>
      <c r="AN85" s="197" t="s">
        <v>69</v>
      </c>
      <c r="AO85" s="196"/>
      <c r="AP85" s="198"/>
      <c r="AQ85" s="36"/>
      <c r="AS85" s="79" t="s">
        <v>70</v>
      </c>
      <c r="AT85" s="80" t="s">
        <v>71</v>
      </c>
      <c r="AU85" s="80" t="s">
        <v>72</v>
      </c>
      <c r="AV85" s="80" t="s">
        <v>73</v>
      </c>
      <c r="AW85" s="80" t="s">
        <v>74</v>
      </c>
      <c r="AX85" s="80" t="s">
        <v>75</v>
      </c>
      <c r="AY85" s="80" t="s">
        <v>76</v>
      </c>
      <c r="AZ85" s="80" t="s">
        <v>77</v>
      </c>
      <c r="BA85" s="80" t="s">
        <v>78</v>
      </c>
      <c r="BB85" s="80" t="s">
        <v>79</v>
      </c>
      <c r="BC85" s="80" t="s">
        <v>80</v>
      </c>
      <c r="BD85" s="81" t="s">
        <v>81</v>
      </c>
    </row>
    <row r="86" spans="1:89" s="1" customFormat="1" ht="10.9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82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>
      <c r="B87" s="67"/>
      <c r="C87" s="83" t="s">
        <v>82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202">
        <f>ROUND(AG88,2)</f>
        <v>0</v>
      </c>
      <c r="AH87" s="202"/>
      <c r="AI87" s="202"/>
      <c r="AJ87" s="202"/>
      <c r="AK87" s="202"/>
      <c r="AL87" s="202"/>
      <c r="AM87" s="202"/>
      <c r="AN87" s="203">
        <f>SUM(AG87,AT87)</f>
        <v>0</v>
      </c>
      <c r="AO87" s="203"/>
      <c r="AP87" s="203"/>
      <c r="AQ87" s="70"/>
      <c r="AS87" s="85">
        <f>ROUND(AS88,2)</f>
        <v>0</v>
      </c>
      <c r="AT87" s="86">
        <f>ROUND(SUM(AV87:AW87),2)</f>
        <v>0</v>
      </c>
      <c r="AU87" s="87">
        <f>ROUND(AU88,5)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>ROUND(AZ88,2)</f>
        <v>0</v>
      </c>
      <c r="BA87" s="86">
        <f>ROUND(BA88,2)</f>
        <v>0</v>
      </c>
      <c r="BB87" s="86">
        <f>ROUND(BB88,2)</f>
        <v>0</v>
      </c>
      <c r="BC87" s="86">
        <f>ROUND(BC88,2)</f>
        <v>0</v>
      </c>
      <c r="BD87" s="88">
        <f>ROUND(BD88,2)</f>
        <v>0</v>
      </c>
      <c r="BS87" s="89" t="s">
        <v>83</v>
      </c>
      <c r="BT87" s="89" t="s">
        <v>84</v>
      </c>
      <c r="BU87" s="90" t="s">
        <v>85</v>
      </c>
      <c r="BV87" s="89" t="s">
        <v>86</v>
      </c>
      <c r="BW87" s="89" t="s">
        <v>87</v>
      </c>
      <c r="BX87" s="89" t="s">
        <v>88</v>
      </c>
    </row>
    <row r="88" spans="1:89" s="5" customFormat="1" ht="37.5" customHeight="1">
      <c r="A88" s="91" t="s">
        <v>89</v>
      </c>
      <c r="B88" s="92"/>
      <c r="C88" s="93"/>
      <c r="D88" s="201" t="s">
        <v>90</v>
      </c>
      <c r="E88" s="201"/>
      <c r="F88" s="201"/>
      <c r="G88" s="201"/>
      <c r="H88" s="201"/>
      <c r="I88" s="94"/>
      <c r="J88" s="201" t="s">
        <v>91</v>
      </c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199">
        <f>'NTZ 06 - Horkovod - Rozvá...'!M30</f>
        <v>0</v>
      </c>
      <c r="AH88" s="200"/>
      <c r="AI88" s="200"/>
      <c r="AJ88" s="200"/>
      <c r="AK88" s="200"/>
      <c r="AL88" s="200"/>
      <c r="AM88" s="200"/>
      <c r="AN88" s="199">
        <f>SUM(AG88,AT88)</f>
        <v>0</v>
      </c>
      <c r="AO88" s="200"/>
      <c r="AP88" s="200"/>
      <c r="AQ88" s="95"/>
      <c r="AS88" s="96">
        <f>'NTZ 06 - Horkovod - Rozvá...'!M28</f>
        <v>0</v>
      </c>
      <c r="AT88" s="97">
        <f>ROUND(SUM(AV88:AW88),2)</f>
        <v>0</v>
      </c>
      <c r="AU88" s="98">
        <f>'NTZ 06 - Horkovod - Rozvá...'!W124</f>
        <v>0</v>
      </c>
      <c r="AV88" s="97">
        <f>'NTZ 06 - Horkovod - Rozvá...'!M32</f>
        <v>0</v>
      </c>
      <c r="AW88" s="97">
        <f>'NTZ 06 - Horkovod - Rozvá...'!M33</f>
        <v>0</v>
      </c>
      <c r="AX88" s="97">
        <f>'NTZ 06 - Horkovod - Rozvá...'!M34</f>
        <v>0</v>
      </c>
      <c r="AY88" s="97">
        <f>'NTZ 06 - Horkovod - Rozvá...'!M35</f>
        <v>0</v>
      </c>
      <c r="AZ88" s="97">
        <f>'NTZ 06 - Horkovod - Rozvá...'!H32</f>
        <v>0</v>
      </c>
      <c r="BA88" s="97">
        <f>'NTZ 06 - Horkovod - Rozvá...'!H33</f>
        <v>0</v>
      </c>
      <c r="BB88" s="97">
        <f>'NTZ 06 - Horkovod - Rozvá...'!H34</f>
        <v>0</v>
      </c>
      <c r="BC88" s="97">
        <f>'NTZ 06 - Horkovod - Rozvá...'!H35</f>
        <v>0</v>
      </c>
      <c r="BD88" s="99">
        <f>'NTZ 06 - Horkovod - Rozvá...'!H36</f>
        <v>0</v>
      </c>
      <c r="BT88" s="100" t="s">
        <v>25</v>
      </c>
      <c r="BV88" s="100" t="s">
        <v>86</v>
      </c>
      <c r="BW88" s="100" t="s">
        <v>92</v>
      </c>
      <c r="BX88" s="100" t="s">
        <v>87</v>
      </c>
    </row>
    <row r="89" spans="1:89">
      <c r="B89" s="21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2"/>
    </row>
    <row r="90" spans="1:89" s="1" customFormat="1" ht="30" customHeight="1">
      <c r="B90" s="34"/>
      <c r="C90" s="83" t="s">
        <v>93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03">
        <f>ROUND(SUM(AG91:AG94),2)</f>
        <v>0</v>
      </c>
      <c r="AH90" s="203"/>
      <c r="AI90" s="203"/>
      <c r="AJ90" s="203"/>
      <c r="AK90" s="203"/>
      <c r="AL90" s="203"/>
      <c r="AM90" s="203"/>
      <c r="AN90" s="203">
        <f>ROUND(SUM(AN91:AN94),2)</f>
        <v>0</v>
      </c>
      <c r="AO90" s="203"/>
      <c r="AP90" s="203"/>
      <c r="AQ90" s="36"/>
      <c r="AS90" s="79" t="s">
        <v>94</v>
      </c>
      <c r="AT90" s="80" t="s">
        <v>95</v>
      </c>
      <c r="AU90" s="80" t="s">
        <v>48</v>
      </c>
      <c r="AV90" s="81" t="s">
        <v>71</v>
      </c>
    </row>
    <row r="91" spans="1:89" s="1" customFormat="1" ht="19.899999999999999" customHeight="1">
      <c r="B91" s="34"/>
      <c r="C91" s="35"/>
      <c r="D91" s="101" t="s">
        <v>96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193">
        <f>ROUND(AG87*AS91,2)</f>
        <v>0</v>
      </c>
      <c r="AH91" s="194"/>
      <c r="AI91" s="194"/>
      <c r="AJ91" s="194"/>
      <c r="AK91" s="194"/>
      <c r="AL91" s="194"/>
      <c r="AM91" s="194"/>
      <c r="AN91" s="194">
        <f>ROUND(AG91+AV91,2)</f>
        <v>0</v>
      </c>
      <c r="AO91" s="194"/>
      <c r="AP91" s="194"/>
      <c r="AQ91" s="36"/>
      <c r="AS91" s="102">
        <v>0</v>
      </c>
      <c r="AT91" s="103" t="s">
        <v>97</v>
      </c>
      <c r="AU91" s="103" t="s">
        <v>49</v>
      </c>
      <c r="AV91" s="104">
        <f>ROUND(IF(AU91="základní",AG91*L31,IF(AU91="snížená",AG91*L32,0)),2)</f>
        <v>0</v>
      </c>
      <c r="BV91" s="17" t="s">
        <v>98</v>
      </c>
      <c r="BY91" s="105">
        <f>IF(AU91="základní",AV91,0)</f>
        <v>0</v>
      </c>
      <c r="BZ91" s="105">
        <f>IF(AU91="snížená",AV91,0)</f>
        <v>0</v>
      </c>
      <c r="CA91" s="105">
        <v>0</v>
      </c>
      <c r="CB91" s="105">
        <v>0</v>
      </c>
      <c r="CC91" s="105">
        <v>0</v>
      </c>
      <c r="CD91" s="105">
        <f>IF(AU91="základní",AG91,0)</f>
        <v>0</v>
      </c>
      <c r="CE91" s="105">
        <f>IF(AU91="snížená",AG91,0)</f>
        <v>0</v>
      </c>
      <c r="CF91" s="105">
        <f>IF(AU91="zákl. přenesená",AG91,0)</f>
        <v>0</v>
      </c>
      <c r="CG91" s="105">
        <f>IF(AU91="sníž. přenesená",AG91,0)</f>
        <v>0</v>
      </c>
      <c r="CH91" s="105">
        <f>IF(AU91="nulová",AG91,0)</f>
        <v>0</v>
      </c>
      <c r="CI91" s="17">
        <f>IF(AU91="základní",1,IF(AU91="snížená",2,IF(AU91="zákl. přenesená",4,IF(AU91="sníž. přenesená",5,3))))</f>
        <v>1</v>
      </c>
      <c r="CJ91" s="17">
        <f>IF(AT91="stavební čast",1,IF(8891="investiční čast",2,3))</f>
        <v>1</v>
      </c>
      <c r="CK91" s="17" t="str">
        <f>IF(D91="Vyplň vlastní","","x")</f>
        <v>x</v>
      </c>
    </row>
    <row r="92" spans="1:89" s="1" customFormat="1" ht="19.899999999999999" customHeight="1">
      <c r="B92" s="34"/>
      <c r="C92" s="35"/>
      <c r="D92" s="191" t="s">
        <v>99</v>
      </c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35"/>
      <c r="AD92" s="35"/>
      <c r="AE92" s="35"/>
      <c r="AF92" s="35"/>
      <c r="AG92" s="193">
        <f>AG87*AS92</f>
        <v>0</v>
      </c>
      <c r="AH92" s="194"/>
      <c r="AI92" s="194"/>
      <c r="AJ92" s="194"/>
      <c r="AK92" s="194"/>
      <c r="AL92" s="194"/>
      <c r="AM92" s="194"/>
      <c r="AN92" s="194">
        <f>AG92+AV92</f>
        <v>0</v>
      </c>
      <c r="AO92" s="194"/>
      <c r="AP92" s="194"/>
      <c r="AQ92" s="36"/>
      <c r="AS92" s="106">
        <v>0</v>
      </c>
      <c r="AT92" s="107" t="s">
        <v>97</v>
      </c>
      <c r="AU92" s="107" t="s">
        <v>49</v>
      </c>
      <c r="AV92" s="108">
        <f>ROUND(IF(AU92="nulová",0,IF(OR(AU92="základní",AU92="zákl. přenesená"),AG92*L31,AG92*L32)),2)</f>
        <v>0</v>
      </c>
      <c r="BV92" s="17" t="s">
        <v>100</v>
      </c>
      <c r="BY92" s="105">
        <f>IF(AU92="základní",AV92,0)</f>
        <v>0</v>
      </c>
      <c r="BZ92" s="105">
        <f>IF(AU92="snížená",AV92,0)</f>
        <v>0</v>
      </c>
      <c r="CA92" s="105">
        <f>IF(AU92="zákl. přenesená",AV92,0)</f>
        <v>0</v>
      </c>
      <c r="CB92" s="105">
        <f>IF(AU92="sníž. přenesená",AV92,0)</f>
        <v>0</v>
      </c>
      <c r="CC92" s="105">
        <f>IF(AU92="nulová",AV92,0)</f>
        <v>0</v>
      </c>
      <c r="CD92" s="105">
        <f>IF(AU92="základní",AG92,0)</f>
        <v>0</v>
      </c>
      <c r="CE92" s="105">
        <f>IF(AU92="snížená",AG92,0)</f>
        <v>0</v>
      </c>
      <c r="CF92" s="105">
        <f>IF(AU92="zákl. přenesená",AG92,0)</f>
        <v>0</v>
      </c>
      <c r="CG92" s="105">
        <f>IF(AU92="sníž. přenesená",AG92,0)</f>
        <v>0</v>
      </c>
      <c r="CH92" s="105">
        <f>IF(AU92="nulová",AG92,0)</f>
        <v>0</v>
      </c>
      <c r="CI92" s="17">
        <f>IF(AU92="základní",1,IF(AU92="snížená",2,IF(AU92="zákl. přenesená",4,IF(AU92="sníž. přenesená",5,3))))</f>
        <v>1</v>
      </c>
      <c r="CJ92" s="17">
        <f>IF(AT92="stavební čast",1,IF(8892="investiční čast",2,3))</f>
        <v>1</v>
      </c>
      <c r="CK92" s="17" t="str">
        <f>IF(D92="Vyplň vlastní","","x")</f>
        <v/>
      </c>
    </row>
    <row r="93" spans="1:89" s="1" customFormat="1" ht="19.899999999999999" customHeight="1">
      <c r="B93" s="34"/>
      <c r="C93" s="35"/>
      <c r="D93" s="191" t="s">
        <v>99</v>
      </c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35"/>
      <c r="AD93" s="35"/>
      <c r="AE93" s="35"/>
      <c r="AF93" s="35"/>
      <c r="AG93" s="193">
        <f>AG87*AS93</f>
        <v>0</v>
      </c>
      <c r="AH93" s="194"/>
      <c r="AI93" s="194"/>
      <c r="AJ93" s="194"/>
      <c r="AK93" s="194"/>
      <c r="AL93" s="194"/>
      <c r="AM93" s="194"/>
      <c r="AN93" s="194">
        <f>AG93+AV93</f>
        <v>0</v>
      </c>
      <c r="AO93" s="194"/>
      <c r="AP93" s="194"/>
      <c r="AQ93" s="36"/>
      <c r="AS93" s="106">
        <v>0</v>
      </c>
      <c r="AT93" s="107" t="s">
        <v>97</v>
      </c>
      <c r="AU93" s="107" t="s">
        <v>49</v>
      </c>
      <c r="AV93" s="108">
        <f>ROUND(IF(AU93="nulová",0,IF(OR(AU93="základní",AU93="zákl. přenesená"),AG93*L31,AG93*L32)),2)</f>
        <v>0</v>
      </c>
      <c r="BV93" s="17" t="s">
        <v>100</v>
      </c>
      <c r="BY93" s="105">
        <f>IF(AU93="základní",AV93,0)</f>
        <v>0</v>
      </c>
      <c r="BZ93" s="105">
        <f>IF(AU93="snížená",AV93,0)</f>
        <v>0</v>
      </c>
      <c r="CA93" s="105">
        <f>IF(AU93="zákl. přenesená",AV93,0)</f>
        <v>0</v>
      </c>
      <c r="CB93" s="105">
        <f>IF(AU93="sníž. přenesená",AV93,0)</f>
        <v>0</v>
      </c>
      <c r="CC93" s="105">
        <f>IF(AU93="nulová",AV93,0)</f>
        <v>0</v>
      </c>
      <c r="CD93" s="105">
        <f>IF(AU93="základní",AG93,0)</f>
        <v>0</v>
      </c>
      <c r="CE93" s="105">
        <f>IF(AU93="snížená",AG93,0)</f>
        <v>0</v>
      </c>
      <c r="CF93" s="105">
        <f>IF(AU93="zákl. přenesená",AG93,0)</f>
        <v>0</v>
      </c>
      <c r="CG93" s="105">
        <f>IF(AU93="sníž. přenesená",AG93,0)</f>
        <v>0</v>
      </c>
      <c r="CH93" s="105">
        <f>IF(AU93="nulová",AG93,0)</f>
        <v>0</v>
      </c>
      <c r="CI93" s="17">
        <f>IF(AU93="základní",1,IF(AU93="snížená",2,IF(AU93="zákl. přenesená",4,IF(AU93="sníž. přenesená",5,3))))</f>
        <v>1</v>
      </c>
      <c r="CJ93" s="17">
        <f>IF(AT93="stavební čast",1,IF(8893="investiční čast",2,3))</f>
        <v>1</v>
      </c>
      <c r="CK93" s="17" t="str">
        <f>IF(D93="Vyplň vlastní","","x")</f>
        <v/>
      </c>
    </row>
    <row r="94" spans="1:89" s="1" customFormat="1" ht="19.899999999999999" customHeight="1">
      <c r="B94" s="34"/>
      <c r="C94" s="35"/>
      <c r="D94" s="191" t="s">
        <v>99</v>
      </c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35"/>
      <c r="AD94" s="35"/>
      <c r="AE94" s="35"/>
      <c r="AF94" s="35"/>
      <c r="AG94" s="193">
        <f>AG87*AS94</f>
        <v>0</v>
      </c>
      <c r="AH94" s="194"/>
      <c r="AI94" s="194"/>
      <c r="AJ94" s="194"/>
      <c r="AK94" s="194"/>
      <c r="AL94" s="194"/>
      <c r="AM94" s="194"/>
      <c r="AN94" s="194">
        <f>AG94+AV94</f>
        <v>0</v>
      </c>
      <c r="AO94" s="194"/>
      <c r="AP94" s="194"/>
      <c r="AQ94" s="36"/>
      <c r="AS94" s="109">
        <v>0</v>
      </c>
      <c r="AT94" s="110" t="s">
        <v>97</v>
      </c>
      <c r="AU94" s="110" t="s">
        <v>49</v>
      </c>
      <c r="AV94" s="111">
        <f>ROUND(IF(AU94="nulová",0,IF(OR(AU94="základní",AU94="zákl. přenesená"),AG94*L31,AG94*L32)),2)</f>
        <v>0</v>
      </c>
      <c r="BV94" s="17" t="s">
        <v>100</v>
      </c>
      <c r="BY94" s="105">
        <f>IF(AU94="základní",AV94,0)</f>
        <v>0</v>
      </c>
      <c r="BZ94" s="105">
        <f>IF(AU94="snížená",AV94,0)</f>
        <v>0</v>
      </c>
      <c r="CA94" s="105">
        <f>IF(AU94="zákl. přenesená",AV94,0)</f>
        <v>0</v>
      </c>
      <c r="CB94" s="105">
        <f>IF(AU94="sníž. přenesená",AV94,0)</f>
        <v>0</v>
      </c>
      <c r="CC94" s="105">
        <f>IF(AU94="nulová",AV94,0)</f>
        <v>0</v>
      </c>
      <c r="CD94" s="105">
        <f>IF(AU94="základní",AG94,0)</f>
        <v>0</v>
      </c>
      <c r="CE94" s="105">
        <f>IF(AU94="snížená",AG94,0)</f>
        <v>0</v>
      </c>
      <c r="CF94" s="105">
        <f>IF(AU94="zákl. přenesená",AG94,0)</f>
        <v>0</v>
      </c>
      <c r="CG94" s="105">
        <f>IF(AU94="sníž. přenesená",AG94,0)</f>
        <v>0</v>
      </c>
      <c r="CH94" s="105">
        <f>IF(AU94="nulová",AG94,0)</f>
        <v>0</v>
      </c>
      <c r="CI94" s="17">
        <f>IF(AU94="základní",1,IF(AU94="snížená",2,IF(AU94="zákl. přenesená",4,IF(AU94="sníž. přenesená",5,3))))</f>
        <v>1</v>
      </c>
      <c r="CJ94" s="17">
        <f>IF(AT94="stavební čast",1,IF(8894="investiční čast",2,3))</f>
        <v>1</v>
      </c>
      <c r="CK94" s="17" t="str">
        <f>IF(D94="Vyplň vlastní","","x")</f>
        <v/>
      </c>
    </row>
    <row r="95" spans="1:89" s="1" customFormat="1" ht="10.9" customHeight="1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6"/>
    </row>
    <row r="96" spans="1:89" s="1" customFormat="1" ht="30" customHeight="1">
      <c r="B96" s="34"/>
      <c r="C96" s="112" t="s">
        <v>101</v>
      </c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204">
        <f>ROUND(AG87+AG90,2)</f>
        <v>0</v>
      </c>
      <c r="AH96" s="204"/>
      <c r="AI96" s="204"/>
      <c r="AJ96" s="204"/>
      <c r="AK96" s="204"/>
      <c r="AL96" s="204"/>
      <c r="AM96" s="204"/>
      <c r="AN96" s="204">
        <f>AN87+AN90</f>
        <v>0</v>
      </c>
      <c r="AO96" s="204"/>
      <c r="AP96" s="204"/>
      <c r="AQ96" s="36"/>
    </row>
    <row r="97" spans="2:43" s="1" customFormat="1" ht="6.95" customHeight="1"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60"/>
    </row>
  </sheetData>
  <sheetProtection algorithmName="SHA-512" hashValue="OLL3gIZ/VYf7vF0FkITZf2/pm/YjsjpOB1BnoqxhT4GtT1D3ie+MyI/gnvmvsn0nZfKdBMpRHee7j1+MbsY9Uw==" saltValue="w+C6vJRLZ7CFkkKu6+/P8Q==" spinCount="100000" sheet="1" objects="1" scenarios="1" formatCells="0" formatColumns="0" formatRows="0" sort="0" autoFilter="0"/>
  <mergeCells count="58">
    <mergeCell ref="AG96:AM96"/>
    <mergeCell ref="AN96:AP96"/>
    <mergeCell ref="AR2:BE2"/>
    <mergeCell ref="AG91:AM91"/>
    <mergeCell ref="AN91:AP91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D93:AB93"/>
    <mergeCell ref="AG93:AM93"/>
    <mergeCell ref="AN93:AP93"/>
    <mergeCell ref="D94:AB94"/>
    <mergeCell ref="AG94:AM94"/>
    <mergeCell ref="AN94:AP94"/>
    <mergeCell ref="D92:AB92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AG90:AM90"/>
    <mergeCell ref="AN90:AP90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1:AU95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1:AT95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NTZ 06 - Horkovod - Rozvá...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4"/>
  <sheetViews>
    <sheetView showGridLines="0" tabSelected="1" workbookViewId="0">
      <pane ySplit="1" topLeftCell="A2" activePane="bottomLeft" state="frozen"/>
      <selection pane="bottomLeft" activeCell="E24" sqref="E24:L24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4"/>
      <c r="B1" s="11"/>
      <c r="C1" s="11"/>
      <c r="D1" s="12" t="s">
        <v>1</v>
      </c>
      <c r="E1" s="11"/>
      <c r="F1" s="13" t="s">
        <v>102</v>
      </c>
      <c r="G1" s="13"/>
      <c r="H1" s="246" t="s">
        <v>103</v>
      </c>
      <c r="I1" s="246"/>
      <c r="J1" s="246"/>
      <c r="K1" s="246"/>
      <c r="L1" s="13" t="s">
        <v>104</v>
      </c>
      <c r="M1" s="11"/>
      <c r="N1" s="11"/>
      <c r="O1" s="12" t="s">
        <v>105</v>
      </c>
      <c r="P1" s="11"/>
      <c r="Q1" s="11"/>
      <c r="R1" s="11"/>
      <c r="S1" s="13" t="s">
        <v>106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70" t="s">
        <v>7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S2" s="205" t="s">
        <v>8</v>
      </c>
      <c r="T2" s="206"/>
      <c r="U2" s="206"/>
      <c r="V2" s="206"/>
      <c r="W2" s="206"/>
      <c r="X2" s="206"/>
      <c r="Y2" s="206"/>
      <c r="Z2" s="206"/>
      <c r="AA2" s="206"/>
      <c r="AB2" s="206"/>
      <c r="AC2" s="206"/>
      <c r="AT2" s="17" t="s">
        <v>92</v>
      </c>
    </row>
    <row r="3" spans="1:6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AT3" s="17" t="s">
        <v>107</v>
      </c>
    </row>
    <row r="4" spans="1:66" ht="36.950000000000003" customHeight="1">
      <c r="B4" s="21"/>
      <c r="C4" s="172" t="s">
        <v>108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22"/>
      <c r="T4" s="23" t="s">
        <v>13</v>
      </c>
      <c r="AT4" s="17" t="s">
        <v>6</v>
      </c>
    </row>
    <row r="5" spans="1:66" ht="6.95" customHeight="1">
      <c r="B5" s="21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2"/>
    </row>
    <row r="6" spans="1:66" ht="25.35" customHeight="1">
      <c r="B6" s="21"/>
      <c r="C6" s="25"/>
      <c r="D6" s="29" t="s">
        <v>19</v>
      </c>
      <c r="E6" s="25"/>
      <c r="F6" s="217" t="str">
        <f>'Rekapitulace stavby'!K6</f>
        <v>Výstavba inženýrských sítí v prostoru Slatinice - produktovody a trubní sítě</v>
      </c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5"/>
      <c r="R6" s="22"/>
    </row>
    <row r="7" spans="1:66" s="1" customFormat="1" ht="32.85" customHeight="1">
      <c r="B7" s="34"/>
      <c r="C7" s="35"/>
      <c r="D7" s="28" t="s">
        <v>109</v>
      </c>
      <c r="E7" s="35"/>
      <c r="F7" s="178" t="s">
        <v>110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35"/>
      <c r="R7" s="36"/>
    </row>
    <row r="8" spans="1:66" s="1" customFormat="1" ht="14.45" customHeight="1">
      <c r="B8" s="34"/>
      <c r="C8" s="35"/>
      <c r="D8" s="29" t="s">
        <v>22</v>
      </c>
      <c r="E8" s="35"/>
      <c r="F8" s="27" t="s">
        <v>23</v>
      </c>
      <c r="G8" s="35"/>
      <c r="H8" s="35"/>
      <c r="I8" s="35"/>
      <c r="J8" s="35"/>
      <c r="K8" s="35"/>
      <c r="L8" s="35"/>
      <c r="M8" s="29" t="s">
        <v>24</v>
      </c>
      <c r="N8" s="35"/>
      <c r="O8" s="27" t="s">
        <v>23</v>
      </c>
      <c r="P8" s="35"/>
      <c r="Q8" s="35"/>
      <c r="R8" s="36"/>
    </row>
    <row r="9" spans="1:66" s="1" customFormat="1" ht="14.45" customHeight="1">
      <c r="B9" s="34"/>
      <c r="C9" s="35"/>
      <c r="D9" s="29" t="s">
        <v>26</v>
      </c>
      <c r="E9" s="35"/>
      <c r="F9" s="27" t="s">
        <v>27</v>
      </c>
      <c r="G9" s="35"/>
      <c r="H9" s="35"/>
      <c r="I9" s="35"/>
      <c r="J9" s="35"/>
      <c r="K9" s="35"/>
      <c r="L9" s="35"/>
      <c r="M9" s="29" t="s">
        <v>28</v>
      </c>
      <c r="N9" s="35"/>
      <c r="O9" s="220" t="str">
        <f>'Rekapitulace stavby'!AN8</f>
        <v>2. 6. 2015</v>
      </c>
      <c r="P9" s="221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29" t="s">
        <v>32</v>
      </c>
      <c r="E11" s="35"/>
      <c r="F11" s="35"/>
      <c r="G11" s="35"/>
      <c r="H11" s="35"/>
      <c r="I11" s="35"/>
      <c r="J11" s="35"/>
      <c r="K11" s="35"/>
      <c r="L11" s="35"/>
      <c r="M11" s="29" t="s">
        <v>33</v>
      </c>
      <c r="N11" s="35"/>
      <c r="O11" s="176" t="s">
        <v>23</v>
      </c>
      <c r="P11" s="176"/>
      <c r="Q11" s="35"/>
      <c r="R11" s="36"/>
    </row>
    <row r="12" spans="1:66" s="1" customFormat="1" ht="18" customHeight="1">
      <c r="B12" s="34"/>
      <c r="C12" s="35"/>
      <c r="D12" s="35"/>
      <c r="E12" s="27" t="s">
        <v>34</v>
      </c>
      <c r="F12" s="35"/>
      <c r="G12" s="35"/>
      <c r="H12" s="35"/>
      <c r="I12" s="35"/>
      <c r="J12" s="35"/>
      <c r="K12" s="35"/>
      <c r="L12" s="35"/>
      <c r="M12" s="29" t="s">
        <v>35</v>
      </c>
      <c r="N12" s="35"/>
      <c r="O12" s="176" t="s">
        <v>23</v>
      </c>
      <c r="P12" s="176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29" t="s">
        <v>36</v>
      </c>
      <c r="E14" s="35"/>
      <c r="F14" s="35"/>
      <c r="G14" s="35"/>
      <c r="H14" s="35"/>
      <c r="I14" s="35"/>
      <c r="J14" s="35"/>
      <c r="K14" s="35"/>
      <c r="L14" s="35"/>
      <c r="M14" s="29" t="s">
        <v>33</v>
      </c>
      <c r="N14" s="35"/>
      <c r="O14" s="222" t="str">
        <f>IF('Rekapitulace stavby'!AN13="","",'Rekapitulace stavby'!AN13)</f>
        <v>Vyplň údaj</v>
      </c>
      <c r="P14" s="176"/>
      <c r="Q14" s="35"/>
      <c r="R14" s="36"/>
    </row>
    <row r="15" spans="1:66" s="1" customFormat="1" ht="18" customHeight="1">
      <c r="B15" s="34"/>
      <c r="C15" s="35"/>
      <c r="D15" s="35"/>
      <c r="E15" s="222" t="str">
        <f>IF('Rekapitulace stavby'!E14="","",'Rekapitulace stavby'!E14)</f>
        <v>Vyplň údaj</v>
      </c>
      <c r="F15" s="223"/>
      <c r="G15" s="223"/>
      <c r="H15" s="223"/>
      <c r="I15" s="223"/>
      <c r="J15" s="223"/>
      <c r="K15" s="223"/>
      <c r="L15" s="223"/>
      <c r="M15" s="29" t="s">
        <v>35</v>
      </c>
      <c r="N15" s="35"/>
      <c r="O15" s="222" t="str">
        <f>IF('Rekapitulace stavby'!AN14="","",'Rekapitulace stavby'!AN14)</f>
        <v>Vyplň údaj</v>
      </c>
      <c r="P15" s="176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29" t="s">
        <v>38</v>
      </c>
      <c r="E17" s="35"/>
      <c r="F17" s="35"/>
      <c r="G17" s="35"/>
      <c r="H17" s="35"/>
      <c r="I17" s="35"/>
      <c r="J17" s="35"/>
      <c r="K17" s="35"/>
      <c r="L17" s="35"/>
      <c r="M17" s="29" t="s">
        <v>33</v>
      </c>
      <c r="N17" s="35"/>
      <c r="O17" s="176" t="s">
        <v>23</v>
      </c>
      <c r="P17" s="176"/>
      <c r="Q17" s="35"/>
      <c r="R17" s="36"/>
    </row>
    <row r="18" spans="2:18" s="1" customFormat="1" ht="18" customHeight="1">
      <c r="B18" s="34"/>
      <c r="C18" s="35"/>
      <c r="D18" s="35"/>
      <c r="E18" s="27" t="s">
        <v>39</v>
      </c>
      <c r="F18" s="35"/>
      <c r="G18" s="35"/>
      <c r="H18" s="35"/>
      <c r="I18" s="35"/>
      <c r="J18" s="35"/>
      <c r="K18" s="35"/>
      <c r="L18" s="35"/>
      <c r="M18" s="29" t="s">
        <v>35</v>
      </c>
      <c r="N18" s="35"/>
      <c r="O18" s="176" t="s">
        <v>23</v>
      </c>
      <c r="P18" s="176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29" t="s">
        <v>41</v>
      </c>
      <c r="E20" s="35"/>
      <c r="F20" s="35"/>
      <c r="G20" s="35"/>
      <c r="H20" s="35"/>
      <c r="I20" s="35"/>
      <c r="J20" s="35"/>
      <c r="K20" s="35"/>
      <c r="L20" s="35"/>
      <c r="M20" s="29" t="s">
        <v>33</v>
      </c>
      <c r="N20" s="35"/>
      <c r="O20" s="176" t="s">
        <v>23</v>
      </c>
      <c r="P20" s="176"/>
      <c r="Q20" s="35"/>
      <c r="R20" s="36"/>
    </row>
    <row r="21" spans="2:18" s="1" customFormat="1" ht="18" customHeight="1">
      <c r="B21" s="34"/>
      <c r="C21" s="35"/>
      <c r="D21" s="35"/>
      <c r="E21" s="27" t="s">
        <v>42</v>
      </c>
      <c r="F21" s="35"/>
      <c r="G21" s="35"/>
      <c r="H21" s="35"/>
      <c r="I21" s="35"/>
      <c r="J21" s="35"/>
      <c r="K21" s="35"/>
      <c r="L21" s="35"/>
      <c r="M21" s="29" t="s">
        <v>35</v>
      </c>
      <c r="N21" s="35"/>
      <c r="O21" s="176" t="s">
        <v>23</v>
      </c>
      <c r="P21" s="176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29" t="s">
        <v>43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69" customHeight="1">
      <c r="B24" s="34"/>
      <c r="C24" s="35"/>
      <c r="D24" s="35"/>
      <c r="E24" s="181" t="s">
        <v>111</v>
      </c>
      <c r="F24" s="181"/>
      <c r="G24" s="181"/>
      <c r="H24" s="181"/>
      <c r="I24" s="181"/>
      <c r="J24" s="181"/>
      <c r="K24" s="181"/>
      <c r="L24" s="181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15" t="s">
        <v>112</v>
      </c>
      <c r="E27" s="35"/>
      <c r="F27" s="35"/>
      <c r="G27" s="35"/>
      <c r="H27" s="35"/>
      <c r="I27" s="35"/>
      <c r="J27" s="35"/>
      <c r="K27" s="35"/>
      <c r="L27" s="35"/>
      <c r="M27" s="182">
        <f>N88</f>
        <v>0</v>
      </c>
      <c r="N27" s="182"/>
      <c r="O27" s="182"/>
      <c r="P27" s="182"/>
      <c r="Q27" s="35"/>
      <c r="R27" s="36"/>
    </row>
    <row r="28" spans="2:18" s="1" customFormat="1" ht="14.45" customHeight="1">
      <c r="B28" s="34"/>
      <c r="C28" s="35"/>
      <c r="D28" s="33" t="s">
        <v>96</v>
      </c>
      <c r="E28" s="35"/>
      <c r="F28" s="35"/>
      <c r="G28" s="35"/>
      <c r="H28" s="35"/>
      <c r="I28" s="35"/>
      <c r="J28" s="35"/>
      <c r="K28" s="35"/>
      <c r="L28" s="35"/>
      <c r="M28" s="182">
        <f>N99</f>
        <v>0</v>
      </c>
      <c r="N28" s="182"/>
      <c r="O28" s="182"/>
      <c r="P28" s="182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16" t="s">
        <v>47</v>
      </c>
      <c r="E30" s="35"/>
      <c r="F30" s="35"/>
      <c r="G30" s="35"/>
      <c r="H30" s="35"/>
      <c r="I30" s="35"/>
      <c r="J30" s="35"/>
      <c r="K30" s="35"/>
      <c r="L30" s="35"/>
      <c r="M30" s="224">
        <f>ROUND(M27+M28,2)</f>
        <v>0</v>
      </c>
      <c r="N30" s="219"/>
      <c r="O30" s="219"/>
      <c r="P30" s="219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48</v>
      </c>
      <c r="E32" s="41" t="s">
        <v>49</v>
      </c>
      <c r="F32" s="42">
        <v>0.21</v>
      </c>
      <c r="G32" s="117" t="s">
        <v>50</v>
      </c>
      <c r="H32" s="225">
        <f>(SUM(BE99:BE106)+SUM(BE124:BE172))</f>
        <v>0</v>
      </c>
      <c r="I32" s="219"/>
      <c r="J32" s="219"/>
      <c r="K32" s="35"/>
      <c r="L32" s="35"/>
      <c r="M32" s="225">
        <f>ROUND((SUM(BE99:BE106)+SUM(BE124:BE172)), 2)*F32</f>
        <v>0</v>
      </c>
      <c r="N32" s="219"/>
      <c r="O32" s="219"/>
      <c r="P32" s="219"/>
      <c r="Q32" s="35"/>
      <c r="R32" s="36"/>
    </row>
    <row r="33" spans="2:18" s="1" customFormat="1" ht="14.45" customHeight="1">
      <c r="B33" s="34"/>
      <c r="C33" s="35"/>
      <c r="D33" s="35"/>
      <c r="E33" s="41" t="s">
        <v>51</v>
      </c>
      <c r="F33" s="42">
        <v>0.15</v>
      </c>
      <c r="G33" s="117" t="s">
        <v>50</v>
      </c>
      <c r="H33" s="225">
        <f>(SUM(BF99:BF106)+SUM(BF124:BF172))</f>
        <v>0</v>
      </c>
      <c r="I33" s="219"/>
      <c r="J33" s="219"/>
      <c r="K33" s="35"/>
      <c r="L33" s="35"/>
      <c r="M33" s="225">
        <f>ROUND((SUM(BF99:BF106)+SUM(BF124:BF172)), 2)*F33</f>
        <v>0</v>
      </c>
      <c r="N33" s="219"/>
      <c r="O33" s="219"/>
      <c r="P33" s="219"/>
      <c r="Q33" s="35"/>
      <c r="R33" s="36"/>
    </row>
    <row r="34" spans="2:18" s="1" customFormat="1" ht="14.45" hidden="1" customHeight="1">
      <c r="B34" s="34"/>
      <c r="C34" s="35"/>
      <c r="D34" s="35"/>
      <c r="E34" s="41" t="s">
        <v>52</v>
      </c>
      <c r="F34" s="42">
        <v>0.21</v>
      </c>
      <c r="G34" s="117" t="s">
        <v>50</v>
      </c>
      <c r="H34" s="225">
        <f>(SUM(BG99:BG106)+SUM(BG124:BG172))</f>
        <v>0</v>
      </c>
      <c r="I34" s="219"/>
      <c r="J34" s="219"/>
      <c r="K34" s="35"/>
      <c r="L34" s="35"/>
      <c r="M34" s="225">
        <v>0</v>
      </c>
      <c r="N34" s="219"/>
      <c r="O34" s="219"/>
      <c r="P34" s="219"/>
      <c r="Q34" s="35"/>
      <c r="R34" s="36"/>
    </row>
    <row r="35" spans="2:18" s="1" customFormat="1" ht="14.45" hidden="1" customHeight="1">
      <c r="B35" s="34"/>
      <c r="C35" s="35"/>
      <c r="D35" s="35"/>
      <c r="E35" s="41" t="s">
        <v>53</v>
      </c>
      <c r="F35" s="42">
        <v>0.15</v>
      </c>
      <c r="G35" s="117" t="s">
        <v>50</v>
      </c>
      <c r="H35" s="225">
        <f>(SUM(BH99:BH106)+SUM(BH124:BH172))</f>
        <v>0</v>
      </c>
      <c r="I35" s="219"/>
      <c r="J35" s="219"/>
      <c r="K35" s="35"/>
      <c r="L35" s="35"/>
      <c r="M35" s="225">
        <v>0</v>
      </c>
      <c r="N35" s="219"/>
      <c r="O35" s="219"/>
      <c r="P35" s="219"/>
      <c r="Q35" s="35"/>
      <c r="R35" s="36"/>
    </row>
    <row r="36" spans="2:18" s="1" customFormat="1" ht="14.45" hidden="1" customHeight="1">
      <c r="B36" s="34"/>
      <c r="C36" s="35"/>
      <c r="D36" s="35"/>
      <c r="E36" s="41" t="s">
        <v>54</v>
      </c>
      <c r="F36" s="42">
        <v>0</v>
      </c>
      <c r="G36" s="117" t="s">
        <v>50</v>
      </c>
      <c r="H36" s="225">
        <f>(SUM(BI99:BI106)+SUM(BI124:BI172))</f>
        <v>0</v>
      </c>
      <c r="I36" s="219"/>
      <c r="J36" s="219"/>
      <c r="K36" s="35"/>
      <c r="L36" s="35"/>
      <c r="M36" s="225">
        <v>0</v>
      </c>
      <c r="N36" s="219"/>
      <c r="O36" s="219"/>
      <c r="P36" s="219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13"/>
      <c r="D38" s="118" t="s">
        <v>55</v>
      </c>
      <c r="E38" s="78"/>
      <c r="F38" s="78"/>
      <c r="G38" s="119" t="s">
        <v>56</v>
      </c>
      <c r="H38" s="120" t="s">
        <v>57</v>
      </c>
      <c r="I38" s="78"/>
      <c r="J38" s="78"/>
      <c r="K38" s="78"/>
      <c r="L38" s="226">
        <f>SUM(M30:M36)</f>
        <v>0</v>
      </c>
      <c r="M38" s="226"/>
      <c r="N38" s="226"/>
      <c r="O38" s="226"/>
      <c r="P38" s="227"/>
      <c r="Q38" s="11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>
      <c r="B41" s="2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2:18">
      <c r="B42" s="21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2:18">
      <c r="B43" s="21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2:18">
      <c r="B44" s="21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2:18">
      <c r="B45" s="21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2:18">
      <c r="B46" s="21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2"/>
    </row>
    <row r="47" spans="2:18">
      <c r="B47" s="21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2"/>
    </row>
    <row r="48" spans="2:18">
      <c r="B48" s="21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2"/>
    </row>
    <row r="49" spans="2:18">
      <c r="B49" s="21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2"/>
    </row>
    <row r="50" spans="2:18" s="1" customFormat="1" ht="15">
      <c r="B50" s="34"/>
      <c r="C50" s="35"/>
      <c r="D50" s="49" t="s">
        <v>58</v>
      </c>
      <c r="E50" s="50"/>
      <c r="F50" s="50"/>
      <c r="G50" s="50"/>
      <c r="H50" s="51"/>
      <c r="I50" s="35"/>
      <c r="J50" s="49" t="s">
        <v>59</v>
      </c>
      <c r="K50" s="50"/>
      <c r="L50" s="50"/>
      <c r="M50" s="50"/>
      <c r="N50" s="50"/>
      <c r="O50" s="50"/>
      <c r="P50" s="51"/>
      <c r="Q50" s="35"/>
      <c r="R50" s="36"/>
    </row>
    <row r="51" spans="2:18">
      <c r="B51" s="21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2"/>
    </row>
    <row r="52" spans="2:18">
      <c r="B52" s="21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2"/>
    </row>
    <row r="53" spans="2:18">
      <c r="B53" s="21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2"/>
    </row>
    <row r="54" spans="2:18">
      <c r="B54" s="21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2"/>
    </row>
    <row r="55" spans="2:18">
      <c r="B55" s="21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2"/>
    </row>
    <row r="56" spans="2:18">
      <c r="B56" s="21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2"/>
    </row>
    <row r="57" spans="2:18">
      <c r="B57" s="21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2"/>
    </row>
    <row r="58" spans="2:18">
      <c r="B58" s="21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2"/>
    </row>
    <row r="59" spans="2:18" s="1" customFormat="1" ht="15">
      <c r="B59" s="34"/>
      <c r="C59" s="35"/>
      <c r="D59" s="54" t="s">
        <v>60</v>
      </c>
      <c r="E59" s="55"/>
      <c r="F59" s="55"/>
      <c r="G59" s="56" t="s">
        <v>61</v>
      </c>
      <c r="H59" s="57"/>
      <c r="I59" s="35"/>
      <c r="J59" s="54" t="s">
        <v>60</v>
      </c>
      <c r="K59" s="55"/>
      <c r="L59" s="55"/>
      <c r="M59" s="55"/>
      <c r="N59" s="56" t="s">
        <v>61</v>
      </c>
      <c r="O59" s="55"/>
      <c r="P59" s="57"/>
      <c r="Q59" s="35"/>
      <c r="R59" s="36"/>
    </row>
    <row r="60" spans="2:18">
      <c r="B60" s="21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2"/>
    </row>
    <row r="61" spans="2:18" s="1" customFormat="1" ht="15">
      <c r="B61" s="34"/>
      <c r="C61" s="35"/>
      <c r="D61" s="49" t="s">
        <v>62</v>
      </c>
      <c r="E61" s="50"/>
      <c r="F61" s="50"/>
      <c r="G61" s="50"/>
      <c r="H61" s="51"/>
      <c r="I61" s="35"/>
      <c r="J61" s="49" t="s">
        <v>63</v>
      </c>
      <c r="K61" s="50"/>
      <c r="L61" s="50"/>
      <c r="M61" s="50"/>
      <c r="N61" s="50"/>
      <c r="O61" s="50"/>
      <c r="P61" s="51"/>
      <c r="Q61" s="35"/>
      <c r="R61" s="36"/>
    </row>
    <row r="62" spans="2:18">
      <c r="B62" s="21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2"/>
    </row>
    <row r="63" spans="2:18">
      <c r="B63" s="21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2"/>
    </row>
    <row r="64" spans="2:18">
      <c r="B64" s="21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2"/>
    </row>
    <row r="65" spans="2:21">
      <c r="B65" s="21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2"/>
    </row>
    <row r="66" spans="2:21">
      <c r="B66" s="21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2"/>
    </row>
    <row r="67" spans="2:21">
      <c r="B67" s="21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2"/>
    </row>
    <row r="68" spans="2:21">
      <c r="B68" s="21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2"/>
    </row>
    <row r="69" spans="2:21">
      <c r="B69" s="21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2"/>
    </row>
    <row r="70" spans="2:21" s="1" customFormat="1" ht="15">
      <c r="B70" s="34"/>
      <c r="C70" s="35"/>
      <c r="D70" s="54" t="s">
        <v>60</v>
      </c>
      <c r="E70" s="55"/>
      <c r="F70" s="55"/>
      <c r="G70" s="56" t="s">
        <v>61</v>
      </c>
      <c r="H70" s="57"/>
      <c r="I70" s="35"/>
      <c r="J70" s="54" t="s">
        <v>60</v>
      </c>
      <c r="K70" s="55"/>
      <c r="L70" s="55"/>
      <c r="M70" s="55"/>
      <c r="N70" s="56" t="s">
        <v>61</v>
      </c>
      <c r="O70" s="55"/>
      <c r="P70" s="57"/>
      <c r="Q70" s="35"/>
      <c r="R70" s="36"/>
    </row>
    <row r="71" spans="2:21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21" s="1" customFormat="1" ht="6.95" customHeight="1">
      <c r="B75" s="121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3"/>
    </row>
    <row r="76" spans="2:21" s="1" customFormat="1" ht="36.950000000000003" customHeight="1">
      <c r="B76" s="34"/>
      <c r="C76" s="172" t="s">
        <v>113</v>
      </c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36"/>
      <c r="T76" s="124"/>
      <c r="U76" s="124"/>
    </row>
    <row r="77" spans="2:21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  <c r="T77" s="124"/>
      <c r="U77" s="124"/>
    </row>
    <row r="78" spans="2:21" s="1" customFormat="1" ht="30" customHeight="1">
      <c r="B78" s="34"/>
      <c r="C78" s="29" t="s">
        <v>19</v>
      </c>
      <c r="D78" s="35"/>
      <c r="E78" s="35"/>
      <c r="F78" s="217" t="str">
        <f>F6</f>
        <v>Výstavba inženýrských sítí v prostoru Slatinice - produktovody a trubní sítě</v>
      </c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35"/>
      <c r="R78" s="36"/>
      <c r="T78" s="124"/>
      <c r="U78" s="124"/>
    </row>
    <row r="79" spans="2:21" s="1" customFormat="1" ht="36.950000000000003" customHeight="1">
      <c r="B79" s="34"/>
      <c r="C79" s="68" t="s">
        <v>109</v>
      </c>
      <c r="D79" s="35"/>
      <c r="E79" s="35"/>
      <c r="F79" s="207" t="str">
        <f>F7</f>
        <v>NTZ 06 - Horkovod - Rozváděče a připojení armatur potrubních uzlů</v>
      </c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35"/>
      <c r="R79" s="36"/>
      <c r="T79" s="124"/>
      <c r="U79" s="124"/>
    </row>
    <row r="80" spans="2:21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  <c r="T80" s="124"/>
      <c r="U80" s="124"/>
    </row>
    <row r="81" spans="2:47" s="1" customFormat="1" ht="18" customHeight="1">
      <c r="B81" s="34"/>
      <c r="C81" s="29" t="s">
        <v>26</v>
      </c>
      <c r="D81" s="35"/>
      <c r="E81" s="35"/>
      <c r="F81" s="27" t="str">
        <f>F9</f>
        <v xml:space="preserve"> </v>
      </c>
      <c r="G81" s="35"/>
      <c r="H81" s="35"/>
      <c r="I81" s="35"/>
      <c r="J81" s="35"/>
      <c r="K81" s="29" t="s">
        <v>28</v>
      </c>
      <c r="L81" s="35"/>
      <c r="M81" s="221" t="str">
        <f>IF(O9="","",O9)</f>
        <v>2. 6. 2015</v>
      </c>
      <c r="N81" s="221"/>
      <c r="O81" s="221"/>
      <c r="P81" s="221"/>
      <c r="Q81" s="35"/>
      <c r="R81" s="36"/>
      <c r="T81" s="124"/>
      <c r="U81" s="124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  <c r="T82" s="124"/>
      <c r="U82" s="124"/>
    </row>
    <row r="83" spans="2:47" s="1" customFormat="1" ht="15">
      <c r="B83" s="34"/>
      <c r="C83" s="29" t="s">
        <v>32</v>
      </c>
      <c r="D83" s="35"/>
      <c r="E83" s="35"/>
      <c r="F83" s="27" t="str">
        <f>E12</f>
        <v>Vršanská uhelná a.s.</v>
      </c>
      <c r="G83" s="35"/>
      <c r="H83" s="35"/>
      <c r="I83" s="35"/>
      <c r="J83" s="35"/>
      <c r="K83" s="29" t="s">
        <v>38</v>
      </c>
      <c r="L83" s="35"/>
      <c r="M83" s="176" t="str">
        <f>E18</f>
        <v>Báňské projekty Teplice a.s.</v>
      </c>
      <c r="N83" s="176"/>
      <c r="O83" s="176"/>
      <c r="P83" s="176"/>
      <c r="Q83" s="176"/>
      <c r="R83" s="36"/>
      <c r="T83" s="124"/>
      <c r="U83" s="124"/>
    </row>
    <row r="84" spans="2:47" s="1" customFormat="1" ht="14.45" customHeight="1">
      <c r="B84" s="34"/>
      <c r="C84" s="29" t="s">
        <v>36</v>
      </c>
      <c r="D84" s="35"/>
      <c r="E84" s="35"/>
      <c r="F84" s="27" t="str">
        <f>IF(E15="","",E15)</f>
        <v>Vyplň údaj</v>
      </c>
      <c r="G84" s="35"/>
      <c r="H84" s="35"/>
      <c r="I84" s="35"/>
      <c r="J84" s="35"/>
      <c r="K84" s="29" t="s">
        <v>41</v>
      </c>
      <c r="L84" s="35"/>
      <c r="M84" s="176" t="str">
        <f>E21</f>
        <v>Ladislav Marek</v>
      </c>
      <c r="N84" s="176"/>
      <c r="O84" s="176"/>
      <c r="P84" s="176"/>
      <c r="Q84" s="176"/>
      <c r="R84" s="36"/>
      <c r="T84" s="124"/>
      <c r="U84" s="124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  <c r="T85" s="124"/>
      <c r="U85" s="124"/>
    </row>
    <row r="86" spans="2:47" s="1" customFormat="1" ht="29.25" customHeight="1">
      <c r="B86" s="34"/>
      <c r="C86" s="228" t="s">
        <v>114</v>
      </c>
      <c r="D86" s="229"/>
      <c r="E86" s="229"/>
      <c r="F86" s="229"/>
      <c r="G86" s="229"/>
      <c r="H86" s="113"/>
      <c r="I86" s="113"/>
      <c r="J86" s="113"/>
      <c r="K86" s="113"/>
      <c r="L86" s="113"/>
      <c r="M86" s="113"/>
      <c r="N86" s="228" t="s">
        <v>115</v>
      </c>
      <c r="O86" s="229"/>
      <c r="P86" s="229"/>
      <c r="Q86" s="229"/>
      <c r="R86" s="36"/>
      <c r="T86" s="124"/>
      <c r="U86" s="124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  <c r="T87" s="124"/>
      <c r="U87" s="124"/>
    </row>
    <row r="88" spans="2:47" s="1" customFormat="1" ht="29.25" customHeight="1">
      <c r="B88" s="34"/>
      <c r="C88" s="125" t="s">
        <v>116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203">
        <f>N124</f>
        <v>0</v>
      </c>
      <c r="O88" s="230"/>
      <c r="P88" s="230"/>
      <c r="Q88" s="230"/>
      <c r="R88" s="36"/>
      <c r="T88" s="124"/>
      <c r="U88" s="124"/>
      <c r="AU88" s="17" t="s">
        <v>117</v>
      </c>
    </row>
    <row r="89" spans="2:47" s="6" customFormat="1" ht="24.95" customHeight="1">
      <c r="B89" s="126"/>
      <c r="C89" s="127"/>
      <c r="D89" s="128" t="s">
        <v>118</v>
      </c>
      <c r="E89" s="127"/>
      <c r="F89" s="127"/>
      <c r="G89" s="127"/>
      <c r="H89" s="127"/>
      <c r="I89" s="127"/>
      <c r="J89" s="127"/>
      <c r="K89" s="127"/>
      <c r="L89" s="127"/>
      <c r="M89" s="127"/>
      <c r="N89" s="231">
        <f>N125</f>
        <v>0</v>
      </c>
      <c r="O89" s="232"/>
      <c r="P89" s="232"/>
      <c r="Q89" s="232"/>
      <c r="R89" s="129"/>
      <c r="T89" s="130"/>
      <c r="U89" s="130"/>
    </row>
    <row r="90" spans="2:47" s="7" customFormat="1" ht="19.899999999999999" customHeight="1">
      <c r="B90" s="131"/>
      <c r="C90" s="132"/>
      <c r="D90" s="101" t="s">
        <v>119</v>
      </c>
      <c r="E90" s="132"/>
      <c r="F90" s="132"/>
      <c r="G90" s="132"/>
      <c r="H90" s="132"/>
      <c r="I90" s="132"/>
      <c r="J90" s="132"/>
      <c r="K90" s="132"/>
      <c r="L90" s="132"/>
      <c r="M90" s="132"/>
      <c r="N90" s="194">
        <f>N126</f>
        <v>0</v>
      </c>
      <c r="O90" s="233"/>
      <c r="P90" s="233"/>
      <c r="Q90" s="233"/>
      <c r="R90" s="133"/>
      <c r="T90" s="134"/>
      <c r="U90" s="134"/>
    </row>
    <row r="91" spans="2:47" s="7" customFormat="1" ht="19.899999999999999" customHeight="1">
      <c r="B91" s="131"/>
      <c r="C91" s="132"/>
      <c r="D91" s="101" t="s">
        <v>120</v>
      </c>
      <c r="E91" s="132"/>
      <c r="F91" s="132"/>
      <c r="G91" s="132"/>
      <c r="H91" s="132"/>
      <c r="I91" s="132"/>
      <c r="J91" s="132"/>
      <c r="K91" s="132"/>
      <c r="L91" s="132"/>
      <c r="M91" s="132"/>
      <c r="N91" s="194">
        <f>N135</f>
        <v>0</v>
      </c>
      <c r="O91" s="233"/>
      <c r="P91" s="233"/>
      <c r="Q91" s="233"/>
      <c r="R91" s="133"/>
      <c r="T91" s="134"/>
      <c r="U91" s="134"/>
    </row>
    <row r="92" spans="2:47" s="7" customFormat="1" ht="19.899999999999999" customHeight="1">
      <c r="B92" s="131"/>
      <c r="C92" s="132"/>
      <c r="D92" s="101" t="s">
        <v>121</v>
      </c>
      <c r="E92" s="132"/>
      <c r="F92" s="132"/>
      <c r="G92" s="132"/>
      <c r="H92" s="132"/>
      <c r="I92" s="132"/>
      <c r="J92" s="132"/>
      <c r="K92" s="132"/>
      <c r="L92" s="132"/>
      <c r="M92" s="132"/>
      <c r="N92" s="194">
        <f>N141</f>
        <v>0</v>
      </c>
      <c r="O92" s="233"/>
      <c r="P92" s="233"/>
      <c r="Q92" s="233"/>
      <c r="R92" s="133"/>
      <c r="T92" s="134"/>
      <c r="U92" s="134"/>
    </row>
    <row r="93" spans="2:47" s="7" customFormat="1" ht="19.899999999999999" customHeight="1">
      <c r="B93" s="131"/>
      <c r="C93" s="132"/>
      <c r="D93" s="101" t="s">
        <v>122</v>
      </c>
      <c r="E93" s="132"/>
      <c r="F93" s="132"/>
      <c r="G93" s="132"/>
      <c r="H93" s="132"/>
      <c r="I93" s="132"/>
      <c r="J93" s="132"/>
      <c r="K93" s="132"/>
      <c r="L93" s="132"/>
      <c r="M93" s="132"/>
      <c r="N93" s="194">
        <f>N144</f>
        <v>0</v>
      </c>
      <c r="O93" s="233"/>
      <c r="P93" s="233"/>
      <c r="Q93" s="233"/>
      <c r="R93" s="133"/>
      <c r="T93" s="134"/>
      <c r="U93" s="134"/>
    </row>
    <row r="94" spans="2:47" s="7" customFormat="1" ht="19.899999999999999" customHeight="1">
      <c r="B94" s="131"/>
      <c r="C94" s="132"/>
      <c r="D94" s="101" t="s">
        <v>123</v>
      </c>
      <c r="E94" s="132"/>
      <c r="F94" s="132"/>
      <c r="G94" s="132"/>
      <c r="H94" s="132"/>
      <c r="I94" s="132"/>
      <c r="J94" s="132"/>
      <c r="K94" s="132"/>
      <c r="L94" s="132"/>
      <c r="M94" s="132"/>
      <c r="N94" s="194">
        <f>N150</f>
        <v>0</v>
      </c>
      <c r="O94" s="233"/>
      <c r="P94" s="233"/>
      <c r="Q94" s="233"/>
      <c r="R94" s="133"/>
      <c r="T94" s="134"/>
      <c r="U94" s="134"/>
    </row>
    <row r="95" spans="2:47" s="7" customFormat="1" ht="14.85" customHeight="1">
      <c r="B95" s="131"/>
      <c r="C95" s="132"/>
      <c r="D95" s="101" t="s">
        <v>124</v>
      </c>
      <c r="E95" s="132"/>
      <c r="F95" s="132"/>
      <c r="G95" s="132"/>
      <c r="H95" s="132"/>
      <c r="I95" s="132"/>
      <c r="J95" s="132"/>
      <c r="K95" s="132"/>
      <c r="L95" s="132"/>
      <c r="M95" s="132"/>
      <c r="N95" s="194">
        <f>N156</f>
        <v>0</v>
      </c>
      <c r="O95" s="233"/>
      <c r="P95" s="233"/>
      <c r="Q95" s="233"/>
      <c r="R95" s="133"/>
      <c r="T95" s="134"/>
      <c r="U95" s="134"/>
    </row>
    <row r="96" spans="2:47" s="7" customFormat="1" ht="19.899999999999999" customHeight="1">
      <c r="B96" s="131"/>
      <c r="C96" s="132"/>
      <c r="D96" s="101" t="s">
        <v>125</v>
      </c>
      <c r="E96" s="132"/>
      <c r="F96" s="132"/>
      <c r="G96" s="132"/>
      <c r="H96" s="132"/>
      <c r="I96" s="132"/>
      <c r="J96" s="132"/>
      <c r="K96" s="132"/>
      <c r="L96" s="132"/>
      <c r="M96" s="132"/>
      <c r="N96" s="194">
        <f>N163</f>
        <v>0</v>
      </c>
      <c r="O96" s="233"/>
      <c r="P96" s="233"/>
      <c r="Q96" s="233"/>
      <c r="R96" s="133"/>
      <c r="T96" s="134"/>
      <c r="U96" s="134"/>
    </row>
    <row r="97" spans="2:65" s="7" customFormat="1" ht="19.899999999999999" customHeight="1">
      <c r="B97" s="131"/>
      <c r="C97" s="132"/>
      <c r="D97" s="101" t="s">
        <v>126</v>
      </c>
      <c r="E97" s="132"/>
      <c r="F97" s="132"/>
      <c r="G97" s="132"/>
      <c r="H97" s="132"/>
      <c r="I97" s="132"/>
      <c r="J97" s="132"/>
      <c r="K97" s="132"/>
      <c r="L97" s="132"/>
      <c r="M97" s="132"/>
      <c r="N97" s="194">
        <f>N167</f>
        <v>0</v>
      </c>
      <c r="O97" s="233"/>
      <c r="P97" s="233"/>
      <c r="Q97" s="233"/>
      <c r="R97" s="133"/>
      <c r="T97" s="134"/>
      <c r="U97" s="134"/>
    </row>
    <row r="98" spans="2:65" s="1" customFormat="1" ht="21.75" customHeight="1"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6"/>
      <c r="T98" s="124"/>
      <c r="U98" s="124"/>
    </row>
    <row r="99" spans="2:65" s="1" customFormat="1" ht="29.25" customHeight="1">
      <c r="B99" s="34"/>
      <c r="C99" s="125" t="s">
        <v>127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230">
        <f>ROUND(N100+N101+N102+N103+N104+N105,2)</f>
        <v>0</v>
      </c>
      <c r="O99" s="234"/>
      <c r="P99" s="234"/>
      <c r="Q99" s="234"/>
      <c r="R99" s="36"/>
      <c r="T99" s="135"/>
      <c r="U99" s="136" t="s">
        <v>48</v>
      </c>
    </row>
    <row r="100" spans="2:65" s="1" customFormat="1" ht="18" customHeight="1">
      <c r="B100" s="34"/>
      <c r="C100" s="35"/>
      <c r="D100" s="191" t="s">
        <v>128</v>
      </c>
      <c r="E100" s="192"/>
      <c r="F100" s="192"/>
      <c r="G100" s="192"/>
      <c r="H100" s="192"/>
      <c r="I100" s="35"/>
      <c r="J100" s="35"/>
      <c r="K100" s="35"/>
      <c r="L100" s="35"/>
      <c r="M100" s="35"/>
      <c r="N100" s="193">
        <f>ROUND(N88*T100,2)</f>
        <v>0</v>
      </c>
      <c r="O100" s="194"/>
      <c r="P100" s="194"/>
      <c r="Q100" s="194"/>
      <c r="R100" s="36"/>
      <c r="S100" s="137"/>
      <c r="T100" s="138"/>
      <c r="U100" s="139" t="s">
        <v>49</v>
      </c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1" t="s">
        <v>129</v>
      </c>
      <c r="AZ100" s="140"/>
      <c r="BA100" s="140"/>
      <c r="BB100" s="140"/>
      <c r="BC100" s="140"/>
      <c r="BD100" s="140"/>
      <c r="BE100" s="142">
        <f t="shared" ref="BE100:BE105" si="0">IF(U100="základní",N100,0)</f>
        <v>0</v>
      </c>
      <c r="BF100" s="142">
        <f t="shared" ref="BF100:BF105" si="1">IF(U100="snížená",N100,0)</f>
        <v>0</v>
      </c>
      <c r="BG100" s="142">
        <f t="shared" ref="BG100:BG105" si="2">IF(U100="zákl. přenesená",N100,0)</f>
        <v>0</v>
      </c>
      <c r="BH100" s="142">
        <f t="shared" ref="BH100:BH105" si="3">IF(U100="sníž. přenesená",N100,0)</f>
        <v>0</v>
      </c>
      <c r="BI100" s="142">
        <f t="shared" ref="BI100:BI105" si="4">IF(U100="nulová",N100,0)</f>
        <v>0</v>
      </c>
      <c r="BJ100" s="141" t="s">
        <v>25</v>
      </c>
      <c r="BK100" s="140"/>
      <c r="BL100" s="140"/>
      <c r="BM100" s="140"/>
    </row>
    <row r="101" spans="2:65" s="1" customFormat="1" ht="18" customHeight="1">
      <c r="B101" s="34"/>
      <c r="C101" s="35"/>
      <c r="D101" s="191" t="s">
        <v>130</v>
      </c>
      <c r="E101" s="192"/>
      <c r="F101" s="192"/>
      <c r="G101" s="192"/>
      <c r="H101" s="192"/>
      <c r="I101" s="35"/>
      <c r="J101" s="35"/>
      <c r="K101" s="35"/>
      <c r="L101" s="35"/>
      <c r="M101" s="35"/>
      <c r="N101" s="193">
        <f>ROUND(N88*T101,2)</f>
        <v>0</v>
      </c>
      <c r="O101" s="194"/>
      <c r="P101" s="194"/>
      <c r="Q101" s="194"/>
      <c r="R101" s="36"/>
      <c r="S101" s="137"/>
      <c r="T101" s="138"/>
      <c r="U101" s="139" t="s">
        <v>49</v>
      </c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P101" s="140"/>
      <c r="AQ101" s="140"/>
      <c r="AR101" s="140"/>
      <c r="AS101" s="140"/>
      <c r="AT101" s="140"/>
      <c r="AU101" s="140"/>
      <c r="AV101" s="140"/>
      <c r="AW101" s="140"/>
      <c r="AX101" s="140"/>
      <c r="AY101" s="141" t="s">
        <v>129</v>
      </c>
      <c r="AZ101" s="140"/>
      <c r="BA101" s="140"/>
      <c r="BB101" s="140"/>
      <c r="BC101" s="140"/>
      <c r="BD101" s="140"/>
      <c r="BE101" s="142">
        <f t="shared" si="0"/>
        <v>0</v>
      </c>
      <c r="BF101" s="142">
        <f t="shared" si="1"/>
        <v>0</v>
      </c>
      <c r="BG101" s="142">
        <f t="shared" si="2"/>
        <v>0</v>
      </c>
      <c r="BH101" s="142">
        <f t="shared" si="3"/>
        <v>0</v>
      </c>
      <c r="BI101" s="142">
        <f t="shared" si="4"/>
        <v>0</v>
      </c>
      <c r="BJ101" s="141" t="s">
        <v>25</v>
      </c>
      <c r="BK101" s="140"/>
      <c r="BL101" s="140"/>
      <c r="BM101" s="140"/>
    </row>
    <row r="102" spans="2:65" s="1" customFormat="1" ht="18" customHeight="1">
      <c r="B102" s="34"/>
      <c r="C102" s="35"/>
      <c r="D102" s="191" t="s">
        <v>131</v>
      </c>
      <c r="E102" s="192"/>
      <c r="F102" s="192"/>
      <c r="G102" s="192"/>
      <c r="H102" s="192"/>
      <c r="I102" s="35"/>
      <c r="J102" s="35"/>
      <c r="K102" s="35"/>
      <c r="L102" s="35"/>
      <c r="M102" s="35"/>
      <c r="N102" s="193">
        <f>ROUND(N88*T102,2)</f>
        <v>0</v>
      </c>
      <c r="O102" s="194"/>
      <c r="P102" s="194"/>
      <c r="Q102" s="194"/>
      <c r="R102" s="36"/>
      <c r="S102" s="137"/>
      <c r="T102" s="138"/>
      <c r="U102" s="139" t="s">
        <v>49</v>
      </c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1" t="s">
        <v>129</v>
      </c>
      <c r="AZ102" s="140"/>
      <c r="BA102" s="140"/>
      <c r="BB102" s="140"/>
      <c r="BC102" s="140"/>
      <c r="BD102" s="140"/>
      <c r="BE102" s="142">
        <f t="shared" si="0"/>
        <v>0</v>
      </c>
      <c r="BF102" s="142">
        <f t="shared" si="1"/>
        <v>0</v>
      </c>
      <c r="BG102" s="142">
        <f t="shared" si="2"/>
        <v>0</v>
      </c>
      <c r="BH102" s="142">
        <f t="shared" si="3"/>
        <v>0</v>
      </c>
      <c r="BI102" s="142">
        <f t="shared" si="4"/>
        <v>0</v>
      </c>
      <c r="BJ102" s="141" t="s">
        <v>25</v>
      </c>
      <c r="BK102" s="140"/>
      <c r="BL102" s="140"/>
      <c r="BM102" s="140"/>
    </row>
    <row r="103" spans="2:65" s="1" customFormat="1" ht="18" customHeight="1">
      <c r="B103" s="34"/>
      <c r="C103" s="35"/>
      <c r="D103" s="191" t="s">
        <v>132</v>
      </c>
      <c r="E103" s="192"/>
      <c r="F103" s="192"/>
      <c r="G103" s="192"/>
      <c r="H103" s="192"/>
      <c r="I103" s="35"/>
      <c r="J103" s="35"/>
      <c r="K103" s="35"/>
      <c r="L103" s="35"/>
      <c r="M103" s="35"/>
      <c r="N103" s="193">
        <f>ROUND(N88*T103,2)</f>
        <v>0</v>
      </c>
      <c r="O103" s="194"/>
      <c r="P103" s="194"/>
      <c r="Q103" s="194"/>
      <c r="R103" s="36"/>
      <c r="S103" s="137"/>
      <c r="T103" s="138"/>
      <c r="U103" s="139" t="s">
        <v>49</v>
      </c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P103" s="140"/>
      <c r="AQ103" s="140"/>
      <c r="AR103" s="140"/>
      <c r="AS103" s="140"/>
      <c r="AT103" s="140"/>
      <c r="AU103" s="140"/>
      <c r="AV103" s="140"/>
      <c r="AW103" s="140"/>
      <c r="AX103" s="140"/>
      <c r="AY103" s="141" t="s">
        <v>129</v>
      </c>
      <c r="AZ103" s="140"/>
      <c r="BA103" s="140"/>
      <c r="BB103" s="140"/>
      <c r="BC103" s="140"/>
      <c r="BD103" s="140"/>
      <c r="BE103" s="142">
        <f t="shared" si="0"/>
        <v>0</v>
      </c>
      <c r="BF103" s="142">
        <f t="shared" si="1"/>
        <v>0</v>
      </c>
      <c r="BG103" s="142">
        <f t="shared" si="2"/>
        <v>0</v>
      </c>
      <c r="BH103" s="142">
        <f t="shared" si="3"/>
        <v>0</v>
      </c>
      <c r="BI103" s="142">
        <f t="shared" si="4"/>
        <v>0</v>
      </c>
      <c r="BJ103" s="141" t="s">
        <v>25</v>
      </c>
      <c r="BK103" s="140"/>
      <c r="BL103" s="140"/>
      <c r="BM103" s="140"/>
    </row>
    <row r="104" spans="2:65" s="1" customFormat="1" ht="18" customHeight="1">
      <c r="B104" s="34"/>
      <c r="C104" s="35"/>
      <c r="D104" s="191" t="s">
        <v>133</v>
      </c>
      <c r="E104" s="192"/>
      <c r="F104" s="192"/>
      <c r="G104" s="192"/>
      <c r="H104" s="192"/>
      <c r="I104" s="35"/>
      <c r="J104" s="35"/>
      <c r="K104" s="35"/>
      <c r="L104" s="35"/>
      <c r="M104" s="35"/>
      <c r="N104" s="193">
        <f>ROUND(N88*T104,2)</f>
        <v>0</v>
      </c>
      <c r="O104" s="194"/>
      <c r="P104" s="194"/>
      <c r="Q104" s="194"/>
      <c r="R104" s="36"/>
      <c r="S104" s="137"/>
      <c r="T104" s="138"/>
      <c r="U104" s="139" t="s">
        <v>49</v>
      </c>
      <c r="V104" s="140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1" t="s">
        <v>129</v>
      </c>
      <c r="AZ104" s="140"/>
      <c r="BA104" s="140"/>
      <c r="BB104" s="140"/>
      <c r="BC104" s="140"/>
      <c r="BD104" s="140"/>
      <c r="BE104" s="142">
        <f t="shared" si="0"/>
        <v>0</v>
      </c>
      <c r="BF104" s="142">
        <f t="shared" si="1"/>
        <v>0</v>
      </c>
      <c r="BG104" s="142">
        <f t="shared" si="2"/>
        <v>0</v>
      </c>
      <c r="BH104" s="142">
        <f t="shared" si="3"/>
        <v>0</v>
      </c>
      <c r="BI104" s="142">
        <f t="shared" si="4"/>
        <v>0</v>
      </c>
      <c r="BJ104" s="141" t="s">
        <v>25</v>
      </c>
      <c r="BK104" s="140"/>
      <c r="BL104" s="140"/>
      <c r="BM104" s="140"/>
    </row>
    <row r="105" spans="2:65" s="1" customFormat="1" ht="18" customHeight="1">
      <c r="B105" s="34"/>
      <c r="C105" s="35"/>
      <c r="D105" s="101" t="s">
        <v>134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193">
        <f>ROUND(N88*T105,2)</f>
        <v>0</v>
      </c>
      <c r="O105" s="194"/>
      <c r="P105" s="194"/>
      <c r="Q105" s="194"/>
      <c r="R105" s="36"/>
      <c r="S105" s="137"/>
      <c r="T105" s="143"/>
      <c r="U105" s="144" t="s">
        <v>49</v>
      </c>
      <c r="V105" s="140"/>
      <c r="W105" s="140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1" t="s">
        <v>135</v>
      </c>
      <c r="AZ105" s="140"/>
      <c r="BA105" s="140"/>
      <c r="BB105" s="140"/>
      <c r="BC105" s="140"/>
      <c r="BD105" s="140"/>
      <c r="BE105" s="142">
        <f t="shared" si="0"/>
        <v>0</v>
      </c>
      <c r="BF105" s="142">
        <f t="shared" si="1"/>
        <v>0</v>
      </c>
      <c r="BG105" s="142">
        <f t="shared" si="2"/>
        <v>0</v>
      </c>
      <c r="BH105" s="142">
        <f t="shared" si="3"/>
        <v>0</v>
      </c>
      <c r="BI105" s="142">
        <f t="shared" si="4"/>
        <v>0</v>
      </c>
      <c r="BJ105" s="141" t="s">
        <v>25</v>
      </c>
      <c r="BK105" s="140"/>
      <c r="BL105" s="140"/>
      <c r="BM105" s="140"/>
    </row>
    <row r="106" spans="2:65" s="1" customFormat="1"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6"/>
      <c r="T106" s="124"/>
      <c r="U106" s="124"/>
    </row>
    <row r="107" spans="2:65" s="1" customFormat="1" ht="29.25" customHeight="1">
      <c r="B107" s="34"/>
      <c r="C107" s="112" t="s">
        <v>101</v>
      </c>
      <c r="D107" s="113"/>
      <c r="E107" s="113"/>
      <c r="F107" s="113"/>
      <c r="G107" s="113"/>
      <c r="H107" s="113"/>
      <c r="I107" s="113"/>
      <c r="J107" s="113"/>
      <c r="K107" s="113"/>
      <c r="L107" s="204">
        <f>ROUND(SUM(N88+N99),2)</f>
        <v>0</v>
      </c>
      <c r="M107" s="204"/>
      <c r="N107" s="204"/>
      <c r="O107" s="204"/>
      <c r="P107" s="204"/>
      <c r="Q107" s="204"/>
      <c r="R107" s="36"/>
      <c r="T107" s="124"/>
      <c r="U107" s="124"/>
    </row>
    <row r="108" spans="2:65" s="1" customFormat="1" ht="6.95" customHeight="1"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60"/>
      <c r="T108" s="124"/>
      <c r="U108" s="124"/>
    </row>
    <row r="112" spans="2:65" s="1" customFormat="1" ht="6.95" customHeight="1"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3"/>
    </row>
    <row r="113" spans="2:65" s="1" customFormat="1" ht="36.950000000000003" customHeight="1">
      <c r="B113" s="34"/>
      <c r="C113" s="172" t="s">
        <v>136</v>
      </c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36"/>
    </row>
    <row r="114" spans="2:65" s="1" customFormat="1" ht="6.95" customHeight="1"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6"/>
    </row>
    <row r="115" spans="2:65" s="1" customFormat="1" ht="30" customHeight="1">
      <c r="B115" s="34"/>
      <c r="C115" s="29" t="s">
        <v>19</v>
      </c>
      <c r="D115" s="35"/>
      <c r="E115" s="35"/>
      <c r="F115" s="217" t="str">
        <f>F6</f>
        <v>Výstavba inženýrských sítí v prostoru Slatinice - produktovody a trubní sítě</v>
      </c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35"/>
      <c r="R115" s="36"/>
    </row>
    <row r="116" spans="2:65" s="1" customFormat="1" ht="36.950000000000003" customHeight="1">
      <c r="B116" s="34"/>
      <c r="C116" s="68" t="s">
        <v>109</v>
      </c>
      <c r="D116" s="35"/>
      <c r="E116" s="35"/>
      <c r="F116" s="207" t="str">
        <f>F7</f>
        <v>NTZ 06 - Horkovod - Rozváděče a připojení armatur potrubních uzlů</v>
      </c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35"/>
      <c r="R116" s="36"/>
    </row>
    <row r="117" spans="2:65" s="1" customFormat="1" ht="6.95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1" customFormat="1" ht="18" customHeight="1">
      <c r="B118" s="34"/>
      <c r="C118" s="29" t="s">
        <v>26</v>
      </c>
      <c r="D118" s="35"/>
      <c r="E118" s="35"/>
      <c r="F118" s="27" t="str">
        <f>F9</f>
        <v xml:space="preserve"> </v>
      </c>
      <c r="G118" s="35"/>
      <c r="H118" s="35"/>
      <c r="I118" s="35"/>
      <c r="J118" s="35"/>
      <c r="K118" s="29" t="s">
        <v>28</v>
      </c>
      <c r="L118" s="35"/>
      <c r="M118" s="221" t="str">
        <f>IF(O9="","",O9)</f>
        <v>2. 6. 2015</v>
      </c>
      <c r="N118" s="221"/>
      <c r="O118" s="221"/>
      <c r="P118" s="221"/>
      <c r="Q118" s="35"/>
      <c r="R118" s="36"/>
    </row>
    <row r="119" spans="2:65" s="1" customFormat="1" ht="6.95" customHeight="1"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6"/>
    </row>
    <row r="120" spans="2:65" s="1" customFormat="1" ht="15">
      <c r="B120" s="34"/>
      <c r="C120" s="29" t="s">
        <v>32</v>
      </c>
      <c r="D120" s="35"/>
      <c r="E120" s="35"/>
      <c r="F120" s="27" t="str">
        <f>E12</f>
        <v>Vršanská uhelná a.s.</v>
      </c>
      <c r="G120" s="35"/>
      <c r="H120" s="35"/>
      <c r="I120" s="35"/>
      <c r="J120" s="35"/>
      <c r="K120" s="29" t="s">
        <v>38</v>
      </c>
      <c r="L120" s="35"/>
      <c r="M120" s="176" t="str">
        <f>E18</f>
        <v>Báňské projekty Teplice a.s.</v>
      </c>
      <c r="N120" s="176"/>
      <c r="O120" s="176"/>
      <c r="P120" s="176"/>
      <c r="Q120" s="176"/>
      <c r="R120" s="36"/>
    </row>
    <row r="121" spans="2:65" s="1" customFormat="1" ht="14.45" customHeight="1">
      <c r="B121" s="34"/>
      <c r="C121" s="29" t="s">
        <v>36</v>
      </c>
      <c r="D121" s="35"/>
      <c r="E121" s="35"/>
      <c r="F121" s="27" t="str">
        <f>IF(E15="","",E15)</f>
        <v>Vyplň údaj</v>
      </c>
      <c r="G121" s="35"/>
      <c r="H121" s="35"/>
      <c r="I121" s="35"/>
      <c r="J121" s="35"/>
      <c r="K121" s="29" t="s">
        <v>41</v>
      </c>
      <c r="L121" s="35"/>
      <c r="M121" s="176" t="str">
        <f>E21</f>
        <v>Ladislav Marek</v>
      </c>
      <c r="N121" s="176"/>
      <c r="O121" s="176"/>
      <c r="P121" s="176"/>
      <c r="Q121" s="176"/>
      <c r="R121" s="36"/>
    </row>
    <row r="122" spans="2:65" s="1" customFormat="1" ht="10.35" customHeight="1"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6"/>
    </row>
    <row r="123" spans="2:65" s="8" customFormat="1" ht="29.25" customHeight="1">
      <c r="B123" s="145"/>
      <c r="C123" s="146" t="s">
        <v>137</v>
      </c>
      <c r="D123" s="147" t="s">
        <v>138</v>
      </c>
      <c r="E123" s="147" t="s">
        <v>66</v>
      </c>
      <c r="F123" s="235" t="s">
        <v>139</v>
      </c>
      <c r="G123" s="235"/>
      <c r="H123" s="235"/>
      <c r="I123" s="235"/>
      <c r="J123" s="147" t="s">
        <v>140</v>
      </c>
      <c r="K123" s="147" t="s">
        <v>141</v>
      </c>
      <c r="L123" s="236" t="s">
        <v>142</v>
      </c>
      <c r="M123" s="236"/>
      <c r="N123" s="235" t="s">
        <v>115</v>
      </c>
      <c r="O123" s="235"/>
      <c r="P123" s="235"/>
      <c r="Q123" s="237"/>
      <c r="R123" s="148"/>
      <c r="T123" s="79" t="s">
        <v>143</v>
      </c>
      <c r="U123" s="80" t="s">
        <v>48</v>
      </c>
      <c r="V123" s="80" t="s">
        <v>144</v>
      </c>
      <c r="W123" s="80" t="s">
        <v>145</v>
      </c>
      <c r="X123" s="80" t="s">
        <v>146</v>
      </c>
      <c r="Y123" s="80" t="s">
        <v>147</v>
      </c>
      <c r="Z123" s="80" t="s">
        <v>148</v>
      </c>
      <c r="AA123" s="81" t="s">
        <v>149</v>
      </c>
    </row>
    <row r="124" spans="2:65" s="1" customFormat="1" ht="29.25" customHeight="1">
      <c r="B124" s="34"/>
      <c r="C124" s="83" t="s">
        <v>112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247">
        <f>BK124</f>
        <v>0</v>
      </c>
      <c r="O124" s="248"/>
      <c r="P124" s="248"/>
      <c r="Q124" s="248"/>
      <c r="R124" s="36"/>
      <c r="T124" s="82"/>
      <c r="U124" s="50"/>
      <c r="V124" s="50"/>
      <c r="W124" s="149">
        <f>W125+W173</f>
        <v>0</v>
      </c>
      <c r="X124" s="50"/>
      <c r="Y124" s="149">
        <f>Y125+Y173</f>
        <v>0</v>
      </c>
      <c r="Z124" s="50"/>
      <c r="AA124" s="150">
        <f>AA125+AA173</f>
        <v>0</v>
      </c>
      <c r="AT124" s="17" t="s">
        <v>83</v>
      </c>
      <c r="AU124" s="17" t="s">
        <v>117</v>
      </c>
      <c r="BK124" s="151">
        <f>BK125+BK173</f>
        <v>0</v>
      </c>
    </row>
    <row r="125" spans="2:65" s="9" customFormat="1" ht="37.35" customHeight="1">
      <c r="B125" s="152"/>
      <c r="C125" s="153"/>
      <c r="D125" s="154" t="s">
        <v>118</v>
      </c>
      <c r="E125" s="154"/>
      <c r="F125" s="154"/>
      <c r="G125" s="154"/>
      <c r="H125" s="154"/>
      <c r="I125" s="154"/>
      <c r="J125" s="154"/>
      <c r="K125" s="154"/>
      <c r="L125" s="154"/>
      <c r="M125" s="154"/>
      <c r="N125" s="249">
        <f>BK125</f>
        <v>0</v>
      </c>
      <c r="O125" s="231"/>
      <c r="P125" s="231"/>
      <c r="Q125" s="231"/>
      <c r="R125" s="155"/>
      <c r="T125" s="156"/>
      <c r="U125" s="153"/>
      <c r="V125" s="153"/>
      <c r="W125" s="157">
        <f>W126+W135+W141+W144+W150+W163+W167</f>
        <v>0</v>
      </c>
      <c r="X125" s="153"/>
      <c r="Y125" s="157">
        <f>Y126+Y135+Y141+Y144+Y150+Y163+Y167</f>
        <v>0</v>
      </c>
      <c r="Z125" s="153"/>
      <c r="AA125" s="158">
        <f>AA126+AA135+AA141+AA144+AA150+AA163+AA167</f>
        <v>0</v>
      </c>
      <c r="AR125" s="159" t="s">
        <v>25</v>
      </c>
      <c r="AT125" s="160" t="s">
        <v>83</v>
      </c>
      <c r="AU125" s="160" t="s">
        <v>84</v>
      </c>
      <c r="AY125" s="159" t="s">
        <v>150</v>
      </c>
      <c r="BK125" s="161">
        <f>BK126+BK135+BK141+BK144+BK150+BK163+BK167</f>
        <v>0</v>
      </c>
    </row>
    <row r="126" spans="2:65" s="9" customFormat="1" ht="19.899999999999999" customHeight="1">
      <c r="B126" s="152"/>
      <c r="C126" s="153"/>
      <c r="D126" s="162" t="s">
        <v>119</v>
      </c>
      <c r="E126" s="162"/>
      <c r="F126" s="162"/>
      <c r="G126" s="162"/>
      <c r="H126" s="162"/>
      <c r="I126" s="162"/>
      <c r="J126" s="162"/>
      <c r="K126" s="162"/>
      <c r="L126" s="162"/>
      <c r="M126" s="162"/>
      <c r="N126" s="250">
        <f>BK126</f>
        <v>0</v>
      </c>
      <c r="O126" s="251"/>
      <c r="P126" s="251"/>
      <c r="Q126" s="251"/>
      <c r="R126" s="155"/>
      <c r="T126" s="156"/>
      <c r="U126" s="153"/>
      <c r="V126" s="153"/>
      <c r="W126" s="157">
        <f>SUM(W127:W134)</f>
        <v>0</v>
      </c>
      <c r="X126" s="153"/>
      <c r="Y126" s="157">
        <f>SUM(Y127:Y134)</f>
        <v>0</v>
      </c>
      <c r="Z126" s="153"/>
      <c r="AA126" s="158">
        <f>SUM(AA127:AA134)</f>
        <v>0</v>
      </c>
      <c r="AR126" s="159" t="s">
        <v>25</v>
      </c>
      <c r="AT126" s="160" t="s">
        <v>83</v>
      </c>
      <c r="AU126" s="160" t="s">
        <v>25</v>
      </c>
      <c r="AY126" s="159" t="s">
        <v>150</v>
      </c>
      <c r="BK126" s="161">
        <f>SUM(BK127:BK134)</f>
        <v>0</v>
      </c>
    </row>
    <row r="127" spans="2:65" s="1" customFormat="1" ht="22.5" customHeight="1">
      <c r="B127" s="34"/>
      <c r="C127" s="163" t="s">
        <v>25</v>
      </c>
      <c r="D127" s="163" t="s">
        <v>151</v>
      </c>
      <c r="E127" s="164" t="s">
        <v>152</v>
      </c>
      <c r="F127" s="238" t="s">
        <v>153</v>
      </c>
      <c r="G127" s="238"/>
      <c r="H127" s="238"/>
      <c r="I127" s="238"/>
      <c r="J127" s="165" t="s">
        <v>154</v>
      </c>
      <c r="K127" s="166">
        <v>1</v>
      </c>
      <c r="L127" s="239">
        <v>0</v>
      </c>
      <c r="M127" s="240"/>
      <c r="N127" s="241">
        <f>ROUND(L127*K127,2)</f>
        <v>0</v>
      </c>
      <c r="O127" s="241"/>
      <c r="P127" s="241"/>
      <c r="Q127" s="241"/>
      <c r="R127" s="36"/>
      <c r="T127" s="167" t="s">
        <v>23</v>
      </c>
      <c r="U127" s="43" t="s">
        <v>49</v>
      </c>
      <c r="V127" s="35"/>
      <c r="W127" s="168">
        <f>V127*K127</f>
        <v>0</v>
      </c>
      <c r="X127" s="168">
        <v>0</v>
      </c>
      <c r="Y127" s="168">
        <f>X127*K127</f>
        <v>0</v>
      </c>
      <c r="Z127" s="168">
        <v>0</v>
      </c>
      <c r="AA127" s="169">
        <f>Z127*K127</f>
        <v>0</v>
      </c>
      <c r="AR127" s="17" t="s">
        <v>155</v>
      </c>
      <c r="AT127" s="17" t="s">
        <v>151</v>
      </c>
      <c r="AU127" s="17" t="s">
        <v>107</v>
      </c>
      <c r="AY127" s="17" t="s">
        <v>150</v>
      </c>
      <c r="BE127" s="105">
        <f>IF(U127="základní",N127,0)</f>
        <v>0</v>
      </c>
      <c r="BF127" s="105">
        <f>IF(U127="snížená",N127,0)</f>
        <v>0</v>
      </c>
      <c r="BG127" s="105">
        <f>IF(U127="zákl. přenesená",N127,0)</f>
        <v>0</v>
      </c>
      <c r="BH127" s="105">
        <f>IF(U127="sníž. přenesená",N127,0)</f>
        <v>0</v>
      </c>
      <c r="BI127" s="105">
        <f>IF(U127="nulová",N127,0)</f>
        <v>0</v>
      </c>
      <c r="BJ127" s="17" t="s">
        <v>25</v>
      </c>
      <c r="BK127" s="105">
        <f>ROUND(L127*K127,2)</f>
        <v>0</v>
      </c>
      <c r="BL127" s="17" t="s">
        <v>155</v>
      </c>
      <c r="BM127" s="17" t="s">
        <v>107</v>
      </c>
    </row>
    <row r="128" spans="2:65" s="1" customFormat="1" ht="64.5" customHeight="1">
      <c r="B128" s="34"/>
      <c r="C128" s="35"/>
      <c r="D128" s="35"/>
      <c r="E128" s="35"/>
      <c r="F128" s="242" t="s">
        <v>156</v>
      </c>
      <c r="G128" s="243"/>
      <c r="H128" s="243"/>
      <c r="I128" s="243"/>
      <c r="J128" s="35"/>
      <c r="K128" s="35"/>
      <c r="L128" s="35"/>
      <c r="M128" s="35"/>
      <c r="N128" s="35"/>
      <c r="O128" s="35"/>
      <c r="P128" s="35"/>
      <c r="Q128" s="35"/>
      <c r="R128" s="36"/>
      <c r="T128" s="138"/>
      <c r="U128" s="35"/>
      <c r="V128" s="35"/>
      <c r="W128" s="35"/>
      <c r="X128" s="35"/>
      <c r="Y128" s="35"/>
      <c r="Z128" s="35"/>
      <c r="AA128" s="77"/>
      <c r="AT128" s="17" t="s">
        <v>157</v>
      </c>
      <c r="AU128" s="17" t="s">
        <v>107</v>
      </c>
    </row>
    <row r="129" spans="2:65" s="1" customFormat="1" ht="22.5" customHeight="1">
      <c r="B129" s="34"/>
      <c r="C129" s="163" t="s">
        <v>107</v>
      </c>
      <c r="D129" s="163" t="s">
        <v>151</v>
      </c>
      <c r="E129" s="164" t="s">
        <v>158</v>
      </c>
      <c r="F129" s="238" t="s">
        <v>159</v>
      </c>
      <c r="G129" s="238"/>
      <c r="H129" s="238"/>
      <c r="I129" s="238"/>
      <c r="J129" s="165" t="s">
        <v>154</v>
      </c>
      <c r="K129" s="166">
        <v>1</v>
      </c>
      <c r="L129" s="239">
        <v>0</v>
      </c>
      <c r="M129" s="240"/>
      <c r="N129" s="241">
        <f>ROUND(L129*K129,2)</f>
        <v>0</v>
      </c>
      <c r="O129" s="241"/>
      <c r="P129" s="241"/>
      <c r="Q129" s="241"/>
      <c r="R129" s="36"/>
      <c r="T129" s="167" t="s">
        <v>23</v>
      </c>
      <c r="U129" s="43" t="s">
        <v>49</v>
      </c>
      <c r="V129" s="35"/>
      <c r="W129" s="168">
        <f>V129*K129</f>
        <v>0</v>
      </c>
      <c r="X129" s="168">
        <v>0</v>
      </c>
      <c r="Y129" s="168">
        <f>X129*K129</f>
        <v>0</v>
      </c>
      <c r="Z129" s="168">
        <v>0</v>
      </c>
      <c r="AA129" s="169">
        <f>Z129*K129</f>
        <v>0</v>
      </c>
      <c r="AR129" s="17" t="s">
        <v>155</v>
      </c>
      <c r="AT129" s="17" t="s">
        <v>151</v>
      </c>
      <c r="AU129" s="17" t="s">
        <v>107</v>
      </c>
      <c r="AY129" s="17" t="s">
        <v>150</v>
      </c>
      <c r="BE129" s="105">
        <f>IF(U129="základní",N129,0)</f>
        <v>0</v>
      </c>
      <c r="BF129" s="105">
        <f>IF(U129="snížená",N129,0)</f>
        <v>0</v>
      </c>
      <c r="BG129" s="105">
        <f>IF(U129="zákl. přenesená",N129,0)</f>
        <v>0</v>
      </c>
      <c r="BH129" s="105">
        <f>IF(U129="sníž. přenesená",N129,0)</f>
        <v>0</v>
      </c>
      <c r="BI129" s="105">
        <f>IF(U129="nulová",N129,0)</f>
        <v>0</v>
      </c>
      <c r="BJ129" s="17" t="s">
        <v>25</v>
      </c>
      <c r="BK129" s="105">
        <f>ROUND(L129*K129,2)</f>
        <v>0</v>
      </c>
      <c r="BL129" s="17" t="s">
        <v>155</v>
      </c>
      <c r="BM129" s="17" t="s">
        <v>155</v>
      </c>
    </row>
    <row r="130" spans="2:65" s="1" customFormat="1" ht="54" customHeight="1">
      <c r="B130" s="34"/>
      <c r="C130" s="35"/>
      <c r="D130" s="35"/>
      <c r="E130" s="35"/>
      <c r="F130" s="242" t="s">
        <v>160</v>
      </c>
      <c r="G130" s="243"/>
      <c r="H130" s="243"/>
      <c r="I130" s="243"/>
      <c r="J130" s="35"/>
      <c r="K130" s="35"/>
      <c r="L130" s="35"/>
      <c r="M130" s="35"/>
      <c r="N130" s="35"/>
      <c r="O130" s="35"/>
      <c r="P130" s="35"/>
      <c r="Q130" s="35"/>
      <c r="R130" s="36"/>
      <c r="T130" s="138"/>
      <c r="U130" s="35"/>
      <c r="V130" s="35"/>
      <c r="W130" s="35"/>
      <c r="X130" s="35"/>
      <c r="Y130" s="35"/>
      <c r="Z130" s="35"/>
      <c r="AA130" s="77"/>
      <c r="AT130" s="17" t="s">
        <v>157</v>
      </c>
      <c r="AU130" s="17" t="s">
        <v>107</v>
      </c>
    </row>
    <row r="131" spans="2:65" s="1" customFormat="1" ht="22.5" customHeight="1">
      <c r="B131" s="34"/>
      <c r="C131" s="163" t="s">
        <v>161</v>
      </c>
      <c r="D131" s="163" t="s">
        <v>151</v>
      </c>
      <c r="E131" s="164" t="s">
        <v>162</v>
      </c>
      <c r="F131" s="238" t="s">
        <v>163</v>
      </c>
      <c r="G131" s="238"/>
      <c r="H131" s="238"/>
      <c r="I131" s="238"/>
      <c r="J131" s="165" t="s">
        <v>154</v>
      </c>
      <c r="K131" s="166">
        <v>1</v>
      </c>
      <c r="L131" s="239">
        <v>0</v>
      </c>
      <c r="M131" s="240"/>
      <c r="N131" s="241">
        <f>ROUND(L131*K131,2)</f>
        <v>0</v>
      </c>
      <c r="O131" s="241"/>
      <c r="P131" s="241"/>
      <c r="Q131" s="241"/>
      <c r="R131" s="36"/>
      <c r="T131" s="167" t="s">
        <v>23</v>
      </c>
      <c r="U131" s="43" t="s">
        <v>49</v>
      </c>
      <c r="V131" s="35"/>
      <c r="W131" s="168">
        <f>V131*K131</f>
        <v>0</v>
      </c>
      <c r="X131" s="168">
        <v>0</v>
      </c>
      <c r="Y131" s="168">
        <f>X131*K131</f>
        <v>0</v>
      </c>
      <c r="Z131" s="168">
        <v>0</v>
      </c>
      <c r="AA131" s="169">
        <f>Z131*K131</f>
        <v>0</v>
      </c>
      <c r="AR131" s="17" t="s">
        <v>155</v>
      </c>
      <c r="AT131" s="17" t="s">
        <v>151</v>
      </c>
      <c r="AU131" s="17" t="s">
        <v>107</v>
      </c>
      <c r="AY131" s="17" t="s">
        <v>150</v>
      </c>
      <c r="BE131" s="105">
        <f>IF(U131="základní",N131,0)</f>
        <v>0</v>
      </c>
      <c r="BF131" s="105">
        <f>IF(U131="snížená",N131,0)</f>
        <v>0</v>
      </c>
      <c r="BG131" s="105">
        <f>IF(U131="zákl. přenesená",N131,0)</f>
        <v>0</v>
      </c>
      <c r="BH131" s="105">
        <f>IF(U131="sníž. přenesená",N131,0)</f>
        <v>0</v>
      </c>
      <c r="BI131" s="105">
        <f>IF(U131="nulová",N131,0)</f>
        <v>0</v>
      </c>
      <c r="BJ131" s="17" t="s">
        <v>25</v>
      </c>
      <c r="BK131" s="105">
        <f>ROUND(L131*K131,2)</f>
        <v>0</v>
      </c>
      <c r="BL131" s="17" t="s">
        <v>155</v>
      </c>
      <c r="BM131" s="17" t="s">
        <v>164</v>
      </c>
    </row>
    <row r="132" spans="2:65" s="1" customFormat="1" ht="55.5" customHeight="1">
      <c r="B132" s="34"/>
      <c r="C132" s="35"/>
      <c r="D132" s="35"/>
      <c r="E132" s="35"/>
      <c r="F132" s="242" t="s">
        <v>165</v>
      </c>
      <c r="G132" s="243"/>
      <c r="H132" s="243"/>
      <c r="I132" s="243"/>
      <c r="J132" s="35"/>
      <c r="K132" s="35"/>
      <c r="L132" s="35"/>
      <c r="M132" s="35"/>
      <c r="N132" s="35"/>
      <c r="O132" s="35"/>
      <c r="P132" s="35"/>
      <c r="Q132" s="35"/>
      <c r="R132" s="36"/>
      <c r="T132" s="138"/>
      <c r="U132" s="35"/>
      <c r="V132" s="35"/>
      <c r="W132" s="35"/>
      <c r="X132" s="35"/>
      <c r="Y132" s="35"/>
      <c r="Z132" s="35"/>
      <c r="AA132" s="77"/>
      <c r="AT132" s="17" t="s">
        <v>157</v>
      </c>
      <c r="AU132" s="17" t="s">
        <v>107</v>
      </c>
    </row>
    <row r="133" spans="2:65" s="1" customFormat="1" ht="22.5" customHeight="1">
      <c r="B133" s="34"/>
      <c r="C133" s="163" t="s">
        <v>155</v>
      </c>
      <c r="D133" s="163" t="s">
        <v>151</v>
      </c>
      <c r="E133" s="164" t="s">
        <v>166</v>
      </c>
      <c r="F133" s="238" t="s">
        <v>167</v>
      </c>
      <c r="G133" s="238"/>
      <c r="H133" s="238"/>
      <c r="I133" s="238"/>
      <c r="J133" s="165" t="s">
        <v>154</v>
      </c>
      <c r="K133" s="166">
        <v>15</v>
      </c>
      <c r="L133" s="239">
        <v>0</v>
      </c>
      <c r="M133" s="240"/>
      <c r="N133" s="241">
        <f>ROUND(L133*K133,2)</f>
        <v>0</v>
      </c>
      <c r="O133" s="241"/>
      <c r="P133" s="241"/>
      <c r="Q133" s="241"/>
      <c r="R133" s="36"/>
      <c r="T133" s="167" t="s">
        <v>23</v>
      </c>
      <c r="U133" s="43" t="s">
        <v>49</v>
      </c>
      <c r="V133" s="35"/>
      <c r="W133" s="168">
        <f>V133*K133</f>
        <v>0</v>
      </c>
      <c r="X133" s="168">
        <v>0</v>
      </c>
      <c r="Y133" s="168">
        <f>X133*K133</f>
        <v>0</v>
      </c>
      <c r="Z133" s="168">
        <v>0</v>
      </c>
      <c r="AA133" s="169">
        <f>Z133*K133</f>
        <v>0</v>
      </c>
      <c r="AR133" s="17" t="s">
        <v>155</v>
      </c>
      <c r="AT133" s="17" t="s">
        <v>151</v>
      </c>
      <c r="AU133" s="17" t="s">
        <v>107</v>
      </c>
      <c r="AY133" s="17" t="s">
        <v>150</v>
      </c>
      <c r="BE133" s="105">
        <f>IF(U133="základní",N133,0)</f>
        <v>0</v>
      </c>
      <c r="BF133" s="105">
        <f>IF(U133="snížená",N133,0)</f>
        <v>0</v>
      </c>
      <c r="BG133" s="105">
        <f>IF(U133="zákl. přenesená",N133,0)</f>
        <v>0</v>
      </c>
      <c r="BH133" s="105">
        <f>IF(U133="sníž. přenesená",N133,0)</f>
        <v>0</v>
      </c>
      <c r="BI133" s="105">
        <f>IF(U133="nulová",N133,0)</f>
        <v>0</v>
      </c>
      <c r="BJ133" s="17" t="s">
        <v>25</v>
      </c>
      <c r="BK133" s="105">
        <f>ROUND(L133*K133,2)</f>
        <v>0</v>
      </c>
      <c r="BL133" s="17" t="s">
        <v>155</v>
      </c>
      <c r="BM133" s="17" t="s">
        <v>168</v>
      </c>
    </row>
    <row r="134" spans="2:65" s="1" customFormat="1" ht="22.5" customHeight="1">
      <c r="B134" s="34"/>
      <c r="C134" s="35"/>
      <c r="D134" s="35"/>
      <c r="E134" s="35"/>
      <c r="F134" s="242" t="s">
        <v>169</v>
      </c>
      <c r="G134" s="243"/>
      <c r="H134" s="243"/>
      <c r="I134" s="243"/>
      <c r="J134" s="35"/>
      <c r="K134" s="35"/>
      <c r="L134" s="35"/>
      <c r="M134" s="35"/>
      <c r="N134" s="35"/>
      <c r="O134" s="35"/>
      <c r="P134" s="35"/>
      <c r="Q134" s="35"/>
      <c r="R134" s="36"/>
      <c r="T134" s="138"/>
      <c r="U134" s="35"/>
      <c r="V134" s="35"/>
      <c r="W134" s="35"/>
      <c r="X134" s="35"/>
      <c r="Y134" s="35"/>
      <c r="Z134" s="35"/>
      <c r="AA134" s="77"/>
      <c r="AT134" s="17" t="s">
        <v>157</v>
      </c>
      <c r="AU134" s="17" t="s">
        <v>107</v>
      </c>
    </row>
    <row r="135" spans="2:65" s="9" customFormat="1" ht="29.85" customHeight="1">
      <c r="B135" s="152"/>
      <c r="C135" s="153"/>
      <c r="D135" s="162" t="s">
        <v>120</v>
      </c>
      <c r="E135" s="162"/>
      <c r="F135" s="162"/>
      <c r="G135" s="162"/>
      <c r="H135" s="162"/>
      <c r="I135" s="162"/>
      <c r="J135" s="162"/>
      <c r="K135" s="162"/>
      <c r="L135" s="162"/>
      <c r="M135" s="162"/>
      <c r="N135" s="250">
        <f>BK135</f>
        <v>0</v>
      </c>
      <c r="O135" s="251"/>
      <c r="P135" s="251"/>
      <c r="Q135" s="251"/>
      <c r="R135" s="155"/>
      <c r="T135" s="156"/>
      <c r="U135" s="153"/>
      <c r="V135" s="153"/>
      <c r="W135" s="157">
        <f>SUM(W136:W140)</f>
        <v>0</v>
      </c>
      <c r="X135" s="153"/>
      <c r="Y135" s="157">
        <f>SUM(Y136:Y140)</f>
        <v>0</v>
      </c>
      <c r="Z135" s="153"/>
      <c r="AA135" s="158">
        <f>SUM(AA136:AA140)</f>
        <v>0</v>
      </c>
      <c r="AR135" s="159" t="s">
        <v>25</v>
      </c>
      <c r="AT135" s="160" t="s">
        <v>83</v>
      </c>
      <c r="AU135" s="160" t="s">
        <v>25</v>
      </c>
      <c r="AY135" s="159" t="s">
        <v>150</v>
      </c>
      <c r="BK135" s="161">
        <f>SUM(BK136:BK140)</f>
        <v>0</v>
      </c>
    </row>
    <row r="136" spans="2:65" s="1" customFormat="1" ht="22.5" customHeight="1">
      <c r="B136" s="34"/>
      <c r="C136" s="163" t="s">
        <v>170</v>
      </c>
      <c r="D136" s="163" t="s">
        <v>151</v>
      </c>
      <c r="E136" s="164" t="s">
        <v>171</v>
      </c>
      <c r="F136" s="238" t="s">
        <v>172</v>
      </c>
      <c r="G136" s="238"/>
      <c r="H136" s="238"/>
      <c r="I136" s="238"/>
      <c r="J136" s="165" t="s">
        <v>173</v>
      </c>
      <c r="K136" s="166">
        <v>220</v>
      </c>
      <c r="L136" s="239">
        <v>0</v>
      </c>
      <c r="M136" s="240"/>
      <c r="N136" s="241">
        <f>ROUND(L136*K136,2)</f>
        <v>0</v>
      </c>
      <c r="O136" s="241"/>
      <c r="P136" s="241"/>
      <c r="Q136" s="241"/>
      <c r="R136" s="36"/>
      <c r="T136" s="167" t="s">
        <v>23</v>
      </c>
      <c r="U136" s="43" t="s">
        <v>49</v>
      </c>
      <c r="V136" s="35"/>
      <c r="W136" s="168">
        <f>V136*K136</f>
        <v>0</v>
      </c>
      <c r="X136" s="168">
        <v>0</v>
      </c>
      <c r="Y136" s="168">
        <f>X136*K136</f>
        <v>0</v>
      </c>
      <c r="Z136" s="168">
        <v>0</v>
      </c>
      <c r="AA136" s="169">
        <f>Z136*K136</f>
        <v>0</v>
      </c>
      <c r="AR136" s="17" t="s">
        <v>155</v>
      </c>
      <c r="AT136" s="17" t="s">
        <v>151</v>
      </c>
      <c r="AU136" s="17" t="s">
        <v>107</v>
      </c>
      <c r="AY136" s="17" t="s">
        <v>150</v>
      </c>
      <c r="BE136" s="105">
        <f>IF(U136="základní",N136,0)</f>
        <v>0</v>
      </c>
      <c r="BF136" s="105">
        <f>IF(U136="snížená",N136,0)</f>
        <v>0</v>
      </c>
      <c r="BG136" s="105">
        <f>IF(U136="zákl. přenesená",N136,0)</f>
        <v>0</v>
      </c>
      <c r="BH136" s="105">
        <f>IF(U136="sníž. přenesená",N136,0)</f>
        <v>0</v>
      </c>
      <c r="BI136" s="105">
        <f>IF(U136="nulová",N136,0)</f>
        <v>0</v>
      </c>
      <c r="BJ136" s="17" t="s">
        <v>25</v>
      </c>
      <c r="BK136" s="105">
        <f>ROUND(L136*K136,2)</f>
        <v>0</v>
      </c>
      <c r="BL136" s="17" t="s">
        <v>155</v>
      </c>
      <c r="BM136" s="17" t="s">
        <v>30</v>
      </c>
    </row>
    <row r="137" spans="2:65" s="1" customFormat="1" ht="22.5" customHeight="1">
      <c r="B137" s="34"/>
      <c r="C137" s="163" t="s">
        <v>164</v>
      </c>
      <c r="D137" s="163" t="s">
        <v>151</v>
      </c>
      <c r="E137" s="164" t="s">
        <v>174</v>
      </c>
      <c r="F137" s="238" t="s">
        <v>175</v>
      </c>
      <c r="G137" s="238"/>
      <c r="H137" s="238"/>
      <c r="I137" s="238"/>
      <c r="J137" s="165" t="s">
        <v>173</v>
      </c>
      <c r="K137" s="166">
        <v>220</v>
      </c>
      <c r="L137" s="239">
        <v>0</v>
      </c>
      <c r="M137" s="240"/>
      <c r="N137" s="241">
        <f>ROUND(L137*K137,2)</f>
        <v>0</v>
      </c>
      <c r="O137" s="241"/>
      <c r="P137" s="241"/>
      <c r="Q137" s="241"/>
      <c r="R137" s="36"/>
      <c r="T137" s="167" t="s">
        <v>23</v>
      </c>
      <c r="U137" s="43" t="s">
        <v>49</v>
      </c>
      <c r="V137" s="35"/>
      <c r="W137" s="168">
        <f>V137*K137</f>
        <v>0</v>
      </c>
      <c r="X137" s="168">
        <v>0</v>
      </c>
      <c r="Y137" s="168">
        <f>X137*K137</f>
        <v>0</v>
      </c>
      <c r="Z137" s="168">
        <v>0</v>
      </c>
      <c r="AA137" s="169">
        <f>Z137*K137</f>
        <v>0</v>
      </c>
      <c r="AR137" s="17" t="s">
        <v>155</v>
      </c>
      <c r="AT137" s="17" t="s">
        <v>151</v>
      </c>
      <c r="AU137" s="17" t="s">
        <v>107</v>
      </c>
      <c r="AY137" s="17" t="s">
        <v>150</v>
      </c>
      <c r="BE137" s="105">
        <f>IF(U137="základní",N137,0)</f>
        <v>0</v>
      </c>
      <c r="BF137" s="105">
        <f>IF(U137="snížená",N137,0)</f>
        <v>0</v>
      </c>
      <c r="BG137" s="105">
        <f>IF(U137="zákl. přenesená",N137,0)</f>
        <v>0</v>
      </c>
      <c r="BH137" s="105">
        <f>IF(U137="sníž. přenesená",N137,0)</f>
        <v>0</v>
      </c>
      <c r="BI137" s="105">
        <f>IF(U137="nulová",N137,0)</f>
        <v>0</v>
      </c>
      <c r="BJ137" s="17" t="s">
        <v>25</v>
      </c>
      <c r="BK137" s="105">
        <f>ROUND(L137*K137,2)</f>
        <v>0</v>
      </c>
      <c r="BL137" s="17" t="s">
        <v>155</v>
      </c>
      <c r="BM137" s="17" t="s">
        <v>176</v>
      </c>
    </row>
    <row r="138" spans="2:65" s="1" customFormat="1" ht="22.5" customHeight="1">
      <c r="B138" s="34"/>
      <c r="C138" s="163" t="s">
        <v>177</v>
      </c>
      <c r="D138" s="163" t="s">
        <v>151</v>
      </c>
      <c r="E138" s="164" t="s">
        <v>178</v>
      </c>
      <c r="F138" s="238" t="s">
        <v>179</v>
      </c>
      <c r="G138" s="238"/>
      <c r="H138" s="238"/>
      <c r="I138" s="238"/>
      <c r="J138" s="165" t="s">
        <v>173</v>
      </c>
      <c r="K138" s="166">
        <v>15</v>
      </c>
      <c r="L138" s="239">
        <v>0</v>
      </c>
      <c r="M138" s="240"/>
      <c r="N138" s="241">
        <f>ROUND(L138*K138,2)</f>
        <v>0</v>
      </c>
      <c r="O138" s="241"/>
      <c r="P138" s="241"/>
      <c r="Q138" s="241"/>
      <c r="R138" s="36"/>
      <c r="T138" s="167" t="s">
        <v>23</v>
      </c>
      <c r="U138" s="43" t="s">
        <v>49</v>
      </c>
      <c r="V138" s="35"/>
      <c r="W138" s="168">
        <f>V138*K138</f>
        <v>0</v>
      </c>
      <c r="X138" s="168">
        <v>0</v>
      </c>
      <c r="Y138" s="168">
        <f>X138*K138</f>
        <v>0</v>
      </c>
      <c r="Z138" s="168">
        <v>0</v>
      </c>
      <c r="AA138" s="169">
        <f>Z138*K138</f>
        <v>0</v>
      </c>
      <c r="AR138" s="17" t="s">
        <v>155</v>
      </c>
      <c r="AT138" s="17" t="s">
        <v>151</v>
      </c>
      <c r="AU138" s="17" t="s">
        <v>107</v>
      </c>
      <c r="AY138" s="17" t="s">
        <v>150</v>
      </c>
      <c r="BE138" s="105">
        <f>IF(U138="základní",N138,0)</f>
        <v>0</v>
      </c>
      <c r="BF138" s="105">
        <f>IF(U138="snížená",N138,0)</f>
        <v>0</v>
      </c>
      <c r="BG138" s="105">
        <f>IF(U138="zákl. přenesená",N138,0)</f>
        <v>0</v>
      </c>
      <c r="BH138" s="105">
        <f>IF(U138="sníž. přenesená",N138,0)</f>
        <v>0</v>
      </c>
      <c r="BI138" s="105">
        <f>IF(U138="nulová",N138,0)</f>
        <v>0</v>
      </c>
      <c r="BJ138" s="17" t="s">
        <v>25</v>
      </c>
      <c r="BK138" s="105">
        <f>ROUND(L138*K138,2)</f>
        <v>0</v>
      </c>
      <c r="BL138" s="17" t="s">
        <v>155</v>
      </c>
      <c r="BM138" s="17" t="s">
        <v>180</v>
      </c>
    </row>
    <row r="139" spans="2:65" s="1" customFormat="1" ht="22.5" customHeight="1">
      <c r="B139" s="34"/>
      <c r="C139" s="163" t="s">
        <v>168</v>
      </c>
      <c r="D139" s="163" t="s">
        <v>151</v>
      </c>
      <c r="E139" s="164" t="s">
        <v>181</v>
      </c>
      <c r="F139" s="238" t="s">
        <v>182</v>
      </c>
      <c r="G139" s="238"/>
      <c r="H139" s="238"/>
      <c r="I139" s="238"/>
      <c r="J139" s="165" t="s">
        <v>173</v>
      </c>
      <c r="K139" s="166">
        <v>10</v>
      </c>
      <c r="L139" s="239">
        <v>0</v>
      </c>
      <c r="M139" s="240"/>
      <c r="N139" s="241">
        <f>ROUND(L139*K139,2)</f>
        <v>0</v>
      </c>
      <c r="O139" s="241"/>
      <c r="P139" s="241"/>
      <c r="Q139" s="241"/>
      <c r="R139" s="36"/>
      <c r="T139" s="167" t="s">
        <v>23</v>
      </c>
      <c r="U139" s="43" t="s">
        <v>49</v>
      </c>
      <c r="V139" s="35"/>
      <c r="W139" s="168">
        <f>V139*K139</f>
        <v>0</v>
      </c>
      <c r="X139" s="168">
        <v>0</v>
      </c>
      <c r="Y139" s="168">
        <f>X139*K139</f>
        <v>0</v>
      </c>
      <c r="Z139" s="168">
        <v>0</v>
      </c>
      <c r="AA139" s="169">
        <f>Z139*K139</f>
        <v>0</v>
      </c>
      <c r="AR139" s="17" t="s">
        <v>155</v>
      </c>
      <c r="AT139" s="17" t="s">
        <v>151</v>
      </c>
      <c r="AU139" s="17" t="s">
        <v>107</v>
      </c>
      <c r="AY139" s="17" t="s">
        <v>150</v>
      </c>
      <c r="BE139" s="105">
        <f>IF(U139="základní",N139,0)</f>
        <v>0</v>
      </c>
      <c r="BF139" s="105">
        <f>IF(U139="snížená",N139,0)</f>
        <v>0</v>
      </c>
      <c r="BG139" s="105">
        <f>IF(U139="zákl. přenesená",N139,0)</f>
        <v>0</v>
      </c>
      <c r="BH139" s="105">
        <f>IF(U139="sníž. přenesená",N139,0)</f>
        <v>0</v>
      </c>
      <c r="BI139" s="105">
        <f>IF(U139="nulová",N139,0)</f>
        <v>0</v>
      </c>
      <c r="BJ139" s="17" t="s">
        <v>25</v>
      </c>
      <c r="BK139" s="105">
        <f>ROUND(L139*K139,2)</f>
        <v>0</v>
      </c>
      <c r="BL139" s="17" t="s">
        <v>155</v>
      </c>
      <c r="BM139" s="17" t="s">
        <v>183</v>
      </c>
    </row>
    <row r="140" spans="2:65" s="1" customFormat="1" ht="22.5" customHeight="1">
      <c r="B140" s="34"/>
      <c r="C140" s="163" t="s">
        <v>184</v>
      </c>
      <c r="D140" s="163" t="s">
        <v>151</v>
      </c>
      <c r="E140" s="164" t="s">
        <v>185</v>
      </c>
      <c r="F140" s="238" t="s">
        <v>186</v>
      </c>
      <c r="G140" s="238"/>
      <c r="H140" s="238"/>
      <c r="I140" s="238"/>
      <c r="J140" s="165" t="s">
        <v>187</v>
      </c>
      <c r="K140" s="166">
        <v>1</v>
      </c>
      <c r="L140" s="239">
        <v>0</v>
      </c>
      <c r="M140" s="240"/>
      <c r="N140" s="241">
        <f>ROUND(L140*K140,2)</f>
        <v>0</v>
      </c>
      <c r="O140" s="241"/>
      <c r="P140" s="241"/>
      <c r="Q140" s="241"/>
      <c r="R140" s="36"/>
      <c r="T140" s="167" t="s">
        <v>23</v>
      </c>
      <c r="U140" s="43" t="s">
        <v>49</v>
      </c>
      <c r="V140" s="35"/>
      <c r="W140" s="168">
        <f>V140*K140</f>
        <v>0</v>
      </c>
      <c r="X140" s="168">
        <v>0</v>
      </c>
      <c r="Y140" s="168">
        <f>X140*K140</f>
        <v>0</v>
      </c>
      <c r="Z140" s="168">
        <v>0</v>
      </c>
      <c r="AA140" s="169">
        <f>Z140*K140</f>
        <v>0</v>
      </c>
      <c r="AR140" s="17" t="s">
        <v>155</v>
      </c>
      <c r="AT140" s="17" t="s">
        <v>151</v>
      </c>
      <c r="AU140" s="17" t="s">
        <v>107</v>
      </c>
      <c r="AY140" s="17" t="s">
        <v>150</v>
      </c>
      <c r="BE140" s="105">
        <f>IF(U140="základní",N140,0)</f>
        <v>0</v>
      </c>
      <c r="BF140" s="105">
        <f>IF(U140="snížená",N140,0)</f>
        <v>0</v>
      </c>
      <c r="BG140" s="105">
        <f>IF(U140="zákl. přenesená",N140,0)</f>
        <v>0</v>
      </c>
      <c r="BH140" s="105">
        <f>IF(U140="sníž. přenesená",N140,0)</f>
        <v>0</v>
      </c>
      <c r="BI140" s="105">
        <f>IF(U140="nulová",N140,0)</f>
        <v>0</v>
      </c>
      <c r="BJ140" s="17" t="s">
        <v>25</v>
      </c>
      <c r="BK140" s="105">
        <f>ROUND(L140*K140,2)</f>
        <v>0</v>
      </c>
      <c r="BL140" s="17" t="s">
        <v>155</v>
      </c>
      <c r="BM140" s="17" t="s">
        <v>188</v>
      </c>
    </row>
    <row r="141" spans="2:65" s="9" customFormat="1" ht="29.85" customHeight="1">
      <c r="B141" s="152"/>
      <c r="C141" s="153"/>
      <c r="D141" s="162" t="s">
        <v>121</v>
      </c>
      <c r="E141" s="162"/>
      <c r="F141" s="162"/>
      <c r="G141" s="162"/>
      <c r="H141" s="162"/>
      <c r="I141" s="162"/>
      <c r="J141" s="162"/>
      <c r="K141" s="162"/>
      <c r="L141" s="162"/>
      <c r="M141" s="162"/>
      <c r="N141" s="252">
        <f>BK141</f>
        <v>0</v>
      </c>
      <c r="O141" s="253"/>
      <c r="P141" s="253"/>
      <c r="Q141" s="253"/>
      <c r="R141" s="155"/>
      <c r="T141" s="156"/>
      <c r="U141" s="153"/>
      <c r="V141" s="153"/>
      <c r="W141" s="157">
        <f>SUM(W142:W143)</f>
        <v>0</v>
      </c>
      <c r="X141" s="153"/>
      <c r="Y141" s="157">
        <f>SUM(Y142:Y143)</f>
        <v>0</v>
      </c>
      <c r="Z141" s="153"/>
      <c r="AA141" s="158">
        <f>SUM(AA142:AA143)</f>
        <v>0</v>
      </c>
      <c r="AR141" s="159" t="s">
        <v>25</v>
      </c>
      <c r="AT141" s="160" t="s">
        <v>83</v>
      </c>
      <c r="AU141" s="160" t="s">
        <v>25</v>
      </c>
      <c r="AY141" s="159" t="s">
        <v>150</v>
      </c>
      <c r="BK141" s="161">
        <f>SUM(BK142:BK143)</f>
        <v>0</v>
      </c>
    </row>
    <row r="142" spans="2:65" s="1" customFormat="1" ht="22.5" customHeight="1">
      <c r="B142" s="34"/>
      <c r="C142" s="163" t="s">
        <v>30</v>
      </c>
      <c r="D142" s="163" t="s">
        <v>151</v>
      </c>
      <c r="E142" s="164" t="s">
        <v>189</v>
      </c>
      <c r="F142" s="238" t="s">
        <v>190</v>
      </c>
      <c r="G142" s="238"/>
      <c r="H142" s="238"/>
      <c r="I142" s="238"/>
      <c r="J142" s="165" t="s">
        <v>173</v>
      </c>
      <c r="K142" s="166">
        <v>100</v>
      </c>
      <c r="L142" s="239">
        <v>0</v>
      </c>
      <c r="M142" s="240"/>
      <c r="N142" s="241">
        <f>ROUND(L142*K142,2)</f>
        <v>0</v>
      </c>
      <c r="O142" s="241"/>
      <c r="P142" s="241"/>
      <c r="Q142" s="241"/>
      <c r="R142" s="36"/>
      <c r="T142" s="167" t="s">
        <v>23</v>
      </c>
      <c r="U142" s="43" t="s">
        <v>49</v>
      </c>
      <c r="V142" s="35"/>
      <c r="W142" s="168">
        <f>V142*K142</f>
        <v>0</v>
      </c>
      <c r="X142" s="168">
        <v>0</v>
      </c>
      <c r="Y142" s="168">
        <f>X142*K142</f>
        <v>0</v>
      </c>
      <c r="Z142" s="168">
        <v>0</v>
      </c>
      <c r="AA142" s="169">
        <f>Z142*K142</f>
        <v>0</v>
      </c>
      <c r="AR142" s="17" t="s">
        <v>155</v>
      </c>
      <c r="AT142" s="17" t="s">
        <v>151</v>
      </c>
      <c r="AU142" s="17" t="s">
        <v>107</v>
      </c>
      <c r="AY142" s="17" t="s">
        <v>150</v>
      </c>
      <c r="BE142" s="105">
        <f>IF(U142="základní",N142,0)</f>
        <v>0</v>
      </c>
      <c r="BF142" s="105">
        <f>IF(U142="snížená",N142,0)</f>
        <v>0</v>
      </c>
      <c r="BG142" s="105">
        <f>IF(U142="zákl. přenesená",N142,0)</f>
        <v>0</v>
      </c>
      <c r="BH142" s="105">
        <f>IF(U142="sníž. přenesená",N142,0)</f>
        <v>0</v>
      </c>
      <c r="BI142" s="105">
        <f>IF(U142="nulová",N142,0)</f>
        <v>0</v>
      </c>
      <c r="BJ142" s="17" t="s">
        <v>25</v>
      </c>
      <c r="BK142" s="105">
        <f>ROUND(L142*K142,2)</f>
        <v>0</v>
      </c>
      <c r="BL142" s="17" t="s">
        <v>155</v>
      </c>
      <c r="BM142" s="17" t="s">
        <v>191</v>
      </c>
    </row>
    <row r="143" spans="2:65" s="1" customFormat="1" ht="22.5" customHeight="1">
      <c r="B143" s="34"/>
      <c r="C143" s="163" t="s">
        <v>192</v>
      </c>
      <c r="D143" s="163" t="s">
        <v>151</v>
      </c>
      <c r="E143" s="164" t="s">
        <v>193</v>
      </c>
      <c r="F143" s="238" t="s">
        <v>194</v>
      </c>
      <c r="G143" s="238"/>
      <c r="H143" s="238"/>
      <c r="I143" s="238"/>
      <c r="J143" s="165" t="s">
        <v>195</v>
      </c>
      <c r="K143" s="166">
        <v>1</v>
      </c>
      <c r="L143" s="239">
        <v>0</v>
      </c>
      <c r="M143" s="240"/>
      <c r="N143" s="241">
        <f>ROUND(L143*K143,2)</f>
        <v>0</v>
      </c>
      <c r="O143" s="241"/>
      <c r="P143" s="241"/>
      <c r="Q143" s="241"/>
      <c r="R143" s="36"/>
      <c r="T143" s="167" t="s">
        <v>23</v>
      </c>
      <c r="U143" s="43" t="s">
        <v>49</v>
      </c>
      <c r="V143" s="35"/>
      <c r="W143" s="168">
        <f>V143*K143</f>
        <v>0</v>
      </c>
      <c r="X143" s="168">
        <v>0</v>
      </c>
      <c r="Y143" s="168">
        <f>X143*K143</f>
        <v>0</v>
      </c>
      <c r="Z143" s="168">
        <v>0</v>
      </c>
      <c r="AA143" s="169">
        <f>Z143*K143</f>
        <v>0</v>
      </c>
      <c r="AR143" s="17" t="s">
        <v>155</v>
      </c>
      <c r="AT143" s="17" t="s">
        <v>151</v>
      </c>
      <c r="AU143" s="17" t="s">
        <v>107</v>
      </c>
      <c r="AY143" s="17" t="s">
        <v>150</v>
      </c>
      <c r="BE143" s="105">
        <f>IF(U143="základní",N143,0)</f>
        <v>0</v>
      </c>
      <c r="BF143" s="105">
        <f>IF(U143="snížená",N143,0)</f>
        <v>0</v>
      </c>
      <c r="BG143" s="105">
        <f>IF(U143="zákl. přenesená",N143,0)</f>
        <v>0</v>
      </c>
      <c r="BH143" s="105">
        <f>IF(U143="sníž. přenesená",N143,0)</f>
        <v>0</v>
      </c>
      <c r="BI143" s="105">
        <f>IF(U143="nulová",N143,0)</f>
        <v>0</v>
      </c>
      <c r="BJ143" s="17" t="s">
        <v>25</v>
      </c>
      <c r="BK143" s="105">
        <f>ROUND(L143*K143,2)</f>
        <v>0</v>
      </c>
      <c r="BL143" s="17" t="s">
        <v>155</v>
      </c>
      <c r="BM143" s="17" t="s">
        <v>196</v>
      </c>
    </row>
    <row r="144" spans="2:65" s="9" customFormat="1" ht="29.85" customHeight="1">
      <c r="B144" s="152"/>
      <c r="C144" s="153"/>
      <c r="D144" s="162" t="s">
        <v>122</v>
      </c>
      <c r="E144" s="162"/>
      <c r="F144" s="162"/>
      <c r="G144" s="162"/>
      <c r="H144" s="162"/>
      <c r="I144" s="162"/>
      <c r="J144" s="162"/>
      <c r="K144" s="162"/>
      <c r="L144" s="162"/>
      <c r="M144" s="162"/>
      <c r="N144" s="252">
        <f>BK144</f>
        <v>0</v>
      </c>
      <c r="O144" s="253"/>
      <c r="P144" s="253"/>
      <c r="Q144" s="253"/>
      <c r="R144" s="155"/>
      <c r="T144" s="156"/>
      <c r="U144" s="153"/>
      <c r="V144" s="153"/>
      <c r="W144" s="157">
        <f>SUM(W145:W149)</f>
        <v>0</v>
      </c>
      <c r="X144" s="153"/>
      <c r="Y144" s="157">
        <f>SUM(Y145:Y149)</f>
        <v>0</v>
      </c>
      <c r="Z144" s="153"/>
      <c r="AA144" s="158">
        <f>SUM(AA145:AA149)</f>
        <v>0</v>
      </c>
      <c r="AR144" s="159" t="s">
        <v>25</v>
      </c>
      <c r="AT144" s="160" t="s">
        <v>83</v>
      </c>
      <c r="AU144" s="160" t="s">
        <v>25</v>
      </c>
      <c r="AY144" s="159" t="s">
        <v>150</v>
      </c>
      <c r="BK144" s="161">
        <f>SUM(BK145:BK149)</f>
        <v>0</v>
      </c>
    </row>
    <row r="145" spans="2:65" s="1" customFormat="1" ht="22.5" customHeight="1">
      <c r="B145" s="34"/>
      <c r="C145" s="163" t="s">
        <v>176</v>
      </c>
      <c r="D145" s="163" t="s">
        <v>151</v>
      </c>
      <c r="E145" s="164" t="s">
        <v>197</v>
      </c>
      <c r="F145" s="238" t="s">
        <v>198</v>
      </c>
      <c r="G145" s="238"/>
      <c r="H145" s="238"/>
      <c r="I145" s="238"/>
      <c r="J145" s="165" t="s">
        <v>173</v>
      </c>
      <c r="K145" s="166">
        <v>60</v>
      </c>
      <c r="L145" s="239">
        <v>0</v>
      </c>
      <c r="M145" s="240"/>
      <c r="N145" s="241">
        <f>ROUND(L145*K145,2)</f>
        <v>0</v>
      </c>
      <c r="O145" s="241"/>
      <c r="P145" s="241"/>
      <c r="Q145" s="241"/>
      <c r="R145" s="36"/>
      <c r="T145" s="167" t="s">
        <v>23</v>
      </c>
      <c r="U145" s="43" t="s">
        <v>49</v>
      </c>
      <c r="V145" s="35"/>
      <c r="W145" s="168">
        <f>V145*K145</f>
        <v>0</v>
      </c>
      <c r="X145" s="168">
        <v>0</v>
      </c>
      <c r="Y145" s="168">
        <f>X145*K145</f>
        <v>0</v>
      </c>
      <c r="Z145" s="168">
        <v>0</v>
      </c>
      <c r="AA145" s="169">
        <f>Z145*K145</f>
        <v>0</v>
      </c>
      <c r="AR145" s="17" t="s">
        <v>155</v>
      </c>
      <c r="AT145" s="17" t="s">
        <v>151</v>
      </c>
      <c r="AU145" s="17" t="s">
        <v>107</v>
      </c>
      <c r="AY145" s="17" t="s">
        <v>150</v>
      </c>
      <c r="BE145" s="105">
        <f>IF(U145="základní",N145,0)</f>
        <v>0</v>
      </c>
      <c r="BF145" s="105">
        <f>IF(U145="snížená",N145,0)</f>
        <v>0</v>
      </c>
      <c r="BG145" s="105">
        <f>IF(U145="zákl. přenesená",N145,0)</f>
        <v>0</v>
      </c>
      <c r="BH145" s="105">
        <f>IF(U145="sníž. přenesená",N145,0)</f>
        <v>0</v>
      </c>
      <c r="BI145" s="105">
        <f>IF(U145="nulová",N145,0)</f>
        <v>0</v>
      </c>
      <c r="BJ145" s="17" t="s">
        <v>25</v>
      </c>
      <c r="BK145" s="105">
        <f>ROUND(L145*K145,2)</f>
        <v>0</v>
      </c>
      <c r="BL145" s="17" t="s">
        <v>155</v>
      </c>
      <c r="BM145" s="17" t="s">
        <v>199</v>
      </c>
    </row>
    <row r="146" spans="2:65" s="1" customFormat="1" ht="22.5" customHeight="1">
      <c r="B146" s="34"/>
      <c r="C146" s="163" t="s">
        <v>200</v>
      </c>
      <c r="D146" s="163" t="s">
        <v>151</v>
      </c>
      <c r="E146" s="164" t="s">
        <v>201</v>
      </c>
      <c r="F146" s="238" t="s">
        <v>202</v>
      </c>
      <c r="G146" s="238"/>
      <c r="H146" s="238"/>
      <c r="I146" s="238"/>
      <c r="J146" s="165" t="s">
        <v>173</v>
      </c>
      <c r="K146" s="166">
        <v>60</v>
      </c>
      <c r="L146" s="239">
        <v>0</v>
      </c>
      <c r="M146" s="240"/>
      <c r="N146" s="241">
        <f>ROUND(L146*K146,2)</f>
        <v>0</v>
      </c>
      <c r="O146" s="241"/>
      <c r="P146" s="241"/>
      <c r="Q146" s="241"/>
      <c r="R146" s="36"/>
      <c r="T146" s="167" t="s">
        <v>23</v>
      </c>
      <c r="U146" s="43" t="s">
        <v>49</v>
      </c>
      <c r="V146" s="35"/>
      <c r="W146" s="168">
        <f>V146*K146</f>
        <v>0</v>
      </c>
      <c r="X146" s="168">
        <v>0</v>
      </c>
      <c r="Y146" s="168">
        <f>X146*K146</f>
        <v>0</v>
      </c>
      <c r="Z146" s="168">
        <v>0</v>
      </c>
      <c r="AA146" s="169">
        <f>Z146*K146</f>
        <v>0</v>
      </c>
      <c r="AR146" s="17" t="s">
        <v>155</v>
      </c>
      <c r="AT146" s="17" t="s">
        <v>151</v>
      </c>
      <c r="AU146" s="17" t="s">
        <v>107</v>
      </c>
      <c r="AY146" s="17" t="s">
        <v>150</v>
      </c>
      <c r="BE146" s="105">
        <f>IF(U146="základní",N146,0)</f>
        <v>0</v>
      </c>
      <c r="BF146" s="105">
        <f>IF(U146="snížená",N146,0)</f>
        <v>0</v>
      </c>
      <c r="BG146" s="105">
        <f>IF(U146="zákl. přenesená",N146,0)</f>
        <v>0</v>
      </c>
      <c r="BH146" s="105">
        <f>IF(U146="sníž. přenesená",N146,0)</f>
        <v>0</v>
      </c>
      <c r="BI146" s="105">
        <f>IF(U146="nulová",N146,0)</f>
        <v>0</v>
      </c>
      <c r="BJ146" s="17" t="s">
        <v>25</v>
      </c>
      <c r="BK146" s="105">
        <f>ROUND(L146*K146,2)</f>
        <v>0</v>
      </c>
      <c r="BL146" s="17" t="s">
        <v>155</v>
      </c>
      <c r="BM146" s="17" t="s">
        <v>203</v>
      </c>
    </row>
    <row r="147" spans="2:65" s="1" customFormat="1" ht="22.5" customHeight="1">
      <c r="B147" s="34"/>
      <c r="C147" s="163" t="s">
        <v>180</v>
      </c>
      <c r="D147" s="163" t="s">
        <v>151</v>
      </c>
      <c r="E147" s="164" t="s">
        <v>204</v>
      </c>
      <c r="F147" s="238" t="s">
        <v>205</v>
      </c>
      <c r="G147" s="238"/>
      <c r="H147" s="238"/>
      <c r="I147" s="238"/>
      <c r="J147" s="165" t="s">
        <v>173</v>
      </c>
      <c r="K147" s="166">
        <v>30</v>
      </c>
      <c r="L147" s="239">
        <v>0</v>
      </c>
      <c r="M147" s="240"/>
      <c r="N147" s="241">
        <f>ROUND(L147*K147,2)</f>
        <v>0</v>
      </c>
      <c r="O147" s="241"/>
      <c r="P147" s="241"/>
      <c r="Q147" s="241"/>
      <c r="R147" s="36"/>
      <c r="T147" s="167" t="s">
        <v>23</v>
      </c>
      <c r="U147" s="43" t="s">
        <v>49</v>
      </c>
      <c r="V147" s="35"/>
      <c r="W147" s="168">
        <f>V147*K147</f>
        <v>0</v>
      </c>
      <c r="X147" s="168">
        <v>0</v>
      </c>
      <c r="Y147" s="168">
        <f>X147*K147</f>
        <v>0</v>
      </c>
      <c r="Z147" s="168">
        <v>0</v>
      </c>
      <c r="AA147" s="169">
        <f>Z147*K147</f>
        <v>0</v>
      </c>
      <c r="AR147" s="17" t="s">
        <v>155</v>
      </c>
      <c r="AT147" s="17" t="s">
        <v>151</v>
      </c>
      <c r="AU147" s="17" t="s">
        <v>107</v>
      </c>
      <c r="AY147" s="17" t="s">
        <v>150</v>
      </c>
      <c r="BE147" s="105">
        <f>IF(U147="základní",N147,0)</f>
        <v>0</v>
      </c>
      <c r="BF147" s="105">
        <f>IF(U147="snížená",N147,0)</f>
        <v>0</v>
      </c>
      <c r="BG147" s="105">
        <f>IF(U147="zákl. přenesená",N147,0)</f>
        <v>0</v>
      </c>
      <c r="BH147" s="105">
        <f>IF(U147="sníž. přenesená",N147,0)</f>
        <v>0</v>
      </c>
      <c r="BI147" s="105">
        <f>IF(U147="nulová",N147,0)</f>
        <v>0</v>
      </c>
      <c r="BJ147" s="17" t="s">
        <v>25</v>
      </c>
      <c r="BK147" s="105">
        <f>ROUND(L147*K147,2)</f>
        <v>0</v>
      </c>
      <c r="BL147" s="17" t="s">
        <v>155</v>
      </c>
      <c r="BM147" s="17" t="s">
        <v>206</v>
      </c>
    </row>
    <row r="148" spans="2:65" s="1" customFormat="1" ht="31.5" customHeight="1">
      <c r="B148" s="34"/>
      <c r="C148" s="163" t="s">
        <v>11</v>
      </c>
      <c r="D148" s="163" t="s">
        <v>151</v>
      </c>
      <c r="E148" s="164" t="s">
        <v>207</v>
      </c>
      <c r="F148" s="238" t="s">
        <v>208</v>
      </c>
      <c r="G148" s="238"/>
      <c r="H148" s="238"/>
      <c r="I148" s="238"/>
      <c r="J148" s="165" t="s">
        <v>209</v>
      </c>
      <c r="K148" s="166">
        <v>200</v>
      </c>
      <c r="L148" s="239">
        <v>0</v>
      </c>
      <c r="M148" s="240"/>
      <c r="N148" s="241">
        <f>ROUND(L148*K148,2)</f>
        <v>0</v>
      </c>
      <c r="O148" s="241"/>
      <c r="P148" s="241"/>
      <c r="Q148" s="241"/>
      <c r="R148" s="36"/>
      <c r="T148" s="167" t="s">
        <v>23</v>
      </c>
      <c r="U148" s="43" t="s">
        <v>49</v>
      </c>
      <c r="V148" s="35"/>
      <c r="W148" s="168">
        <f>V148*K148</f>
        <v>0</v>
      </c>
      <c r="X148" s="168">
        <v>0</v>
      </c>
      <c r="Y148" s="168">
        <f>X148*K148</f>
        <v>0</v>
      </c>
      <c r="Z148" s="168">
        <v>0</v>
      </c>
      <c r="AA148" s="169">
        <f>Z148*K148</f>
        <v>0</v>
      </c>
      <c r="AR148" s="17" t="s">
        <v>155</v>
      </c>
      <c r="AT148" s="17" t="s">
        <v>151</v>
      </c>
      <c r="AU148" s="17" t="s">
        <v>107</v>
      </c>
      <c r="AY148" s="17" t="s">
        <v>150</v>
      </c>
      <c r="BE148" s="105">
        <f>IF(U148="základní",N148,0)</f>
        <v>0</v>
      </c>
      <c r="BF148" s="105">
        <f>IF(U148="snížená",N148,0)</f>
        <v>0</v>
      </c>
      <c r="BG148" s="105">
        <f>IF(U148="zákl. přenesená",N148,0)</f>
        <v>0</v>
      </c>
      <c r="BH148" s="105">
        <f>IF(U148="sníž. přenesená",N148,0)</f>
        <v>0</v>
      </c>
      <c r="BI148" s="105">
        <f>IF(U148="nulová",N148,0)</f>
        <v>0</v>
      </c>
      <c r="BJ148" s="17" t="s">
        <v>25</v>
      </c>
      <c r="BK148" s="105">
        <f>ROUND(L148*K148,2)</f>
        <v>0</v>
      </c>
      <c r="BL148" s="17" t="s">
        <v>155</v>
      </c>
      <c r="BM148" s="17" t="s">
        <v>210</v>
      </c>
    </row>
    <row r="149" spans="2:65" s="1" customFormat="1" ht="22.5" customHeight="1">
      <c r="B149" s="34"/>
      <c r="C149" s="163" t="s">
        <v>183</v>
      </c>
      <c r="D149" s="163" t="s">
        <v>151</v>
      </c>
      <c r="E149" s="164" t="s">
        <v>211</v>
      </c>
      <c r="F149" s="238" t="s">
        <v>212</v>
      </c>
      <c r="G149" s="238"/>
      <c r="H149" s="238"/>
      <c r="I149" s="238"/>
      <c r="J149" s="165" t="s">
        <v>195</v>
      </c>
      <c r="K149" s="166">
        <v>1</v>
      </c>
      <c r="L149" s="239">
        <v>0</v>
      </c>
      <c r="M149" s="240"/>
      <c r="N149" s="241">
        <f>ROUND(L149*K149,2)</f>
        <v>0</v>
      </c>
      <c r="O149" s="241"/>
      <c r="P149" s="241"/>
      <c r="Q149" s="241"/>
      <c r="R149" s="36"/>
      <c r="T149" s="167" t="s">
        <v>23</v>
      </c>
      <c r="U149" s="43" t="s">
        <v>49</v>
      </c>
      <c r="V149" s="35"/>
      <c r="W149" s="168">
        <f>V149*K149</f>
        <v>0</v>
      </c>
      <c r="X149" s="168">
        <v>0</v>
      </c>
      <c r="Y149" s="168">
        <f>X149*K149</f>
        <v>0</v>
      </c>
      <c r="Z149" s="168">
        <v>0</v>
      </c>
      <c r="AA149" s="169">
        <f>Z149*K149</f>
        <v>0</v>
      </c>
      <c r="AR149" s="17" t="s">
        <v>155</v>
      </c>
      <c r="AT149" s="17" t="s">
        <v>151</v>
      </c>
      <c r="AU149" s="17" t="s">
        <v>107</v>
      </c>
      <c r="AY149" s="17" t="s">
        <v>150</v>
      </c>
      <c r="BE149" s="105">
        <f>IF(U149="základní",N149,0)</f>
        <v>0</v>
      </c>
      <c r="BF149" s="105">
        <f>IF(U149="snížená",N149,0)</f>
        <v>0</v>
      </c>
      <c r="BG149" s="105">
        <f>IF(U149="zákl. přenesená",N149,0)</f>
        <v>0</v>
      </c>
      <c r="BH149" s="105">
        <f>IF(U149="sníž. přenesená",N149,0)</f>
        <v>0</v>
      </c>
      <c r="BI149" s="105">
        <f>IF(U149="nulová",N149,0)</f>
        <v>0</v>
      </c>
      <c r="BJ149" s="17" t="s">
        <v>25</v>
      </c>
      <c r="BK149" s="105">
        <f>ROUND(L149*K149,2)</f>
        <v>0</v>
      </c>
      <c r="BL149" s="17" t="s">
        <v>155</v>
      </c>
      <c r="BM149" s="17" t="s">
        <v>213</v>
      </c>
    </row>
    <row r="150" spans="2:65" s="9" customFormat="1" ht="29.85" customHeight="1">
      <c r="B150" s="152"/>
      <c r="C150" s="153"/>
      <c r="D150" s="162" t="s">
        <v>123</v>
      </c>
      <c r="E150" s="162"/>
      <c r="F150" s="162"/>
      <c r="G150" s="162"/>
      <c r="H150" s="162"/>
      <c r="I150" s="162"/>
      <c r="J150" s="162"/>
      <c r="K150" s="162"/>
      <c r="L150" s="162"/>
      <c r="M150" s="162"/>
      <c r="N150" s="252">
        <f>BK150</f>
        <v>0</v>
      </c>
      <c r="O150" s="253"/>
      <c r="P150" s="253"/>
      <c r="Q150" s="253"/>
      <c r="R150" s="155"/>
      <c r="T150" s="156"/>
      <c r="U150" s="153"/>
      <c r="V150" s="153"/>
      <c r="W150" s="157">
        <f>W151+SUM(W152:W156)</f>
        <v>0</v>
      </c>
      <c r="X150" s="153"/>
      <c r="Y150" s="157">
        <f>Y151+SUM(Y152:Y156)</f>
        <v>0</v>
      </c>
      <c r="Z150" s="153"/>
      <c r="AA150" s="158">
        <f>AA151+SUM(AA152:AA156)</f>
        <v>0</v>
      </c>
      <c r="AR150" s="159" t="s">
        <v>25</v>
      </c>
      <c r="AT150" s="160" t="s">
        <v>83</v>
      </c>
      <c r="AU150" s="160" t="s">
        <v>25</v>
      </c>
      <c r="AY150" s="159" t="s">
        <v>150</v>
      </c>
      <c r="BK150" s="161">
        <f>BK151+SUM(BK152:BK156)</f>
        <v>0</v>
      </c>
    </row>
    <row r="151" spans="2:65" s="1" customFormat="1" ht="22.5" customHeight="1">
      <c r="B151" s="34"/>
      <c r="C151" s="163" t="s">
        <v>214</v>
      </c>
      <c r="D151" s="163" t="s">
        <v>151</v>
      </c>
      <c r="E151" s="164" t="s">
        <v>215</v>
      </c>
      <c r="F151" s="238" t="s">
        <v>216</v>
      </c>
      <c r="G151" s="238"/>
      <c r="H151" s="238"/>
      <c r="I151" s="238"/>
      <c r="J151" s="165" t="s">
        <v>154</v>
      </c>
      <c r="K151" s="166">
        <v>3</v>
      </c>
      <c r="L151" s="239">
        <v>0</v>
      </c>
      <c r="M151" s="240"/>
      <c r="N151" s="241">
        <f>ROUND(L151*K151,2)</f>
        <v>0</v>
      </c>
      <c r="O151" s="241"/>
      <c r="P151" s="241"/>
      <c r="Q151" s="241"/>
      <c r="R151" s="36"/>
      <c r="T151" s="167" t="s">
        <v>23</v>
      </c>
      <c r="U151" s="43" t="s">
        <v>49</v>
      </c>
      <c r="V151" s="35"/>
      <c r="W151" s="168">
        <f>V151*K151</f>
        <v>0</v>
      </c>
      <c r="X151" s="168">
        <v>0</v>
      </c>
      <c r="Y151" s="168">
        <f>X151*K151</f>
        <v>0</v>
      </c>
      <c r="Z151" s="168">
        <v>0</v>
      </c>
      <c r="AA151" s="169">
        <f>Z151*K151</f>
        <v>0</v>
      </c>
      <c r="AR151" s="17" t="s">
        <v>155</v>
      </c>
      <c r="AT151" s="17" t="s">
        <v>151</v>
      </c>
      <c r="AU151" s="17" t="s">
        <v>107</v>
      </c>
      <c r="AY151" s="17" t="s">
        <v>150</v>
      </c>
      <c r="BE151" s="105">
        <f>IF(U151="základní",N151,0)</f>
        <v>0</v>
      </c>
      <c r="BF151" s="105">
        <f>IF(U151="snížená",N151,0)</f>
        <v>0</v>
      </c>
      <c r="BG151" s="105">
        <f>IF(U151="zákl. přenesená",N151,0)</f>
        <v>0</v>
      </c>
      <c r="BH151" s="105">
        <f>IF(U151="sníž. přenesená",N151,0)</f>
        <v>0</v>
      </c>
      <c r="BI151" s="105">
        <f>IF(U151="nulová",N151,0)</f>
        <v>0</v>
      </c>
      <c r="BJ151" s="17" t="s">
        <v>25</v>
      </c>
      <c r="BK151" s="105">
        <f>ROUND(L151*K151,2)</f>
        <v>0</v>
      </c>
      <c r="BL151" s="17" t="s">
        <v>155</v>
      </c>
      <c r="BM151" s="17" t="s">
        <v>217</v>
      </c>
    </row>
    <row r="152" spans="2:65" s="1" customFormat="1" ht="22.5" customHeight="1">
      <c r="B152" s="34"/>
      <c r="C152" s="163" t="s">
        <v>188</v>
      </c>
      <c r="D152" s="163" t="s">
        <v>151</v>
      </c>
      <c r="E152" s="164" t="s">
        <v>218</v>
      </c>
      <c r="F152" s="238" t="s">
        <v>219</v>
      </c>
      <c r="G152" s="238"/>
      <c r="H152" s="238"/>
      <c r="I152" s="238"/>
      <c r="J152" s="165" t="s">
        <v>154</v>
      </c>
      <c r="K152" s="166">
        <v>15</v>
      </c>
      <c r="L152" s="239">
        <v>0</v>
      </c>
      <c r="M152" s="240"/>
      <c r="N152" s="241">
        <f>ROUND(L152*K152,2)</f>
        <v>0</v>
      </c>
      <c r="O152" s="241"/>
      <c r="P152" s="241"/>
      <c r="Q152" s="241"/>
      <c r="R152" s="36"/>
      <c r="T152" s="167" t="s">
        <v>23</v>
      </c>
      <c r="U152" s="43" t="s">
        <v>49</v>
      </c>
      <c r="V152" s="35"/>
      <c r="W152" s="168">
        <f>V152*K152</f>
        <v>0</v>
      </c>
      <c r="X152" s="168">
        <v>0</v>
      </c>
      <c r="Y152" s="168">
        <f>X152*K152</f>
        <v>0</v>
      </c>
      <c r="Z152" s="168">
        <v>0</v>
      </c>
      <c r="AA152" s="169">
        <f>Z152*K152</f>
        <v>0</v>
      </c>
      <c r="AR152" s="17" t="s">
        <v>155</v>
      </c>
      <c r="AT152" s="17" t="s">
        <v>151</v>
      </c>
      <c r="AU152" s="17" t="s">
        <v>107</v>
      </c>
      <c r="AY152" s="17" t="s">
        <v>150</v>
      </c>
      <c r="BE152" s="105">
        <f>IF(U152="základní",N152,0)</f>
        <v>0</v>
      </c>
      <c r="BF152" s="105">
        <f>IF(U152="snížená",N152,0)</f>
        <v>0</v>
      </c>
      <c r="BG152" s="105">
        <f>IF(U152="zákl. přenesená",N152,0)</f>
        <v>0</v>
      </c>
      <c r="BH152" s="105">
        <f>IF(U152="sníž. přenesená",N152,0)</f>
        <v>0</v>
      </c>
      <c r="BI152" s="105">
        <f>IF(U152="nulová",N152,0)</f>
        <v>0</v>
      </c>
      <c r="BJ152" s="17" t="s">
        <v>25</v>
      </c>
      <c r="BK152" s="105">
        <f>ROUND(L152*K152,2)</f>
        <v>0</v>
      </c>
      <c r="BL152" s="17" t="s">
        <v>155</v>
      </c>
      <c r="BM152" s="17" t="s">
        <v>220</v>
      </c>
    </row>
    <row r="153" spans="2:65" s="1" customFormat="1" ht="22.5" customHeight="1">
      <c r="B153" s="34"/>
      <c r="C153" s="163" t="s">
        <v>221</v>
      </c>
      <c r="D153" s="163" t="s">
        <v>151</v>
      </c>
      <c r="E153" s="164" t="s">
        <v>222</v>
      </c>
      <c r="F153" s="238" t="s">
        <v>223</v>
      </c>
      <c r="G153" s="238"/>
      <c r="H153" s="238"/>
      <c r="I153" s="238"/>
      <c r="J153" s="165" t="s">
        <v>187</v>
      </c>
      <c r="K153" s="166">
        <v>1</v>
      </c>
      <c r="L153" s="239">
        <v>0</v>
      </c>
      <c r="M153" s="240"/>
      <c r="N153" s="241">
        <f>ROUND(L153*K153,2)</f>
        <v>0</v>
      </c>
      <c r="O153" s="241"/>
      <c r="P153" s="241"/>
      <c r="Q153" s="241"/>
      <c r="R153" s="36"/>
      <c r="T153" s="167" t="s">
        <v>23</v>
      </c>
      <c r="U153" s="43" t="s">
        <v>49</v>
      </c>
      <c r="V153" s="35"/>
      <c r="W153" s="168">
        <f>V153*K153</f>
        <v>0</v>
      </c>
      <c r="X153" s="168">
        <v>0</v>
      </c>
      <c r="Y153" s="168">
        <f>X153*K153</f>
        <v>0</v>
      </c>
      <c r="Z153" s="168">
        <v>0</v>
      </c>
      <c r="AA153" s="169">
        <f>Z153*K153</f>
        <v>0</v>
      </c>
      <c r="AR153" s="17" t="s">
        <v>155</v>
      </c>
      <c r="AT153" s="17" t="s">
        <v>151</v>
      </c>
      <c r="AU153" s="17" t="s">
        <v>107</v>
      </c>
      <c r="AY153" s="17" t="s">
        <v>150</v>
      </c>
      <c r="BE153" s="105">
        <f>IF(U153="základní",N153,0)</f>
        <v>0</v>
      </c>
      <c r="BF153" s="105">
        <f>IF(U153="snížená",N153,0)</f>
        <v>0</v>
      </c>
      <c r="BG153" s="105">
        <f>IF(U153="zákl. přenesená",N153,0)</f>
        <v>0</v>
      </c>
      <c r="BH153" s="105">
        <f>IF(U153="sníž. přenesená",N153,0)</f>
        <v>0</v>
      </c>
      <c r="BI153" s="105">
        <f>IF(U153="nulová",N153,0)</f>
        <v>0</v>
      </c>
      <c r="BJ153" s="17" t="s">
        <v>25</v>
      </c>
      <c r="BK153" s="105">
        <f>ROUND(L153*K153,2)</f>
        <v>0</v>
      </c>
      <c r="BL153" s="17" t="s">
        <v>155</v>
      </c>
      <c r="BM153" s="17" t="s">
        <v>224</v>
      </c>
    </row>
    <row r="154" spans="2:65" s="1" customFormat="1" ht="30" customHeight="1">
      <c r="B154" s="34"/>
      <c r="C154" s="35"/>
      <c r="D154" s="35"/>
      <c r="E154" s="35"/>
      <c r="F154" s="242" t="s">
        <v>225</v>
      </c>
      <c r="G154" s="243"/>
      <c r="H154" s="243"/>
      <c r="I154" s="243"/>
      <c r="J154" s="35"/>
      <c r="K154" s="35"/>
      <c r="L154" s="35"/>
      <c r="M154" s="35"/>
      <c r="N154" s="35"/>
      <c r="O154" s="35"/>
      <c r="P154" s="35"/>
      <c r="Q154" s="35"/>
      <c r="R154" s="36"/>
      <c r="T154" s="138"/>
      <c r="U154" s="35"/>
      <c r="V154" s="35"/>
      <c r="W154" s="35"/>
      <c r="X154" s="35"/>
      <c r="Y154" s="35"/>
      <c r="Z154" s="35"/>
      <c r="AA154" s="77"/>
      <c r="AT154" s="17" t="s">
        <v>157</v>
      </c>
      <c r="AU154" s="17" t="s">
        <v>107</v>
      </c>
    </row>
    <row r="155" spans="2:65" s="1" customFormat="1" ht="22.5" customHeight="1">
      <c r="B155" s="34"/>
      <c r="C155" s="163" t="s">
        <v>191</v>
      </c>
      <c r="D155" s="163" t="s">
        <v>151</v>
      </c>
      <c r="E155" s="164" t="s">
        <v>226</v>
      </c>
      <c r="F155" s="238" t="s">
        <v>227</v>
      </c>
      <c r="G155" s="238"/>
      <c r="H155" s="238"/>
      <c r="I155" s="238"/>
      <c r="J155" s="165" t="s">
        <v>187</v>
      </c>
      <c r="K155" s="166">
        <v>3</v>
      </c>
      <c r="L155" s="239">
        <v>0</v>
      </c>
      <c r="M155" s="240"/>
      <c r="N155" s="241">
        <f>ROUND(L155*K155,2)</f>
        <v>0</v>
      </c>
      <c r="O155" s="241"/>
      <c r="P155" s="241"/>
      <c r="Q155" s="241"/>
      <c r="R155" s="36"/>
      <c r="T155" s="167" t="s">
        <v>23</v>
      </c>
      <c r="U155" s="43" t="s">
        <v>49</v>
      </c>
      <c r="V155" s="35"/>
      <c r="W155" s="168">
        <f>V155*K155</f>
        <v>0</v>
      </c>
      <c r="X155" s="168">
        <v>0</v>
      </c>
      <c r="Y155" s="168">
        <f>X155*K155</f>
        <v>0</v>
      </c>
      <c r="Z155" s="168">
        <v>0</v>
      </c>
      <c r="AA155" s="169">
        <f>Z155*K155</f>
        <v>0</v>
      </c>
      <c r="AR155" s="17" t="s">
        <v>155</v>
      </c>
      <c r="AT155" s="17" t="s">
        <v>151</v>
      </c>
      <c r="AU155" s="17" t="s">
        <v>107</v>
      </c>
      <c r="AY155" s="17" t="s">
        <v>150</v>
      </c>
      <c r="BE155" s="105">
        <f>IF(U155="základní",N155,0)</f>
        <v>0</v>
      </c>
      <c r="BF155" s="105">
        <f>IF(U155="snížená",N155,0)</f>
        <v>0</v>
      </c>
      <c r="BG155" s="105">
        <f>IF(U155="zákl. přenesená",N155,0)</f>
        <v>0</v>
      </c>
      <c r="BH155" s="105">
        <f>IF(U155="sníž. přenesená",N155,0)</f>
        <v>0</v>
      </c>
      <c r="BI155" s="105">
        <f>IF(U155="nulová",N155,0)</f>
        <v>0</v>
      </c>
      <c r="BJ155" s="17" t="s">
        <v>25</v>
      </c>
      <c r="BK155" s="105">
        <f>ROUND(L155*K155,2)</f>
        <v>0</v>
      </c>
      <c r="BL155" s="17" t="s">
        <v>155</v>
      </c>
      <c r="BM155" s="17" t="s">
        <v>228</v>
      </c>
    </row>
    <row r="156" spans="2:65" s="9" customFormat="1" ht="22.35" customHeight="1">
      <c r="B156" s="152"/>
      <c r="C156" s="153"/>
      <c r="D156" s="162" t="s">
        <v>124</v>
      </c>
      <c r="E156" s="162"/>
      <c r="F156" s="162"/>
      <c r="G156" s="162"/>
      <c r="H156" s="162"/>
      <c r="I156" s="162"/>
      <c r="J156" s="162"/>
      <c r="K156" s="162"/>
      <c r="L156" s="162"/>
      <c r="M156" s="162"/>
      <c r="N156" s="252">
        <f>BK156</f>
        <v>0</v>
      </c>
      <c r="O156" s="253"/>
      <c r="P156" s="253"/>
      <c r="Q156" s="253"/>
      <c r="R156" s="155"/>
      <c r="T156" s="156"/>
      <c r="U156" s="153"/>
      <c r="V156" s="153"/>
      <c r="W156" s="157">
        <f>SUM(W157:W162)</f>
        <v>0</v>
      </c>
      <c r="X156" s="153"/>
      <c r="Y156" s="157">
        <f>SUM(Y157:Y162)</f>
        <v>0</v>
      </c>
      <c r="Z156" s="153"/>
      <c r="AA156" s="158">
        <f>SUM(AA157:AA162)</f>
        <v>0</v>
      </c>
      <c r="AR156" s="159" t="s">
        <v>25</v>
      </c>
      <c r="AT156" s="160" t="s">
        <v>83</v>
      </c>
      <c r="AU156" s="160" t="s">
        <v>107</v>
      </c>
      <c r="AY156" s="159" t="s">
        <v>150</v>
      </c>
      <c r="BK156" s="161">
        <f>SUM(BK157:BK162)</f>
        <v>0</v>
      </c>
    </row>
    <row r="157" spans="2:65" s="1" customFormat="1" ht="22.5" customHeight="1">
      <c r="B157" s="34"/>
      <c r="C157" s="163" t="s">
        <v>10</v>
      </c>
      <c r="D157" s="163" t="s">
        <v>151</v>
      </c>
      <c r="E157" s="164" t="s">
        <v>171</v>
      </c>
      <c r="F157" s="238" t="s">
        <v>172</v>
      </c>
      <c r="G157" s="238"/>
      <c r="H157" s="238"/>
      <c r="I157" s="238"/>
      <c r="J157" s="165" t="s">
        <v>173</v>
      </c>
      <c r="K157" s="166">
        <v>200</v>
      </c>
      <c r="L157" s="239">
        <v>0</v>
      </c>
      <c r="M157" s="240"/>
      <c r="N157" s="241">
        <f t="shared" ref="N157:N162" si="5">ROUND(L157*K157,2)</f>
        <v>0</v>
      </c>
      <c r="O157" s="241"/>
      <c r="P157" s="241"/>
      <c r="Q157" s="241"/>
      <c r="R157" s="36"/>
      <c r="T157" s="167" t="s">
        <v>23</v>
      </c>
      <c r="U157" s="43" t="s">
        <v>49</v>
      </c>
      <c r="V157" s="35"/>
      <c r="W157" s="168">
        <f t="shared" ref="W157:W162" si="6">V157*K157</f>
        <v>0</v>
      </c>
      <c r="X157" s="168">
        <v>0</v>
      </c>
      <c r="Y157" s="168">
        <f t="shared" ref="Y157:Y162" si="7">X157*K157</f>
        <v>0</v>
      </c>
      <c r="Z157" s="168">
        <v>0</v>
      </c>
      <c r="AA157" s="169">
        <f t="shared" ref="AA157:AA162" si="8">Z157*K157</f>
        <v>0</v>
      </c>
      <c r="AR157" s="17" t="s">
        <v>155</v>
      </c>
      <c r="AT157" s="17" t="s">
        <v>151</v>
      </c>
      <c r="AU157" s="17" t="s">
        <v>161</v>
      </c>
      <c r="AY157" s="17" t="s">
        <v>150</v>
      </c>
      <c r="BE157" s="105">
        <f t="shared" ref="BE157:BE162" si="9">IF(U157="základní",N157,0)</f>
        <v>0</v>
      </c>
      <c r="BF157" s="105">
        <f t="shared" ref="BF157:BF162" si="10">IF(U157="snížená",N157,0)</f>
        <v>0</v>
      </c>
      <c r="BG157" s="105">
        <f t="shared" ref="BG157:BG162" si="11">IF(U157="zákl. přenesená",N157,0)</f>
        <v>0</v>
      </c>
      <c r="BH157" s="105">
        <f t="shared" ref="BH157:BH162" si="12">IF(U157="sníž. přenesená",N157,0)</f>
        <v>0</v>
      </c>
      <c r="BI157" s="105">
        <f t="shared" ref="BI157:BI162" si="13">IF(U157="nulová",N157,0)</f>
        <v>0</v>
      </c>
      <c r="BJ157" s="17" t="s">
        <v>25</v>
      </c>
      <c r="BK157" s="105">
        <f t="shared" ref="BK157:BK162" si="14">ROUND(L157*K157,2)</f>
        <v>0</v>
      </c>
      <c r="BL157" s="17" t="s">
        <v>155</v>
      </c>
      <c r="BM157" s="17" t="s">
        <v>229</v>
      </c>
    </row>
    <row r="158" spans="2:65" s="1" customFormat="1" ht="22.5" customHeight="1">
      <c r="B158" s="34"/>
      <c r="C158" s="163" t="s">
        <v>199</v>
      </c>
      <c r="D158" s="163" t="s">
        <v>151</v>
      </c>
      <c r="E158" s="164" t="s">
        <v>230</v>
      </c>
      <c r="F158" s="238" t="s">
        <v>231</v>
      </c>
      <c r="G158" s="238"/>
      <c r="H158" s="238"/>
      <c r="I158" s="238"/>
      <c r="J158" s="165" t="s">
        <v>154</v>
      </c>
      <c r="K158" s="166">
        <v>30</v>
      </c>
      <c r="L158" s="239">
        <v>0</v>
      </c>
      <c r="M158" s="240"/>
      <c r="N158" s="241">
        <f t="shared" si="5"/>
        <v>0</v>
      </c>
      <c r="O158" s="241"/>
      <c r="P158" s="241"/>
      <c r="Q158" s="241"/>
      <c r="R158" s="36"/>
      <c r="T158" s="167" t="s">
        <v>23</v>
      </c>
      <c r="U158" s="43" t="s">
        <v>49</v>
      </c>
      <c r="V158" s="35"/>
      <c r="W158" s="168">
        <f t="shared" si="6"/>
        <v>0</v>
      </c>
      <c r="X158" s="168">
        <v>0</v>
      </c>
      <c r="Y158" s="168">
        <f t="shared" si="7"/>
        <v>0</v>
      </c>
      <c r="Z158" s="168">
        <v>0</v>
      </c>
      <c r="AA158" s="169">
        <f t="shared" si="8"/>
        <v>0</v>
      </c>
      <c r="AR158" s="17" t="s">
        <v>155</v>
      </c>
      <c r="AT158" s="17" t="s">
        <v>151</v>
      </c>
      <c r="AU158" s="17" t="s">
        <v>161</v>
      </c>
      <c r="AY158" s="17" t="s">
        <v>150</v>
      </c>
      <c r="BE158" s="105">
        <f t="shared" si="9"/>
        <v>0</v>
      </c>
      <c r="BF158" s="105">
        <f t="shared" si="10"/>
        <v>0</v>
      </c>
      <c r="BG158" s="105">
        <f t="shared" si="11"/>
        <v>0</v>
      </c>
      <c r="BH158" s="105">
        <f t="shared" si="12"/>
        <v>0</v>
      </c>
      <c r="BI158" s="105">
        <f t="shared" si="13"/>
        <v>0</v>
      </c>
      <c r="BJ158" s="17" t="s">
        <v>25</v>
      </c>
      <c r="BK158" s="105">
        <f t="shared" si="14"/>
        <v>0</v>
      </c>
      <c r="BL158" s="17" t="s">
        <v>155</v>
      </c>
      <c r="BM158" s="17" t="s">
        <v>232</v>
      </c>
    </row>
    <row r="159" spans="2:65" s="1" customFormat="1" ht="22.5" customHeight="1">
      <c r="B159" s="34"/>
      <c r="C159" s="163" t="s">
        <v>233</v>
      </c>
      <c r="D159" s="163" t="s">
        <v>151</v>
      </c>
      <c r="E159" s="164" t="s">
        <v>174</v>
      </c>
      <c r="F159" s="238" t="s">
        <v>175</v>
      </c>
      <c r="G159" s="238"/>
      <c r="H159" s="238"/>
      <c r="I159" s="238"/>
      <c r="J159" s="165" t="s">
        <v>173</v>
      </c>
      <c r="K159" s="166">
        <v>200</v>
      </c>
      <c r="L159" s="239">
        <v>0</v>
      </c>
      <c r="M159" s="240"/>
      <c r="N159" s="241">
        <f t="shared" si="5"/>
        <v>0</v>
      </c>
      <c r="O159" s="241"/>
      <c r="P159" s="241"/>
      <c r="Q159" s="241"/>
      <c r="R159" s="36"/>
      <c r="T159" s="167" t="s">
        <v>23</v>
      </c>
      <c r="U159" s="43" t="s">
        <v>49</v>
      </c>
      <c r="V159" s="35"/>
      <c r="W159" s="168">
        <f t="shared" si="6"/>
        <v>0</v>
      </c>
      <c r="X159" s="168">
        <v>0</v>
      </c>
      <c r="Y159" s="168">
        <f t="shared" si="7"/>
        <v>0</v>
      </c>
      <c r="Z159" s="168">
        <v>0</v>
      </c>
      <c r="AA159" s="169">
        <f t="shared" si="8"/>
        <v>0</v>
      </c>
      <c r="AR159" s="17" t="s">
        <v>155</v>
      </c>
      <c r="AT159" s="17" t="s">
        <v>151</v>
      </c>
      <c r="AU159" s="17" t="s">
        <v>161</v>
      </c>
      <c r="AY159" s="17" t="s">
        <v>150</v>
      </c>
      <c r="BE159" s="105">
        <f t="shared" si="9"/>
        <v>0</v>
      </c>
      <c r="BF159" s="105">
        <f t="shared" si="10"/>
        <v>0</v>
      </c>
      <c r="BG159" s="105">
        <f t="shared" si="11"/>
        <v>0</v>
      </c>
      <c r="BH159" s="105">
        <f t="shared" si="12"/>
        <v>0</v>
      </c>
      <c r="BI159" s="105">
        <f t="shared" si="13"/>
        <v>0</v>
      </c>
      <c r="BJ159" s="17" t="s">
        <v>25</v>
      </c>
      <c r="BK159" s="105">
        <f t="shared" si="14"/>
        <v>0</v>
      </c>
      <c r="BL159" s="17" t="s">
        <v>155</v>
      </c>
      <c r="BM159" s="17" t="s">
        <v>234</v>
      </c>
    </row>
    <row r="160" spans="2:65" s="1" customFormat="1" ht="22.5" customHeight="1">
      <c r="B160" s="34"/>
      <c r="C160" s="163" t="s">
        <v>203</v>
      </c>
      <c r="D160" s="163" t="s">
        <v>151</v>
      </c>
      <c r="E160" s="164" t="s">
        <v>230</v>
      </c>
      <c r="F160" s="238" t="s">
        <v>231</v>
      </c>
      <c r="G160" s="238"/>
      <c r="H160" s="238"/>
      <c r="I160" s="238"/>
      <c r="J160" s="165" t="s">
        <v>154</v>
      </c>
      <c r="K160" s="166">
        <v>30</v>
      </c>
      <c r="L160" s="239">
        <v>0</v>
      </c>
      <c r="M160" s="240"/>
      <c r="N160" s="241">
        <f t="shared" si="5"/>
        <v>0</v>
      </c>
      <c r="O160" s="241"/>
      <c r="P160" s="241"/>
      <c r="Q160" s="241"/>
      <c r="R160" s="36"/>
      <c r="T160" s="167" t="s">
        <v>23</v>
      </c>
      <c r="U160" s="43" t="s">
        <v>49</v>
      </c>
      <c r="V160" s="35"/>
      <c r="W160" s="168">
        <f t="shared" si="6"/>
        <v>0</v>
      </c>
      <c r="X160" s="168">
        <v>0</v>
      </c>
      <c r="Y160" s="168">
        <f t="shared" si="7"/>
        <v>0</v>
      </c>
      <c r="Z160" s="168">
        <v>0</v>
      </c>
      <c r="AA160" s="169">
        <f t="shared" si="8"/>
        <v>0</v>
      </c>
      <c r="AR160" s="17" t="s">
        <v>155</v>
      </c>
      <c r="AT160" s="17" t="s">
        <v>151</v>
      </c>
      <c r="AU160" s="17" t="s">
        <v>161</v>
      </c>
      <c r="AY160" s="17" t="s">
        <v>150</v>
      </c>
      <c r="BE160" s="105">
        <f t="shared" si="9"/>
        <v>0</v>
      </c>
      <c r="BF160" s="105">
        <f t="shared" si="10"/>
        <v>0</v>
      </c>
      <c r="BG160" s="105">
        <f t="shared" si="11"/>
        <v>0</v>
      </c>
      <c r="BH160" s="105">
        <f t="shared" si="12"/>
        <v>0</v>
      </c>
      <c r="BI160" s="105">
        <f t="shared" si="13"/>
        <v>0</v>
      </c>
      <c r="BJ160" s="17" t="s">
        <v>25</v>
      </c>
      <c r="BK160" s="105">
        <f t="shared" si="14"/>
        <v>0</v>
      </c>
      <c r="BL160" s="17" t="s">
        <v>155</v>
      </c>
      <c r="BM160" s="17" t="s">
        <v>235</v>
      </c>
    </row>
    <row r="161" spans="2:65" s="1" customFormat="1" ht="22.5" customHeight="1">
      <c r="B161" s="34"/>
      <c r="C161" s="163" t="s">
        <v>236</v>
      </c>
      <c r="D161" s="163" t="s">
        <v>151</v>
      </c>
      <c r="E161" s="164" t="s">
        <v>178</v>
      </c>
      <c r="F161" s="238" t="s">
        <v>179</v>
      </c>
      <c r="G161" s="238"/>
      <c r="H161" s="238"/>
      <c r="I161" s="238"/>
      <c r="J161" s="165" t="s">
        <v>173</v>
      </c>
      <c r="K161" s="166">
        <v>15</v>
      </c>
      <c r="L161" s="239">
        <v>0</v>
      </c>
      <c r="M161" s="240"/>
      <c r="N161" s="241">
        <f t="shared" si="5"/>
        <v>0</v>
      </c>
      <c r="O161" s="241"/>
      <c r="P161" s="241"/>
      <c r="Q161" s="241"/>
      <c r="R161" s="36"/>
      <c r="T161" s="167" t="s">
        <v>23</v>
      </c>
      <c r="U161" s="43" t="s">
        <v>49</v>
      </c>
      <c r="V161" s="35"/>
      <c r="W161" s="168">
        <f t="shared" si="6"/>
        <v>0</v>
      </c>
      <c r="X161" s="168">
        <v>0</v>
      </c>
      <c r="Y161" s="168">
        <f t="shared" si="7"/>
        <v>0</v>
      </c>
      <c r="Z161" s="168">
        <v>0</v>
      </c>
      <c r="AA161" s="169">
        <f t="shared" si="8"/>
        <v>0</v>
      </c>
      <c r="AR161" s="17" t="s">
        <v>155</v>
      </c>
      <c r="AT161" s="17" t="s">
        <v>151</v>
      </c>
      <c r="AU161" s="17" t="s">
        <v>161</v>
      </c>
      <c r="AY161" s="17" t="s">
        <v>150</v>
      </c>
      <c r="BE161" s="105">
        <f t="shared" si="9"/>
        <v>0</v>
      </c>
      <c r="BF161" s="105">
        <f t="shared" si="10"/>
        <v>0</v>
      </c>
      <c r="BG161" s="105">
        <f t="shared" si="11"/>
        <v>0</v>
      </c>
      <c r="BH161" s="105">
        <f t="shared" si="12"/>
        <v>0</v>
      </c>
      <c r="BI161" s="105">
        <f t="shared" si="13"/>
        <v>0</v>
      </c>
      <c r="BJ161" s="17" t="s">
        <v>25</v>
      </c>
      <c r="BK161" s="105">
        <f t="shared" si="14"/>
        <v>0</v>
      </c>
      <c r="BL161" s="17" t="s">
        <v>155</v>
      </c>
      <c r="BM161" s="17" t="s">
        <v>237</v>
      </c>
    </row>
    <row r="162" spans="2:65" s="1" customFormat="1" ht="22.5" customHeight="1">
      <c r="B162" s="34"/>
      <c r="C162" s="163" t="s">
        <v>206</v>
      </c>
      <c r="D162" s="163" t="s">
        <v>151</v>
      </c>
      <c r="E162" s="164" t="s">
        <v>230</v>
      </c>
      <c r="F162" s="238" t="s">
        <v>231</v>
      </c>
      <c r="G162" s="238"/>
      <c r="H162" s="238"/>
      <c r="I162" s="238"/>
      <c r="J162" s="165" t="s">
        <v>154</v>
      </c>
      <c r="K162" s="166">
        <v>30</v>
      </c>
      <c r="L162" s="239">
        <v>0</v>
      </c>
      <c r="M162" s="240"/>
      <c r="N162" s="241">
        <f t="shared" si="5"/>
        <v>0</v>
      </c>
      <c r="O162" s="241"/>
      <c r="P162" s="241"/>
      <c r="Q162" s="241"/>
      <c r="R162" s="36"/>
      <c r="T162" s="167" t="s">
        <v>23</v>
      </c>
      <c r="U162" s="43" t="s">
        <v>49</v>
      </c>
      <c r="V162" s="35"/>
      <c r="W162" s="168">
        <f t="shared" si="6"/>
        <v>0</v>
      </c>
      <c r="X162" s="168">
        <v>0</v>
      </c>
      <c r="Y162" s="168">
        <f t="shared" si="7"/>
        <v>0</v>
      </c>
      <c r="Z162" s="168">
        <v>0</v>
      </c>
      <c r="AA162" s="169">
        <f t="shared" si="8"/>
        <v>0</v>
      </c>
      <c r="AR162" s="17" t="s">
        <v>155</v>
      </c>
      <c r="AT162" s="17" t="s">
        <v>151</v>
      </c>
      <c r="AU162" s="17" t="s">
        <v>161</v>
      </c>
      <c r="AY162" s="17" t="s">
        <v>150</v>
      </c>
      <c r="BE162" s="105">
        <f t="shared" si="9"/>
        <v>0</v>
      </c>
      <c r="BF162" s="105">
        <f t="shared" si="10"/>
        <v>0</v>
      </c>
      <c r="BG162" s="105">
        <f t="shared" si="11"/>
        <v>0</v>
      </c>
      <c r="BH162" s="105">
        <f t="shared" si="12"/>
        <v>0</v>
      </c>
      <c r="BI162" s="105">
        <f t="shared" si="13"/>
        <v>0</v>
      </c>
      <c r="BJ162" s="17" t="s">
        <v>25</v>
      </c>
      <c r="BK162" s="105">
        <f t="shared" si="14"/>
        <v>0</v>
      </c>
      <c r="BL162" s="17" t="s">
        <v>155</v>
      </c>
      <c r="BM162" s="17" t="s">
        <v>238</v>
      </c>
    </row>
    <row r="163" spans="2:65" s="9" customFormat="1" ht="29.85" customHeight="1">
      <c r="B163" s="152"/>
      <c r="C163" s="153"/>
      <c r="D163" s="162" t="s">
        <v>125</v>
      </c>
      <c r="E163" s="162"/>
      <c r="F163" s="162"/>
      <c r="G163" s="162"/>
      <c r="H163" s="162"/>
      <c r="I163" s="162"/>
      <c r="J163" s="162"/>
      <c r="K163" s="162"/>
      <c r="L163" s="162"/>
      <c r="M163" s="162"/>
      <c r="N163" s="252">
        <f>BK163</f>
        <v>0</v>
      </c>
      <c r="O163" s="253"/>
      <c r="P163" s="253"/>
      <c r="Q163" s="253"/>
      <c r="R163" s="155"/>
      <c r="T163" s="156"/>
      <c r="U163" s="153"/>
      <c r="V163" s="153"/>
      <c r="W163" s="157">
        <f>SUM(W164:W166)</f>
        <v>0</v>
      </c>
      <c r="X163" s="153"/>
      <c r="Y163" s="157">
        <f>SUM(Y164:Y166)</f>
        <v>0</v>
      </c>
      <c r="Z163" s="153"/>
      <c r="AA163" s="158">
        <f>SUM(AA164:AA166)</f>
        <v>0</v>
      </c>
      <c r="AR163" s="159" t="s">
        <v>25</v>
      </c>
      <c r="AT163" s="160" t="s">
        <v>83</v>
      </c>
      <c r="AU163" s="160" t="s">
        <v>25</v>
      </c>
      <c r="AY163" s="159" t="s">
        <v>150</v>
      </c>
      <c r="BK163" s="161">
        <f>SUM(BK164:BK166)</f>
        <v>0</v>
      </c>
    </row>
    <row r="164" spans="2:65" s="1" customFormat="1" ht="22.5" customHeight="1">
      <c r="B164" s="34"/>
      <c r="C164" s="163" t="s">
        <v>239</v>
      </c>
      <c r="D164" s="163" t="s">
        <v>151</v>
      </c>
      <c r="E164" s="164" t="s">
        <v>240</v>
      </c>
      <c r="F164" s="238" t="s">
        <v>241</v>
      </c>
      <c r="G164" s="238"/>
      <c r="H164" s="238"/>
      <c r="I164" s="238"/>
      <c r="J164" s="165" t="s">
        <v>173</v>
      </c>
      <c r="K164" s="166">
        <v>60</v>
      </c>
      <c r="L164" s="239">
        <v>0</v>
      </c>
      <c r="M164" s="240"/>
      <c r="N164" s="241">
        <f>ROUND(L164*K164,2)</f>
        <v>0</v>
      </c>
      <c r="O164" s="241"/>
      <c r="P164" s="241"/>
      <c r="Q164" s="241"/>
      <c r="R164" s="36"/>
      <c r="T164" s="167" t="s">
        <v>23</v>
      </c>
      <c r="U164" s="43" t="s">
        <v>49</v>
      </c>
      <c r="V164" s="35"/>
      <c r="W164" s="168">
        <f>V164*K164</f>
        <v>0</v>
      </c>
      <c r="X164" s="168">
        <v>0</v>
      </c>
      <c r="Y164" s="168">
        <f>X164*K164</f>
        <v>0</v>
      </c>
      <c r="Z164" s="168">
        <v>0</v>
      </c>
      <c r="AA164" s="169">
        <f>Z164*K164</f>
        <v>0</v>
      </c>
      <c r="AR164" s="17" t="s">
        <v>155</v>
      </c>
      <c r="AT164" s="17" t="s">
        <v>151</v>
      </c>
      <c r="AU164" s="17" t="s">
        <v>107</v>
      </c>
      <c r="AY164" s="17" t="s">
        <v>150</v>
      </c>
      <c r="BE164" s="105">
        <f>IF(U164="základní",N164,0)</f>
        <v>0</v>
      </c>
      <c r="BF164" s="105">
        <f>IF(U164="snížená",N164,0)</f>
        <v>0</v>
      </c>
      <c r="BG164" s="105">
        <f>IF(U164="zákl. přenesená",N164,0)</f>
        <v>0</v>
      </c>
      <c r="BH164" s="105">
        <f>IF(U164="sníž. přenesená",N164,0)</f>
        <v>0</v>
      </c>
      <c r="BI164" s="105">
        <f>IF(U164="nulová",N164,0)</f>
        <v>0</v>
      </c>
      <c r="BJ164" s="17" t="s">
        <v>25</v>
      </c>
      <c r="BK164" s="105">
        <f>ROUND(L164*K164,2)</f>
        <v>0</v>
      </c>
      <c r="BL164" s="17" t="s">
        <v>155</v>
      </c>
      <c r="BM164" s="17" t="s">
        <v>242</v>
      </c>
    </row>
    <row r="165" spans="2:65" s="1" customFormat="1" ht="30" customHeight="1">
      <c r="B165" s="34"/>
      <c r="C165" s="35"/>
      <c r="D165" s="35"/>
      <c r="E165" s="35"/>
      <c r="F165" s="242" t="s">
        <v>243</v>
      </c>
      <c r="G165" s="243"/>
      <c r="H165" s="243"/>
      <c r="I165" s="243"/>
      <c r="J165" s="35"/>
      <c r="K165" s="35"/>
      <c r="L165" s="35"/>
      <c r="M165" s="35"/>
      <c r="N165" s="35"/>
      <c r="O165" s="35"/>
      <c r="P165" s="35"/>
      <c r="Q165" s="35"/>
      <c r="R165" s="36"/>
      <c r="T165" s="138"/>
      <c r="U165" s="35"/>
      <c r="V165" s="35"/>
      <c r="W165" s="35"/>
      <c r="X165" s="35"/>
      <c r="Y165" s="35"/>
      <c r="Z165" s="35"/>
      <c r="AA165" s="77"/>
      <c r="AT165" s="17" t="s">
        <v>157</v>
      </c>
      <c r="AU165" s="17" t="s">
        <v>107</v>
      </c>
    </row>
    <row r="166" spans="2:65" s="1" customFormat="1" ht="31.5" customHeight="1">
      <c r="B166" s="34"/>
      <c r="C166" s="163" t="s">
        <v>210</v>
      </c>
      <c r="D166" s="163" t="s">
        <v>151</v>
      </c>
      <c r="E166" s="164" t="s">
        <v>244</v>
      </c>
      <c r="F166" s="238" t="s">
        <v>245</v>
      </c>
      <c r="G166" s="238"/>
      <c r="H166" s="238"/>
      <c r="I166" s="238"/>
      <c r="J166" s="165" t="s">
        <v>154</v>
      </c>
      <c r="K166" s="166">
        <v>3</v>
      </c>
      <c r="L166" s="239">
        <v>0</v>
      </c>
      <c r="M166" s="240"/>
      <c r="N166" s="241">
        <f>ROUND(L166*K166,2)</f>
        <v>0</v>
      </c>
      <c r="O166" s="241"/>
      <c r="P166" s="241"/>
      <c r="Q166" s="241"/>
      <c r="R166" s="36"/>
      <c r="T166" s="167" t="s">
        <v>23</v>
      </c>
      <c r="U166" s="43" t="s">
        <v>49</v>
      </c>
      <c r="V166" s="35"/>
      <c r="W166" s="168">
        <f>V166*K166</f>
        <v>0</v>
      </c>
      <c r="X166" s="168">
        <v>0</v>
      </c>
      <c r="Y166" s="168">
        <f>X166*K166</f>
        <v>0</v>
      </c>
      <c r="Z166" s="168">
        <v>0</v>
      </c>
      <c r="AA166" s="169">
        <f>Z166*K166</f>
        <v>0</v>
      </c>
      <c r="AR166" s="17" t="s">
        <v>155</v>
      </c>
      <c r="AT166" s="17" t="s">
        <v>151</v>
      </c>
      <c r="AU166" s="17" t="s">
        <v>107</v>
      </c>
      <c r="AY166" s="17" t="s">
        <v>150</v>
      </c>
      <c r="BE166" s="105">
        <f>IF(U166="základní",N166,0)</f>
        <v>0</v>
      </c>
      <c r="BF166" s="105">
        <f>IF(U166="snížená",N166,0)</f>
        <v>0</v>
      </c>
      <c r="BG166" s="105">
        <f>IF(U166="zákl. přenesená",N166,0)</f>
        <v>0</v>
      </c>
      <c r="BH166" s="105">
        <f>IF(U166="sníž. přenesená",N166,0)</f>
        <v>0</v>
      </c>
      <c r="BI166" s="105">
        <f>IF(U166="nulová",N166,0)</f>
        <v>0</v>
      </c>
      <c r="BJ166" s="17" t="s">
        <v>25</v>
      </c>
      <c r="BK166" s="105">
        <f>ROUND(L166*K166,2)</f>
        <v>0</v>
      </c>
      <c r="BL166" s="17" t="s">
        <v>155</v>
      </c>
      <c r="BM166" s="17" t="s">
        <v>246</v>
      </c>
    </row>
    <row r="167" spans="2:65" s="9" customFormat="1" ht="29.85" customHeight="1">
      <c r="B167" s="152"/>
      <c r="C167" s="153"/>
      <c r="D167" s="162" t="s">
        <v>126</v>
      </c>
      <c r="E167" s="162"/>
      <c r="F167" s="162"/>
      <c r="G167" s="162"/>
      <c r="H167" s="162"/>
      <c r="I167" s="162"/>
      <c r="J167" s="162"/>
      <c r="K167" s="162"/>
      <c r="L167" s="162"/>
      <c r="M167" s="162"/>
      <c r="N167" s="252">
        <f>BK167</f>
        <v>0</v>
      </c>
      <c r="O167" s="253"/>
      <c r="P167" s="253"/>
      <c r="Q167" s="253"/>
      <c r="R167" s="155"/>
      <c r="T167" s="156"/>
      <c r="U167" s="153"/>
      <c r="V167" s="153"/>
      <c r="W167" s="157">
        <f>SUM(W168:W172)</f>
        <v>0</v>
      </c>
      <c r="X167" s="153"/>
      <c r="Y167" s="157">
        <f>SUM(Y168:Y172)</f>
        <v>0</v>
      </c>
      <c r="Z167" s="153"/>
      <c r="AA167" s="158">
        <f>SUM(AA168:AA172)</f>
        <v>0</v>
      </c>
      <c r="AR167" s="159" t="s">
        <v>25</v>
      </c>
      <c r="AT167" s="160" t="s">
        <v>83</v>
      </c>
      <c r="AU167" s="160" t="s">
        <v>25</v>
      </c>
      <c r="AY167" s="159" t="s">
        <v>150</v>
      </c>
      <c r="BK167" s="161">
        <f>SUM(BK168:BK172)</f>
        <v>0</v>
      </c>
    </row>
    <row r="168" spans="2:65" s="1" customFormat="1" ht="22.5" customHeight="1">
      <c r="B168" s="34"/>
      <c r="C168" s="163" t="s">
        <v>247</v>
      </c>
      <c r="D168" s="163" t="s">
        <v>151</v>
      </c>
      <c r="E168" s="164" t="s">
        <v>248</v>
      </c>
      <c r="F168" s="238" t="s">
        <v>249</v>
      </c>
      <c r="G168" s="238"/>
      <c r="H168" s="238"/>
      <c r="I168" s="238"/>
      <c r="J168" s="165" t="s">
        <v>187</v>
      </c>
      <c r="K168" s="166">
        <v>1</v>
      </c>
      <c r="L168" s="239">
        <v>0</v>
      </c>
      <c r="M168" s="240"/>
      <c r="N168" s="241">
        <f>ROUND(L168*K168,2)</f>
        <v>0</v>
      </c>
      <c r="O168" s="241"/>
      <c r="P168" s="241"/>
      <c r="Q168" s="241"/>
      <c r="R168" s="36"/>
      <c r="T168" s="167" t="s">
        <v>23</v>
      </c>
      <c r="U168" s="43" t="s">
        <v>49</v>
      </c>
      <c r="V168" s="35"/>
      <c r="W168" s="168">
        <f>V168*K168</f>
        <v>0</v>
      </c>
      <c r="X168" s="168">
        <v>0</v>
      </c>
      <c r="Y168" s="168">
        <f>X168*K168</f>
        <v>0</v>
      </c>
      <c r="Z168" s="168">
        <v>0</v>
      </c>
      <c r="AA168" s="169">
        <f>Z168*K168</f>
        <v>0</v>
      </c>
      <c r="AR168" s="17" t="s">
        <v>250</v>
      </c>
      <c r="AT168" s="17" t="s">
        <v>151</v>
      </c>
      <c r="AU168" s="17" t="s">
        <v>107</v>
      </c>
      <c r="AY168" s="17" t="s">
        <v>150</v>
      </c>
      <c r="BE168" s="105">
        <f>IF(U168="základní",N168,0)</f>
        <v>0</v>
      </c>
      <c r="BF168" s="105">
        <f>IF(U168="snížená",N168,0)</f>
        <v>0</v>
      </c>
      <c r="BG168" s="105">
        <f>IF(U168="zákl. přenesená",N168,0)</f>
        <v>0</v>
      </c>
      <c r="BH168" s="105">
        <f>IF(U168="sníž. přenesená",N168,0)</f>
        <v>0</v>
      </c>
      <c r="BI168" s="105">
        <f>IF(U168="nulová",N168,0)</f>
        <v>0</v>
      </c>
      <c r="BJ168" s="17" t="s">
        <v>25</v>
      </c>
      <c r="BK168" s="105">
        <f>ROUND(L168*K168,2)</f>
        <v>0</v>
      </c>
      <c r="BL168" s="17" t="s">
        <v>250</v>
      </c>
      <c r="BM168" s="17" t="s">
        <v>251</v>
      </c>
    </row>
    <row r="169" spans="2:65" s="1" customFormat="1" ht="22.5" customHeight="1">
      <c r="B169" s="34"/>
      <c r="C169" s="163" t="s">
        <v>217</v>
      </c>
      <c r="D169" s="163" t="s">
        <v>151</v>
      </c>
      <c r="E169" s="164" t="s">
        <v>252</v>
      </c>
      <c r="F169" s="238" t="s">
        <v>253</v>
      </c>
      <c r="G169" s="238"/>
      <c r="H169" s="238"/>
      <c r="I169" s="238"/>
      <c r="J169" s="165" t="s">
        <v>187</v>
      </c>
      <c r="K169" s="166">
        <v>1</v>
      </c>
      <c r="L169" s="239">
        <v>0</v>
      </c>
      <c r="M169" s="240"/>
      <c r="N169" s="241">
        <f>ROUND(L169*K169,2)</f>
        <v>0</v>
      </c>
      <c r="O169" s="241"/>
      <c r="P169" s="241"/>
      <c r="Q169" s="241"/>
      <c r="R169" s="36"/>
      <c r="T169" s="167" t="s">
        <v>23</v>
      </c>
      <c r="U169" s="43" t="s">
        <v>49</v>
      </c>
      <c r="V169" s="35"/>
      <c r="W169" s="168">
        <f>V169*K169</f>
        <v>0</v>
      </c>
      <c r="X169" s="168">
        <v>0</v>
      </c>
      <c r="Y169" s="168">
        <f>X169*K169</f>
        <v>0</v>
      </c>
      <c r="Z169" s="168">
        <v>0</v>
      </c>
      <c r="AA169" s="169">
        <f>Z169*K169</f>
        <v>0</v>
      </c>
      <c r="AR169" s="17" t="s">
        <v>250</v>
      </c>
      <c r="AT169" s="17" t="s">
        <v>151</v>
      </c>
      <c r="AU169" s="17" t="s">
        <v>107</v>
      </c>
      <c r="AY169" s="17" t="s">
        <v>150</v>
      </c>
      <c r="BE169" s="105">
        <f>IF(U169="základní",N169,0)</f>
        <v>0</v>
      </c>
      <c r="BF169" s="105">
        <f>IF(U169="snížená",N169,0)</f>
        <v>0</v>
      </c>
      <c r="BG169" s="105">
        <f>IF(U169="zákl. přenesená",N169,0)</f>
        <v>0</v>
      </c>
      <c r="BH169" s="105">
        <f>IF(U169="sníž. přenesená",N169,0)</f>
        <v>0</v>
      </c>
      <c r="BI169" s="105">
        <f>IF(U169="nulová",N169,0)</f>
        <v>0</v>
      </c>
      <c r="BJ169" s="17" t="s">
        <v>25</v>
      </c>
      <c r="BK169" s="105">
        <f>ROUND(L169*K169,2)</f>
        <v>0</v>
      </c>
      <c r="BL169" s="17" t="s">
        <v>250</v>
      </c>
      <c r="BM169" s="17" t="s">
        <v>254</v>
      </c>
    </row>
    <row r="170" spans="2:65" s="1" customFormat="1" ht="22.5" customHeight="1">
      <c r="B170" s="34"/>
      <c r="C170" s="163" t="s">
        <v>255</v>
      </c>
      <c r="D170" s="163" t="s">
        <v>151</v>
      </c>
      <c r="E170" s="164" t="s">
        <v>256</v>
      </c>
      <c r="F170" s="238" t="s">
        <v>257</v>
      </c>
      <c r="G170" s="238"/>
      <c r="H170" s="238"/>
      <c r="I170" s="238"/>
      <c r="J170" s="165" t="s">
        <v>187</v>
      </c>
      <c r="K170" s="166">
        <v>1</v>
      </c>
      <c r="L170" s="239">
        <v>0</v>
      </c>
      <c r="M170" s="240"/>
      <c r="N170" s="241">
        <f>ROUND(L170*K170,2)</f>
        <v>0</v>
      </c>
      <c r="O170" s="241"/>
      <c r="P170" s="241"/>
      <c r="Q170" s="241"/>
      <c r="R170" s="36"/>
      <c r="T170" s="167" t="s">
        <v>23</v>
      </c>
      <c r="U170" s="43" t="s">
        <v>49</v>
      </c>
      <c r="V170" s="35"/>
      <c r="W170" s="168">
        <f>V170*K170</f>
        <v>0</v>
      </c>
      <c r="X170" s="168">
        <v>0</v>
      </c>
      <c r="Y170" s="168">
        <f>X170*K170</f>
        <v>0</v>
      </c>
      <c r="Z170" s="168">
        <v>0</v>
      </c>
      <c r="AA170" s="169">
        <f>Z170*K170</f>
        <v>0</v>
      </c>
      <c r="AR170" s="17" t="s">
        <v>250</v>
      </c>
      <c r="AT170" s="17" t="s">
        <v>151</v>
      </c>
      <c r="AU170" s="17" t="s">
        <v>107</v>
      </c>
      <c r="AY170" s="17" t="s">
        <v>150</v>
      </c>
      <c r="BE170" s="105">
        <f>IF(U170="základní",N170,0)</f>
        <v>0</v>
      </c>
      <c r="BF170" s="105">
        <f>IF(U170="snížená",N170,0)</f>
        <v>0</v>
      </c>
      <c r="BG170" s="105">
        <f>IF(U170="zákl. přenesená",N170,0)</f>
        <v>0</v>
      </c>
      <c r="BH170" s="105">
        <f>IF(U170="sníž. přenesená",N170,0)</f>
        <v>0</v>
      </c>
      <c r="BI170" s="105">
        <f>IF(U170="nulová",N170,0)</f>
        <v>0</v>
      </c>
      <c r="BJ170" s="17" t="s">
        <v>25</v>
      </c>
      <c r="BK170" s="105">
        <f>ROUND(L170*K170,2)</f>
        <v>0</v>
      </c>
      <c r="BL170" s="17" t="s">
        <v>250</v>
      </c>
      <c r="BM170" s="17" t="s">
        <v>258</v>
      </c>
    </row>
    <row r="171" spans="2:65" s="1" customFormat="1" ht="22.5" customHeight="1">
      <c r="B171" s="34"/>
      <c r="C171" s="163" t="s">
        <v>220</v>
      </c>
      <c r="D171" s="163" t="s">
        <v>151</v>
      </c>
      <c r="E171" s="164" t="s">
        <v>259</v>
      </c>
      <c r="F171" s="238" t="s">
        <v>260</v>
      </c>
      <c r="G171" s="238"/>
      <c r="H171" s="238"/>
      <c r="I171" s="238"/>
      <c r="J171" s="165" t="s">
        <v>187</v>
      </c>
      <c r="K171" s="166">
        <v>1</v>
      </c>
      <c r="L171" s="239">
        <v>0</v>
      </c>
      <c r="M171" s="240"/>
      <c r="N171" s="241">
        <f>ROUND(L171*K171,2)</f>
        <v>0</v>
      </c>
      <c r="O171" s="241"/>
      <c r="P171" s="241"/>
      <c r="Q171" s="241"/>
      <c r="R171" s="36"/>
      <c r="T171" s="167" t="s">
        <v>23</v>
      </c>
      <c r="U171" s="43" t="s">
        <v>49</v>
      </c>
      <c r="V171" s="35"/>
      <c r="W171" s="168">
        <f>V171*K171</f>
        <v>0</v>
      </c>
      <c r="X171" s="168">
        <v>0</v>
      </c>
      <c r="Y171" s="168">
        <f>X171*K171</f>
        <v>0</v>
      </c>
      <c r="Z171" s="168">
        <v>0</v>
      </c>
      <c r="AA171" s="169">
        <f>Z171*K171</f>
        <v>0</v>
      </c>
      <c r="AR171" s="17" t="s">
        <v>250</v>
      </c>
      <c r="AT171" s="17" t="s">
        <v>151</v>
      </c>
      <c r="AU171" s="17" t="s">
        <v>107</v>
      </c>
      <c r="AY171" s="17" t="s">
        <v>150</v>
      </c>
      <c r="BE171" s="105">
        <f>IF(U171="základní",N171,0)</f>
        <v>0</v>
      </c>
      <c r="BF171" s="105">
        <f>IF(U171="snížená",N171,0)</f>
        <v>0</v>
      </c>
      <c r="BG171" s="105">
        <f>IF(U171="zákl. přenesená",N171,0)</f>
        <v>0</v>
      </c>
      <c r="BH171" s="105">
        <f>IF(U171="sníž. přenesená",N171,0)</f>
        <v>0</v>
      </c>
      <c r="BI171" s="105">
        <f>IF(U171="nulová",N171,0)</f>
        <v>0</v>
      </c>
      <c r="BJ171" s="17" t="s">
        <v>25</v>
      </c>
      <c r="BK171" s="105">
        <f>ROUND(L171*K171,2)</f>
        <v>0</v>
      </c>
      <c r="BL171" s="17" t="s">
        <v>250</v>
      </c>
      <c r="BM171" s="17" t="s">
        <v>261</v>
      </c>
    </row>
    <row r="172" spans="2:65" s="1" customFormat="1" ht="22.5" customHeight="1">
      <c r="B172" s="34"/>
      <c r="C172" s="163" t="s">
        <v>262</v>
      </c>
      <c r="D172" s="163" t="s">
        <v>151</v>
      </c>
      <c r="E172" s="164" t="s">
        <v>263</v>
      </c>
      <c r="F172" s="238" t="s">
        <v>264</v>
      </c>
      <c r="G172" s="238"/>
      <c r="H172" s="238"/>
      <c r="I172" s="238"/>
      <c r="J172" s="165" t="s">
        <v>187</v>
      </c>
      <c r="K172" s="166">
        <v>1</v>
      </c>
      <c r="L172" s="239">
        <v>0</v>
      </c>
      <c r="M172" s="240"/>
      <c r="N172" s="241">
        <f>ROUND(L172*K172,2)</f>
        <v>0</v>
      </c>
      <c r="O172" s="241"/>
      <c r="P172" s="241"/>
      <c r="Q172" s="241"/>
      <c r="R172" s="36"/>
      <c r="T172" s="167" t="s">
        <v>23</v>
      </c>
      <c r="U172" s="43" t="s">
        <v>49</v>
      </c>
      <c r="V172" s="35"/>
      <c r="W172" s="168">
        <f>V172*K172</f>
        <v>0</v>
      </c>
      <c r="X172" s="168">
        <v>0</v>
      </c>
      <c r="Y172" s="168">
        <f>X172*K172</f>
        <v>0</v>
      </c>
      <c r="Z172" s="168">
        <v>0</v>
      </c>
      <c r="AA172" s="169">
        <f>Z172*K172</f>
        <v>0</v>
      </c>
      <c r="AR172" s="17" t="s">
        <v>250</v>
      </c>
      <c r="AT172" s="17" t="s">
        <v>151</v>
      </c>
      <c r="AU172" s="17" t="s">
        <v>107</v>
      </c>
      <c r="AY172" s="17" t="s">
        <v>150</v>
      </c>
      <c r="BE172" s="105">
        <f>IF(U172="základní",N172,0)</f>
        <v>0</v>
      </c>
      <c r="BF172" s="105">
        <f>IF(U172="snížená",N172,0)</f>
        <v>0</v>
      </c>
      <c r="BG172" s="105">
        <f>IF(U172="zákl. přenesená",N172,0)</f>
        <v>0</v>
      </c>
      <c r="BH172" s="105">
        <f>IF(U172="sníž. přenesená",N172,0)</f>
        <v>0</v>
      </c>
      <c r="BI172" s="105">
        <f>IF(U172="nulová",N172,0)</f>
        <v>0</v>
      </c>
      <c r="BJ172" s="17" t="s">
        <v>25</v>
      </c>
      <c r="BK172" s="105">
        <f>ROUND(L172*K172,2)</f>
        <v>0</v>
      </c>
      <c r="BL172" s="17" t="s">
        <v>250</v>
      </c>
      <c r="BM172" s="17" t="s">
        <v>265</v>
      </c>
    </row>
    <row r="173" spans="2:65" s="1" customFormat="1" ht="49.9" customHeight="1">
      <c r="B173" s="34"/>
      <c r="C173" s="35"/>
      <c r="D173" s="154" t="s">
        <v>266</v>
      </c>
      <c r="E173" s="35"/>
      <c r="F173" s="35"/>
      <c r="G173" s="35"/>
      <c r="H173" s="35"/>
      <c r="I173" s="35"/>
      <c r="J173" s="35"/>
      <c r="K173" s="35"/>
      <c r="L173" s="35"/>
      <c r="M173" s="35"/>
      <c r="N173" s="244">
        <f>BK173</f>
        <v>0</v>
      </c>
      <c r="O173" s="245"/>
      <c r="P173" s="245"/>
      <c r="Q173" s="245"/>
      <c r="R173" s="36"/>
      <c r="T173" s="143"/>
      <c r="U173" s="55"/>
      <c r="V173" s="55"/>
      <c r="W173" s="55"/>
      <c r="X173" s="55"/>
      <c r="Y173" s="55"/>
      <c r="Z173" s="55"/>
      <c r="AA173" s="57"/>
      <c r="AT173" s="17" t="s">
        <v>83</v>
      </c>
      <c r="AU173" s="17" t="s">
        <v>84</v>
      </c>
      <c r="AY173" s="17" t="s">
        <v>267</v>
      </c>
      <c r="BK173" s="105">
        <v>0</v>
      </c>
    </row>
    <row r="174" spans="2:65" s="1" customFormat="1" ht="6.95" customHeight="1">
      <c r="B174" s="58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60"/>
    </row>
  </sheetData>
  <sheetProtection algorithmName="SHA-512" hashValue="jZShtxzF8OHv7d3cq/ZaDZWcJwkMI7/Z+RVksMSYLzXK2FHAC2aErHy2AckINK75TYaqWjb6Y5+UkJtrxMZ8rw==" saltValue="7R7hn4r+6tt5E1mW+H/T8Q==" spinCount="100000" sheet="1" objects="1" scenarios="1" formatCells="0" formatColumns="0" formatRows="0" sort="0" autoFilter="0"/>
  <mergeCells count="187">
    <mergeCell ref="N173:Q173"/>
    <mergeCell ref="H1:K1"/>
    <mergeCell ref="S2:AC2"/>
    <mergeCell ref="F171:I171"/>
    <mergeCell ref="L171:M171"/>
    <mergeCell ref="N171:Q171"/>
    <mergeCell ref="F172:I172"/>
    <mergeCell ref="L172:M172"/>
    <mergeCell ref="N172:Q172"/>
    <mergeCell ref="N124:Q124"/>
    <mergeCell ref="N125:Q125"/>
    <mergeCell ref="N126:Q126"/>
    <mergeCell ref="N135:Q135"/>
    <mergeCell ref="N141:Q141"/>
    <mergeCell ref="N144:Q144"/>
    <mergeCell ref="N150:Q150"/>
    <mergeCell ref="N156:Q156"/>
    <mergeCell ref="N163:Q163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62:I162"/>
    <mergeCell ref="L162:M162"/>
    <mergeCell ref="N162:Q162"/>
    <mergeCell ref="F164:I164"/>
    <mergeCell ref="L164:M164"/>
    <mergeCell ref="N164:Q164"/>
    <mergeCell ref="F165:I165"/>
    <mergeCell ref="F166:I166"/>
    <mergeCell ref="L166:M166"/>
    <mergeCell ref="N166:Q166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54:I154"/>
    <mergeCell ref="F155:I155"/>
    <mergeCell ref="L155:M155"/>
    <mergeCell ref="N155:Q155"/>
    <mergeCell ref="F157:I157"/>
    <mergeCell ref="L157:M157"/>
    <mergeCell ref="N157:Q157"/>
    <mergeCell ref="F158:I158"/>
    <mergeCell ref="L158:M158"/>
    <mergeCell ref="N158:Q158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43:I143"/>
    <mergeCell ref="L143:M143"/>
    <mergeCell ref="N143:Q143"/>
    <mergeCell ref="F145:I145"/>
    <mergeCell ref="L145:M145"/>
    <mergeCell ref="N145:Q145"/>
    <mergeCell ref="F146:I146"/>
    <mergeCell ref="L146:M146"/>
    <mergeCell ref="N146:Q146"/>
    <mergeCell ref="F139:I139"/>
    <mergeCell ref="L139:M139"/>
    <mergeCell ref="N139:Q139"/>
    <mergeCell ref="F140:I140"/>
    <mergeCell ref="L140:M140"/>
    <mergeCell ref="N140:Q140"/>
    <mergeCell ref="F142:I142"/>
    <mergeCell ref="L142:M142"/>
    <mergeCell ref="N142:Q142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0:I130"/>
    <mergeCell ref="F131:I131"/>
    <mergeCell ref="L131:M131"/>
    <mergeCell ref="N131:Q131"/>
    <mergeCell ref="F132:I132"/>
    <mergeCell ref="F133:I133"/>
    <mergeCell ref="L133:M133"/>
    <mergeCell ref="N133:Q133"/>
    <mergeCell ref="F134:I134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F129:I129"/>
    <mergeCell ref="L129:M129"/>
    <mergeCell ref="N129:Q129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23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NTZ 06 - Horkovod - Rozvá...</vt:lpstr>
      <vt:lpstr>'NTZ 06 - Horkovod - Rozvá...'!Názvy_tisku</vt:lpstr>
      <vt:lpstr>'Rekapitulace stavby'!Názvy_tisku</vt:lpstr>
      <vt:lpstr>'NTZ 06 - Horkovod - Rozvá...'!Oblast_tisku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Ladislav</dc:creator>
  <cp:lastModifiedBy>Racín Jan (racin)</cp:lastModifiedBy>
  <cp:lastPrinted>2017-04-20T12:49:35Z</cp:lastPrinted>
  <dcterms:created xsi:type="dcterms:W3CDTF">2017-04-20T12:47:13Z</dcterms:created>
  <dcterms:modified xsi:type="dcterms:W3CDTF">2017-05-18T05:27:37Z</dcterms:modified>
</cp:coreProperties>
</file>