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F 1 D - DEMONTÁŽE" sheetId="2" r:id="rId2"/>
  </sheets>
  <definedNames>
    <definedName name="_xlnm.Print_Titles" localSheetId="1">'F 1 D - DEMONTÁŽE'!$126:$126</definedName>
    <definedName name="_xlnm.Print_Titles" localSheetId="0">'Rekapitulace stavby'!$85:$85</definedName>
    <definedName name="_xlnm.Print_Area" localSheetId="1">'F 1 D - DEMONTÁŽE'!$C$4:$Q$70,'F 1 D - DEMONTÁŽE'!$C$76:$Q$109,'F 1 D - DEMONTÁŽE'!$C$115:$Q$175</definedName>
    <definedName name="_xlnm.Print_Area" localSheetId="0">'Rekapitulace stavby'!$C$4:$AP$70,'Rekapitulace stavby'!$C$76:$AP$97</definedName>
  </definedNames>
  <calcPr fullCalcOnLoad="1"/>
</workbook>
</file>

<file path=xl/sharedStrings.xml><?xml version="1.0" encoding="utf-8"?>
<sst xmlns="http://schemas.openxmlformats.org/spreadsheetml/2006/main" count="633" uniqueCount="192">
  <si>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</si>
  <si>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</si>
  <si>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</si>
  <si>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</si>
  <si>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</si>
  <si>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</si>
  <si>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</si>
  <si>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</si>
  <si>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</si>
  <si>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</si>
  <si>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</si>
  <si>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</si>
  <si>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</si>
  <si>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</si>
  <si>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BPO-D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</si>
  <si>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</si>
  <si>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</si>
  <si>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VÝSTAVBA INŽ. SÍTÍ V PROSTORU SLATINICE</t>
  </si>
  <si>
    <t>0,1</t>
  </si>
  <si>
    <t>JKSO:</t>
  </si>
  <si>
    <t>CC-CZ:</t>
  </si>
  <si>
    <t>1</t>
  </si>
  <si>
    <t>Místo:</t>
  </si>
  <si>
    <t>Slatinice</t>
  </si>
  <si>
    <t>Datum:</t>
  </si>
  <si>
    <t>20.05.2017</t>
  </si>
  <si>
    <t>10</t>
  </si>
  <si>
    <t>100</t>
  </si>
  <si>
    <t>Objednavatel: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</si>
  <si>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</si>
  <si>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</si>
  <si>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</si>
  <si>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</si>
  <si>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</si>
  <si>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</si>
  <si>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</si>
  <si>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</si>
  <si>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Ing. Karel Beránek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</si>
  <si>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</si>
  <si>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</si>
  <si>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</si>
  <si>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</si>
  <si>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</si>
  <si>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</si>
  <si>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</si>
  <si>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</si>
  <si>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</si>
  <si>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</si>
  <si>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</si>
  <si>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</si>
  <si>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</si>
  <si>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</si>
  <si>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</si>
  <si>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</si>
  <si>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</si>
  <si>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</si>
  <si>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</si>
  <si>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</si>
  <si>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</si>
  <si>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</si>
  <si>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</si>
  <si>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</si>
  <si>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</si>
  <si>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</si>
  <si>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</si>
  <si>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</si>
  <si>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</si>
  <si>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</si>
  <si>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</si>
  <si>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</si>
  <si>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</si>
  <si>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</si>
  <si>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</si>
  <si>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</si>
  <si>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</si>
  <si>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</si>
  <si>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</si>
  <si>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</si>
  <si>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</si>
  <si>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</si>
  <si>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{B826E53D-5CC5-4DEB-825F-067F99CCA7F9}</t>
  </si>
  <si>
    <t>{00000000-0000-0000-0000-000000000000}</t>
  </si>
  <si>
    <t>F 1</t>
  </si>
  <si>
    <t xml:space="preserve">Produktovody a trubní sítě </t>
  </si>
  <si>
    <t>{255F3400-D706-4DF4-8C9E-9E8AC68AFECC}</t>
  </si>
  <si>
    <t>F 1 D</t>
  </si>
  <si>
    <t>DEMONTÁŽE</t>
  </si>
  <si>
    <t>2</t>
  </si>
  <si>
    <t>{313B0763-9EA9-44E6-98BE-D827EEB0211A}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</si>
  <si>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</si>
  <si>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</si>
  <si>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</si>
  <si>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</si>
  <si>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</si>
  <si>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</si>
  <si>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</si>
  <si>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</si>
  <si>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</si>
  <si>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</si>
  <si>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KRYCÍ LIST ROZPOČTU</t>
  </si>
  <si>
    <t>Objekt:</t>
  </si>
  <si>
    <t xml:space="preserve">F 1 - Produktovody a trubní sítě 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</si>
  <si>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</si>
  <si>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</si>
  <si>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</si>
  <si>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</si>
  <si>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</si>
  <si>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</si>
  <si>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23-D - Demontáže  potrubí</t>
  </si>
  <si>
    <t xml:space="preserve">    PSV - Práce a dodávky PSV</t>
  </si>
  <si>
    <t xml:space="preserve">    DTZ - Demontáž potrubí  M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</si>
  <si>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</si>
  <si>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</si>
  <si>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</si>
  <si>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</si>
  <si>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</si>
  <si>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</si>
  <si>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</si>
  <si>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</si>
  <si>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</si>
  <si>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</si>
  <si>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</si>
  <si>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</si>
  <si>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</si>
  <si>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</si>
  <si>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</si>
  <si>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</si>
  <si>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</si>
  <si>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</si>
  <si>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</si>
  <si>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</si>
  <si>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</si>
  <si>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</si>
  <si>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</si>
  <si>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</si>
  <si>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</si>
  <si>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3</t>
  </si>
  <si>
    <t>ROZPOCET</t>
  </si>
  <si>
    <t>K</t>
  </si>
  <si>
    <t>713410853</t>
  </si>
  <si>
    <t>Odstranění izolace tepelné potrubí pásy nebo rohožemi  bez úpravy do konstrukce drátem tl přes 50 mm</t>
  </si>
  <si>
    <t>m</t>
  </si>
  <si>
    <t>16</t>
  </si>
  <si>
    <t>P</t>
  </si>
  <si>
    <t>713490821</t>
  </si>
  <si>
    <t>Demontáž izolace tepelné oplechování pevné potrubí vnějšího obvodu přes 500 mm</t>
  </si>
  <si>
    <t>998713194</t>
  </si>
  <si>
    <t>Příplatek k přesunu hmot tonážní 713 za zvětšený přesun do 1000 m</t>
  </si>
  <si>
    <t>t</t>
  </si>
  <si>
    <t>4</t>
  </si>
  <si>
    <t>998713199</t>
  </si>
  <si>
    <t>Příplatek k přesunu hmot tonážní 713 za zvětšený přesun ZKD 1000 m přes 1000 m</t>
  </si>
  <si>
    <t>5</t>
  </si>
  <si>
    <t>713-likvidace</t>
  </si>
  <si>
    <t>Uložení sutě na skládku včetně dopravy</t>
  </si>
  <si>
    <t>6</t>
  </si>
  <si>
    <t>7</t>
  </si>
  <si>
    <t>8</t>
  </si>
  <si>
    <t>9</t>
  </si>
  <si>
    <t>12</t>
  </si>
  <si>
    <t>13</t>
  </si>
  <si>
    <t>14</t>
  </si>
  <si>
    <t>64</t>
  </si>
  <si>
    <t>17</t>
  </si>
  <si>
    <t>18</t>
  </si>
  <si>
    <t>19</t>
  </si>
  <si>
    <t>20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</si>
  <si>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</si>
  <si>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</si>
  <si>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</si>
  <si>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</si>
  <si>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</si>
  <si>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</si>
  <si>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</si>
  <si>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</si>
  <si>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</si>
  <si>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 xml:space="preserve">      DTZ713-1 - Demontáž izolace tep.- Úsek 1</t>
  </si>
  <si>
    <t xml:space="preserve">      DTZ713-2 - Demontáž izolace tep.- Úsak 6</t>
  </si>
  <si>
    <t xml:space="preserve">      DTZ1 - Demontáž potrubí - Úsek 1</t>
  </si>
  <si>
    <t xml:space="preserve">      DTZ2 - Demontáž potrubí - Úsek 6</t>
  </si>
  <si>
    <t xml:space="preserve">      DTZ713-2 - Demontáž izolace tep.- Úsek 6</t>
  </si>
  <si>
    <t>délka trasy 210m,  2x DN 600 (420m potrubí), délka trasy 20m,  2x DN 500 (40m potrubí)</t>
  </si>
  <si>
    <t>délka trasy 70m, 2x DN 600 - (140m potrubí), 1x DN 800 - (70m potrubí)</t>
  </si>
  <si>
    <t>Demontáž potrubí do šrotu D 530 mm, tl 10,0 mm</t>
  </si>
  <si>
    <t>Demontáž potrubí do šrotu D 630 mm, tl 12,0 mm</t>
  </si>
  <si>
    <t>Demontáž potrubí do šrotu D 820 mm, tl 12,0 mm</t>
  </si>
  <si>
    <t>Část:</t>
  </si>
  <si>
    <t>ks</t>
  </si>
  <si>
    <t>délka trasy 20m,  2x DN 500 (40m potrubí), odvoz kovového odpadu do vzdálenosti 5km</t>
  </si>
  <si>
    <t>délka trasy 210m,  2x DN 600 (420m potrubí), odvoz kovového odpadu do vzdálenosti 5km</t>
  </si>
  <si>
    <t>délka trasy 70m, 2x DN 600 (140m potrubí), odvoz kovového odpadu do vzdálenosti 5km</t>
  </si>
  <si>
    <t>délka trasy 70m, 1x DN 800 (70m potrubí), odvoz kovového odpadu do vzdálenosti 5km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</si>
</sst>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7"/>
      <color indexed="55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Trebuchet MS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1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3" fillId="0" borderId="22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3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164" fontId="15" fillId="0" borderId="24" xfId="0" applyNumberFormat="1" applyFont="1" applyBorder="1" applyAlignment="1">
      <alignment horizontal="right" vertical="center"/>
    </xf>
    <xf numFmtId="164" fontId="15" fillId="0" borderId="25" xfId="0" applyNumberFormat="1" applyFont="1" applyBorder="1" applyAlignment="1">
      <alignment horizontal="right" vertical="center"/>
    </xf>
    <xf numFmtId="167" fontId="15" fillId="0" borderId="25" xfId="0" applyNumberFormat="1" applyFont="1" applyBorder="1" applyAlignment="1">
      <alignment horizontal="right" vertical="center"/>
    </xf>
    <xf numFmtId="164" fontId="15" fillId="0" borderId="26" xfId="0" applyNumberFormat="1" applyFont="1" applyBorder="1" applyAlignment="1">
      <alignment horizontal="righ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8" fillId="35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3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36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24" fillId="34" borderId="0" xfId="0" applyFont="1" applyFill="1" applyAlignment="1">
      <alignment horizontal="left" vertical="center"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6" fontId="7" fillId="34" borderId="0" xfId="0" applyNumberFormat="1" applyFont="1" applyFill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7" fillId="34" borderId="0" xfId="0" applyFont="1" applyFill="1" applyAlignment="1">
      <alignment horizontal="left" vertical="center"/>
    </xf>
    <xf numFmtId="164" fontId="13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0" fontId="7" fillId="35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164" fontId="25" fillId="0" borderId="0" xfId="0" applyNumberFormat="1" applyFont="1" applyAlignment="1">
      <alignment horizontal="right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top" wrapText="1"/>
    </xf>
    <xf numFmtId="164" fontId="24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164" fontId="0" fillId="34" borderId="30" xfId="0" applyNumberFormat="1" applyFont="1" applyFill="1" applyBorder="1" applyAlignment="1">
      <alignment horizontal="right" vertical="center"/>
    </xf>
    <xf numFmtId="164" fontId="0" fillId="34" borderId="32" xfId="0" applyNumberFormat="1" applyFont="1" applyFill="1" applyBorder="1" applyAlignment="1">
      <alignment horizontal="right" vertical="center"/>
    </xf>
    <xf numFmtId="164" fontId="0" fillId="0" borderId="30" xfId="0" applyNumberFormat="1" applyFont="1" applyBorder="1" applyAlignment="1">
      <alignment horizontal="right" vertical="center"/>
    </xf>
    <xf numFmtId="164" fontId="0" fillId="0" borderId="31" xfId="0" applyNumberFormat="1" applyFont="1" applyBorder="1" applyAlignment="1">
      <alignment horizontal="right" vertical="center"/>
    </xf>
    <xf numFmtId="164" fontId="0" fillId="0" borderId="32" xfId="0" applyNumberFormat="1" applyFont="1" applyBorder="1" applyAlignment="1">
      <alignment horizontal="right" vertical="center"/>
    </xf>
    <xf numFmtId="0" fontId="29" fillId="0" borderId="31" xfId="0" applyFont="1" applyBorder="1" applyAlignment="1">
      <alignment horizontal="left" vertical="top" wrapText="1"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0" fontId="32" fillId="33" borderId="0" xfId="36" applyFont="1" applyFill="1" applyAlignment="1" applyProtection="1">
      <alignment horizontal="center" vertical="center"/>
      <protection/>
    </xf>
    <xf numFmtId="164" fontId="18" fillId="0" borderId="0" xfId="0" applyNumberFormat="1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47C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F6B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A47CC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AF6BE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"/>
  <sheetViews>
    <sheetView showGridLines="0" zoomScale="130" zoomScaleNormal="130" zoomScalePageLayoutView="0" workbookViewId="0" topLeftCell="A1">
      <pane ySplit="1" topLeftCell="A87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40" t="s">
        <v>0</v>
      </c>
      <c r="B1" s="141"/>
      <c r="C1" s="141"/>
      <c r="D1" s="142" t="s">
        <v>1</v>
      </c>
      <c r="E1" s="141"/>
      <c r="F1" s="141"/>
      <c r="G1" s="141"/>
      <c r="H1" s="141"/>
      <c r="I1" s="141"/>
      <c r="J1" s="141"/>
      <c r="K1" s="143" t="s">
        <v>169</v>
      </c>
      <c r="L1" s="143"/>
      <c r="M1" s="143"/>
      <c r="N1" s="143"/>
      <c r="O1" s="143"/>
      <c r="P1" s="143"/>
      <c r="Q1" s="143"/>
      <c r="R1" s="143"/>
      <c r="S1" s="143"/>
      <c r="T1" s="141"/>
      <c r="U1" s="141"/>
      <c r="V1" s="141"/>
      <c r="W1" s="143" t="s">
        <v>170</v>
      </c>
      <c r="X1" s="143"/>
      <c r="Y1" s="143"/>
      <c r="Z1" s="143"/>
      <c r="AA1" s="143"/>
      <c r="AB1" s="143"/>
      <c r="AC1" s="143"/>
      <c r="AD1" s="143"/>
      <c r="AE1" s="143"/>
      <c r="AF1" s="143"/>
      <c r="AG1" s="141"/>
      <c r="AH1" s="141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5" t="s">
        <v>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R2" s="180" t="s">
        <v>5</v>
      </c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47" t="s">
        <v>9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1"/>
      <c r="AS4" s="12" t="s">
        <v>10</v>
      </c>
      <c r="BE4" s="13" t="s">
        <v>11</v>
      </c>
      <c r="BS4" s="6" t="s">
        <v>12</v>
      </c>
    </row>
    <row r="5" spans="2:71" s="2" customFormat="1" ht="15" customHeight="1">
      <c r="B5" s="10"/>
      <c r="D5" s="14" t="s">
        <v>13</v>
      </c>
      <c r="K5" s="151" t="s">
        <v>14</v>
      </c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Q5" s="11"/>
      <c r="BE5" s="148" t="s">
        <v>15</v>
      </c>
      <c r="BS5" s="6" t="s">
        <v>6</v>
      </c>
    </row>
    <row r="6" spans="2:71" s="2" customFormat="1" ht="37.5" customHeight="1">
      <c r="B6" s="10"/>
      <c r="D6" s="16" t="s">
        <v>16</v>
      </c>
      <c r="K6" s="152" t="s">
        <v>17</v>
      </c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Q6" s="11"/>
      <c r="BE6" s="146"/>
      <c r="BS6" s="6" t="s">
        <v>18</v>
      </c>
    </row>
    <row r="7" spans="2:71" s="2" customFormat="1" ht="15" customHeight="1">
      <c r="B7" s="10"/>
      <c r="D7" s="17" t="s">
        <v>19</v>
      </c>
      <c r="K7" s="15"/>
      <c r="AK7" s="17" t="s">
        <v>20</v>
      </c>
      <c r="AN7" s="15"/>
      <c r="AQ7" s="11"/>
      <c r="BE7" s="146"/>
      <c r="BS7" s="6" t="s">
        <v>21</v>
      </c>
    </row>
    <row r="8" spans="2:71" s="2" customFormat="1" ht="15" customHeight="1">
      <c r="B8" s="10"/>
      <c r="D8" s="17" t="s">
        <v>22</v>
      </c>
      <c r="K8" s="15" t="s">
        <v>23</v>
      </c>
      <c r="AK8" s="17" t="s">
        <v>24</v>
      </c>
      <c r="AN8" s="18" t="s">
        <v>25</v>
      </c>
      <c r="AQ8" s="11"/>
      <c r="BE8" s="146"/>
      <c r="BS8" s="6" t="s">
        <v>26</v>
      </c>
    </row>
    <row r="9" spans="2:71" s="2" customFormat="1" ht="15" customHeight="1">
      <c r="B9" s="10"/>
      <c r="AQ9" s="11"/>
      <c r="BE9" s="146"/>
      <c r="BS9" s="6" t="s">
        <v>27</v>
      </c>
    </row>
    <row r="10" spans="2:71" s="2" customFormat="1" ht="15" customHeight="1">
      <c r="B10" s="10"/>
      <c r="D10" s="17" t="s">
        <v>28</v>
      </c>
      <c r="AK10" s="17" t="s">
        <v>29</v>
      </c>
      <c r="AN10" s="15"/>
      <c r="AQ10" s="11"/>
      <c r="BE10" s="146"/>
      <c r="BS10" s="6" t="s">
        <v>18</v>
      </c>
    </row>
    <row r="11" spans="2:71" s="2" customFormat="1" ht="19.5" customHeight="1">
      <c r="B11" s="10"/>
      <c r="E11" s="15" t="s">
        <v>30</v>
      </c>
      <c r="AK11" s="17" t="s">
        <v>31</v>
      </c>
      <c r="AN11" s="15"/>
      <c r="AQ11" s="11"/>
      <c r="BE11" s="146"/>
      <c r="BS11" s="6" t="s">
        <v>18</v>
      </c>
    </row>
    <row r="12" spans="2:71" s="2" customFormat="1" ht="7.5" customHeight="1">
      <c r="B12" s="10"/>
      <c r="AQ12" s="11"/>
      <c r="BE12" s="146"/>
      <c r="BS12" s="6" t="s">
        <v>18</v>
      </c>
    </row>
    <row r="13" spans="2:71" s="2" customFormat="1" ht="15" customHeight="1">
      <c r="B13" s="10"/>
      <c r="D13" s="17" t="s">
        <v>32</v>
      </c>
      <c r="AK13" s="17" t="s">
        <v>29</v>
      </c>
      <c r="AN13" s="19" t="s">
        <v>33</v>
      </c>
      <c r="AQ13" s="11"/>
      <c r="BE13" s="146"/>
      <c r="BS13" s="6" t="s">
        <v>18</v>
      </c>
    </row>
    <row r="14" spans="2:71" s="2" customFormat="1" ht="15.75" customHeight="1">
      <c r="B14" s="10"/>
      <c r="E14" s="153" t="s">
        <v>33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7" t="s">
        <v>31</v>
      </c>
      <c r="AN14" s="19" t="s">
        <v>33</v>
      </c>
      <c r="AQ14" s="11"/>
      <c r="BE14" s="146"/>
      <c r="BS14" s="6" t="s">
        <v>18</v>
      </c>
    </row>
    <row r="15" spans="2:71" s="2" customFormat="1" ht="7.5" customHeight="1">
      <c r="B15" s="10"/>
      <c r="AQ15" s="11"/>
      <c r="BE15" s="146"/>
      <c r="BS15" s="6" t="s">
        <v>3</v>
      </c>
    </row>
    <row r="16" spans="2:71" s="2" customFormat="1" ht="15" customHeight="1">
      <c r="B16" s="10"/>
      <c r="D16" s="17" t="s">
        <v>34</v>
      </c>
      <c r="AK16" s="17" t="s">
        <v>29</v>
      </c>
      <c r="AN16" s="15"/>
      <c r="AQ16" s="11"/>
      <c r="BE16" s="146"/>
      <c r="BS16" s="6" t="s">
        <v>3</v>
      </c>
    </row>
    <row r="17" spans="2:71" s="2" customFormat="1" ht="19.5" customHeight="1">
      <c r="B17" s="10"/>
      <c r="E17" s="15" t="s">
        <v>30</v>
      </c>
      <c r="AK17" s="17" t="s">
        <v>31</v>
      </c>
      <c r="AN17" s="15"/>
      <c r="AQ17" s="11"/>
      <c r="BE17" s="146"/>
      <c r="BS17" s="6" t="s">
        <v>35</v>
      </c>
    </row>
    <row r="18" spans="2:71" s="2" customFormat="1" ht="7.5" customHeight="1">
      <c r="B18" s="10"/>
      <c r="AQ18" s="11"/>
      <c r="BE18" s="146"/>
      <c r="BS18" s="6" t="s">
        <v>6</v>
      </c>
    </row>
    <row r="19" spans="2:71" s="2" customFormat="1" ht="15" customHeight="1">
      <c r="B19" s="10"/>
      <c r="D19" s="17" t="s">
        <v>36</v>
      </c>
      <c r="AK19" s="17" t="s">
        <v>29</v>
      </c>
      <c r="AN19" s="15"/>
      <c r="AQ19" s="11"/>
      <c r="BE19" s="146"/>
      <c r="BS19" s="6" t="s">
        <v>6</v>
      </c>
    </row>
    <row r="20" spans="2:57" s="2" customFormat="1" ht="19.5" customHeight="1">
      <c r="B20" s="10"/>
      <c r="E20" s="15" t="s">
        <v>37</v>
      </c>
      <c r="AK20" s="17" t="s">
        <v>31</v>
      </c>
      <c r="AN20" s="15"/>
      <c r="AQ20" s="11"/>
      <c r="BE20" s="146"/>
    </row>
    <row r="21" spans="2:57" s="2" customFormat="1" ht="7.5" customHeight="1">
      <c r="B21" s="10"/>
      <c r="AQ21" s="11"/>
      <c r="BE21" s="146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E22" s="146"/>
    </row>
    <row r="23" spans="2:57" s="2" customFormat="1" ht="15" customHeight="1">
      <c r="B23" s="10"/>
      <c r="D23" s="21" t="s">
        <v>38</v>
      </c>
      <c r="AK23" s="154">
        <f>ROUND($AG$87,2)</f>
        <v>0</v>
      </c>
      <c r="AL23" s="146"/>
      <c r="AM23" s="146"/>
      <c r="AN23" s="146"/>
      <c r="AO23" s="146"/>
      <c r="AQ23" s="11"/>
      <c r="BE23" s="146"/>
    </row>
    <row r="24" spans="2:57" s="2" customFormat="1" ht="15" customHeight="1">
      <c r="B24" s="10"/>
      <c r="D24" s="21" t="s">
        <v>39</v>
      </c>
      <c r="AK24" s="154">
        <f>ROUND($AG$91,2)</f>
        <v>0</v>
      </c>
      <c r="AL24" s="146"/>
      <c r="AM24" s="146"/>
      <c r="AN24" s="146"/>
      <c r="AO24" s="146"/>
      <c r="AQ24" s="11"/>
      <c r="BE24" s="146"/>
    </row>
    <row r="25" spans="2:57" s="6" customFormat="1" ht="7.5" customHeight="1">
      <c r="B25" s="22"/>
      <c r="AQ25" s="23"/>
      <c r="BE25" s="149"/>
    </row>
    <row r="26" spans="2:57" s="6" customFormat="1" ht="27" customHeight="1">
      <c r="B26" s="22"/>
      <c r="D26" s="24" t="s">
        <v>40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55">
        <f>ROUND($AK$23+$AK$24,2)</f>
        <v>0</v>
      </c>
      <c r="AL26" s="156"/>
      <c r="AM26" s="156"/>
      <c r="AN26" s="156"/>
      <c r="AO26" s="156"/>
      <c r="AQ26" s="23"/>
      <c r="BE26" s="149"/>
    </row>
    <row r="27" spans="2:57" s="6" customFormat="1" ht="7.5" customHeight="1">
      <c r="B27" s="22"/>
      <c r="AQ27" s="23"/>
      <c r="BE27" s="149"/>
    </row>
    <row r="28" spans="2:57" s="6" customFormat="1" ht="15" customHeight="1">
      <c r="B28" s="26"/>
      <c r="D28" s="27" t="s">
        <v>41</v>
      </c>
      <c r="F28" s="27" t="s">
        <v>42</v>
      </c>
      <c r="L28" s="157">
        <v>0.21</v>
      </c>
      <c r="M28" s="150"/>
      <c r="N28" s="150"/>
      <c r="O28" s="150"/>
      <c r="T28" s="28" t="s">
        <v>43</v>
      </c>
      <c r="W28" s="158">
        <f>ROUND($AZ$87+SUM($CD$92:$CD$96),2)</f>
        <v>0</v>
      </c>
      <c r="X28" s="150"/>
      <c r="Y28" s="150"/>
      <c r="Z28" s="150"/>
      <c r="AA28" s="150"/>
      <c r="AB28" s="150"/>
      <c r="AC28" s="150"/>
      <c r="AD28" s="150"/>
      <c r="AE28" s="150"/>
      <c r="AK28" s="158">
        <f>ROUND($AV$87+SUM($BY$92:$BY$96),2)</f>
        <v>0</v>
      </c>
      <c r="AL28" s="150"/>
      <c r="AM28" s="150"/>
      <c r="AN28" s="150"/>
      <c r="AO28" s="150"/>
      <c r="AQ28" s="29"/>
      <c r="BE28" s="150"/>
    </row>
    <row r="29" spans="2:57" s="6" customFormat="1" ht="15" customHeight="1">
      <c r="B29" s="26"/>
      <c r="F29" s="27" t="s">
        <v>44</v>
      </c>
      <c r="L29" s="157">
        <v>0.15</v>
      </c>
      <c r="M29" s="150"/>
      <c r="N29" s="150"/>
      <c r="O29" s="150"/>
      <c r="T29" s="28" t="s">
        <v>43</v>
      </c>
      <c r="W29" s="158">
        <f>ROUND($BA$87+SUM($CE$92:$CE$96),2)</f>
        <v>0</v>
      </c>
      <c r="X29" s="150"/>
      <c r="Y29" s="150"/>
      <c r="Z29" s="150"/>
      <c r="AA29" s="150"/>
      <c r="AB29" s="150"/>
      <c r="AC29" s="150"/>
      <c r="AD29" s="150"/>
      <c r="AE29" s="150"/>
      <c r="AK29" s="158">
        <f>ROUND($AW$87+SUM($BZ$92:$BZ$96),2)</f>
        <v>0</v>
      </c>
      <c r="AL29" s="150"/>
      <c r="AM29" s="150"/>
      <c r="AN29" s="150"/>
      <c r="AO29" s="150"/>
      <c r="AQ29" s="29"/>
      <c r="BE29" s="150"/>
    </row>
    <row r="30" spans="2:57" s="6" customFormat="1" ht="15" customHeight="1" hidden="1">
      <c r="B30" s="26"/>
      <c r="F30" s="27" t="s">
        <v>45</v>
      </c>
      <c r="L30" s="157">
        <v>0.21</v>
      </c>
      <c r="M30" s="150"/>
      <c r="N30" s="150"/>
      <c r="O30" s="150"/>
      <c r="T30" s="28" t="s">
        <v>43</v>
      </c>
      <c r="W30" s="158">
        <f>ROUND($BB$87+SUM($CF$92:$CF$96),2)</f>
        <v>0</v>
      </c>
      <c r="X30" s="150"/>
      <c r="Y30" s="150"/>
      <c r="Z30" s="150"/>
      <c r="AA30" s="150"/>
      <c r="AB30" s="150"/>
      <c r="AC30" s="150"/>
      <c r="AD30" s="150"/>
      <c r="AE30" s="150"/>
      <c r="AK30" s="158">
        <v>0</v>
      </c>
      <c r="AL30" s="150"/>
      <c r="AM30" s="150"/>
      <c r="AN30" s="150"/>
      <c r="AO30" s="150"/>
      <c r="AQ30" s="29"/>
      <c r="BE30" s="150"/>
    </row>
    <row r="31" spans="2:57" s="6" customFormat="1" ht="15" customHeight="1" hidden="1">
      <c r="B31" s="26"/>
      <c r="F31" s="27" t="s">
        <v>46</v>
      </c>
      <c r="L31" s="157">
        <v>0.15</v>
      </c>
      <c r="M31" s="150"/>
      <c r="N31" s="150"/>
      <c r="O31" s="150"/>
      <c r="T31" s="28" t="s">
        <v>43</v>
      </c>
      <c r="W31" s="158">
        <f>ROUND($BC$87+SUM($CG$92:$CG$96),2)</f>
        <v>0</v>
      </c>
      <c r="X31" s="150"/>
      <c r="Y31" s="150"/>
      <c r="Z31" s="150"/>
      <c r="AA31" s="150"/>
      <c r="AB31" s="150"/>
      <c r="AC31" s="150"/>
      <c r="AD31" s="150"/>
      <c r="AE31" s="150"/>
      <c r="AK31" s="158">
        <v>0</v>
      </c>
      <c r="AL31" s="150"/>
      <c r="AM31" s="150"/>
      <c r="AN31" s="150"/>
      <c r="AO31" s="150"/>
      <c r="AQ31" s="29"/>
      <c r="BE31" s="150"/>
    </row>
    <row r="32" spans="2:57" s="6" customFormat="1" ht="15" customHeight="1" hidden="1">
      <c r="B32" s="26"/>
      <c r="F32" s="27" t="s">
        <v>47</v>
      </c>
      <c r="L32" s="157">
        <v>0</v>
      </c>
      <c r="M32" s="150"/>
      <c r="N32" s="150"/>
      <c r="O32" s="150"/>
      <c r="T32" s="28" t="s">
        <v>43</v>
      </c>
      <c r="W32" s="158">
        <f>ROUND($BD$87+SUM($CH$92:$CH$96),2)</f>
        <v>0</v>
      </c>
      <c r="X32" s="150"/>
      <c r="Y32" s="150"/>
      <c r="Z32" s="150"/>
      <c r="AA32" s="150"/>
      <c r="AB32" s="150"/>
      <c r="AC32" s="150"/>
      <c r="AD32" s="150"/>
      <c r="AE32" s="150"/>
      <c r="AK32" s="158">
        <v>0</v>
      </c>
      <c r="AL32" s="150"/>
      <c r="AM32" s="150"/>
      <c r="AN32" s="150"/>
      <c r="AO32" s="150"/>
      <c r="AQ32" s="29"/>
      <c r="BE32" s="150"/>
    </row>
    <row r="33" spans="2:57" s="6" customFormat="1" ht="7.5" customHeight="1">
      <c r="B33" s="22"/>
      <c r="AQ33" s="23"/>
      <c r="BE33" s="149"/>
    </row>
    <row r="34" spans="2:57" s="6" customFormat="1" ht="27" customHeight="1">
      <c r="B34" s="22"/>
      <c r="C34" s="30"/>
      <c r="D34" s="31" t="s">
        <v>48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3" t="s">
        <v>49</v>
      </c>
      <c r="U34" s="32"/>
      <c r="V34" s="32"/>
      <c r="W34" s="32"/>
      <c r="X34" s="159" t="s">
        <v>50</v>
      </c>
      <c r="Y34" s="160"/>
      <c r="Z34" s="160"/>
      <c r="AA34" s="160"/>
      <c r="AB34" s="160"/>
      <c r="AC34" s="32"/>
      <c r="AD34" s="32"/>
      <c r="AE34" s="32"/>
      <c r="AF34" s="32"/>
      <c r="AG34" s="32"/>
      <c r="AH34" s="32"/>
      <c r="AI34" s="32"/>
      <c r="AJ34" s="32"/>
      <c r="AK34" s="161">
        <f>ROUND(SUM($AK$26:$AK$32),2)</f>
        <v>0</v>
      </c>
      <c r="AL34" s="160"/>
      <c r="AM34" s="160"/>
      <c r="AN34" s="160"/>
      <c r="AO34" s="162"/>
      <c r="AP34" s="30"/>
      <c r="AQ34" s="23"/>
      <c r="BE34" s="149"/>
    </row>
    <row r="35" spans="2:43" s="6" customFormat="1" ht="15" customHeight="1">
      <c r="B35" s="22"/>
      <c r="AQ35" s="23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4" t="s">
        <v>51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C49" s="34" t="s">
        <v>52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  <c r="AQ49" s="23"/>
    </row>
    <row r="50" spans="2:43" s="2" customFormat="1" ht="14.25" customHeight="1">
      <c r="B50" s="10"/>
      <c r="D50" s="37"/>
      <c r="Z50" s="38"/>
      <c r="AC50" s="37"/>
      <c r="AO50" s="38"/>
      <c r="AQ50" s="11"/>
    </row>
    <row r="51" spans="2:43" s="2" customFormat="1" ht="14.25" customHeight="1">
      <c r="B51" s="10"/>
      <c r="D51" s="37"/>
      <c r="Z51" s="38"/>
      <c r="AC51" s="37"/>
      <c r="AO51" s="38"/>
      <c r="AQ51" s="11"/>
    </row>
    <row r="52" spans="2:43" s="2" customFormat="1" ht="14.25" customHeight="1">
      <c r="B52" s="10"/>
      <c r="D52" s="37"/>
      <c r="Z52" s="38"/>
      <c r="AC52" s="37"/>
      <c r="AO52" s="38"/>
      <c r="AQ52" s="11"/>
    </row>
    <row r="53" spans="2:43" s="2" customFormat="1" ht="14.25" customHeight="1">
      <c r="B53" s="10"/>
      <c r="D53" s="37"/>
      <c r="Z53" s="38"/>
      <c r="AC53" s="37"/>
      <c r="AO53" s="38"/>
      <c r="AQ53" s="11"/>
    </row>
    <row r="54" spans="2:43" s="2" customFormat="1" ht="14.25" customHeight="1">
      <c r="B54" s="10"/>
      <c r="D54" s="37"/>
      <c r="Z54" s="38"/>
      <c r="AC54" s="37"/>
      <c r="AO54" s="38"/>
      <c r="AQ54" s="11"/>
    </row>
    <row r="55" spans="2:43" s="2" customFormat="1" ht="14.25" customHeight="1">
      <c r="B55" s="10"/>
      <c r="D55" s="37"/>
      <c r="Z55" s="38"/>
      <c r="AC55" s="37"/>
      <c r="AO55" s="38"/>
      <c r="AQ55" s="11"/>
    </row>
    <row r="56" spans="2:43" s="2" customFormat="1" ht="14.25" customHeight="1">
      <c r="B56" s="10"/>
      <c r="D56" s="37"/>
      <c r="Z56" s="38"/>
      <c r="AC56" s="37"/>
      <c r="AO56" s="38"/>
      <c r="AQ56" s="11"/>
    </row>
    <row r="57" spans="2:43" s="2" customFormat="1" ht="14.25" customHeight="1">
      <c r="B57" s="10"/>
      <c r="D57" s="37"/>
      <c r="Z57" s="38"/>
      <c r="AC57" s="37"/>
      <c r="AO57" s="38"/>
      <c r="AQ57" s="11"/>
    </row>
    <row r="58" spans="2:43" s="6" customFormat="1" ht="15.75" customHeight="1">
      <c r="B58" s="22"/>
      <c r="D58" s="39" t="s">
        <v>53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 t="s">
        <v>54</v>
      </c>
      <c r="S58" s="40"/>
      <c r="T58" s="40"/>
      <c r="U58" s="40"/>
      <c r="V58" s="40"/>
      <c r="W58" s="40"/>
      <c r="X58" s="40"/>
      <c r="Y58" s="40"/>
      <c r="Z58" s="42"/>
      <c r="AC58" s="39" t="s">
        <v>53</v>
      </c>
      <c r="AD58" s="40"/>
      <c r="AE58" s="40"/>
      <c r="AF58" s="40"/>
      <c r="AG58" s="40"/>
      <c r="AH58" s="40"/>
      <c r="AI58" s="40"/>
      <c r="AJ58" s="40"/>
      <c r="AK58" s="40"/>
      <c r="AL58" s="40"/>
      <c r="AM58" s="41" t="s">
        <v>54</v>
      </c>
      <c r="AN58" s="40"/>
      <c r="AO58" s="42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4" t="s">
        <v>55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C60" s="34" t="s">
        <v>56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6"/>
      <c r="AQ60" s="23"/>
    </row>
    <row r="61" spans="2:43" s="2" customFormat="1" ht="14.25" customHeight="1">
      <c r="B61" s="10"/>
      <c r="D61" s="37"/>
      <c r="Z61" s="38"/>
      <c r="AC61" s="37"/>
      <c r="AO61" s="38"/>
      <c r="AQ61" s="11"/>
    </row>
    <row r="62" spans="2:43" s="2" customFormat="1" ht="14.25" customHeight="1">
      <c r="B62" s="10"/>
      <c r="D62" s="37"/>
      <c r="Z62" s="38"/>
      <c r="AC62" s="37"/>
      <c r="AO62" s="38"/>
      <c r="AQ62" s="11"/>
    </row>
    <row r="63" spans="2:43" s="2" customFormat="1" ht="14.25" customHeight="1">
      <c r="B63" s="10"/>
      <c r="D63" s="37"/>
      <c r="Z63" s="38"/>
      <c r="AC63" s="37"/>
      <c r="AO63" s="38"/>
      <c r="AQ63" s="11"/>
    </row>
    <row r="64" spans="2:43" s="2" customFormat="1" ht="14.25" customHeight="1">
      <c r="B64" s="10"/>
      <c r="D64" s="37"/>
      <c r="Z64" s="38"/>
      <c r="AC64" s="37"/>
      <c r="AO64" s="38"/>
      <c r="AQ64" s="11"/>
    </row>
    <row r="65" spans="2:43" s="2" customFormat="1" ht="14.25" customHeight="1">
      <c r="B65" s="10"/>
      <c r="D65" s="37"/>
      <c r="Z65" s="38"/>
      <c r="AC65" s="37"/>
      <c r="AO65" s="38"/>
      <c r="AQ65" s="11"/>
    </row>
    <row r="66" spans="2:43" s="2" customFormat="1" ht="14.25" customHeight="1">
      <c r="B66" s="10"/>
      <c r="D66" s="37"/>
      <c r="Z66" s="38"/>
      <c r="AC66" s="37"/>
      <c r="AO66" s="38"/>
      <c r="AQ66" s="11"/>
    </row>
    <row r="67" spans="2:43" s="2" customFormat="1" ht="14.25" customHeight="1">
      <c r="B67" s="10"/>
      <c r="D67" s="37"/>
      <c r="Z67" s="38"/>
      <c r="AC67" s="37"/>
      <c r="AO67" s="38"/>
      <c r="AQ67" s="11"/>
    </row>
    <row r="68" spans="2:43" s="2" customFormat="1" ht="14.25" customHeight="1">
      <c r="B68" s="10"/>
      <c r="D68" s="37"/>
      <c r="Z68" s="38"/>
      <c r="AC68" s="37"/>
      <c r="AO68" s="38"/>
      <c r="AQ68" s="11"/>
    </row>
    <row r="69" spans="2:43" s="6" customFormat="1" ht="15.75" customHeight="1">
      <c r="B69" s="22"/>
      <c r="D69" s="39" t="s">
        <v>53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 t="s">
        <v>54</v>
      </c>
      <c r="S69" s="40"/>
      <c r="T69" s="40"/>
      <c r="U69" s="40"/>
      <c r="V69" s="40"/>
      <c r="W69" s="40"/>
      <c r="X69" s="40"/>
      <c r="Y69" s="40"/>
      <c r="Z69" s="42"/>
      <c r="AC69" s="39" t="s">
        <v>53</v>
      </c>
      <c r="AD69" s="40"/>
      <c r="AE69" s="40"/>
      <c r="AF69" s="40"/>
      <c r="AG69" s="40"/>
      <c r="AH69" s="40"/>
      <c r="AI69" s="40"/>
      <c r="AJ69" s="40"/>
      <c r="AK69" s="40"/>
      <c r="AL69" s="40"/>
      <c r="AM69" s="41" t="s">
        <v>54</v>
      </c>
      <c r="AN69" s="40"/>
      <c r="AO69" s="42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5"/>
    </row>
    <row r="75" spans="2:43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</row>
    <row r="76" spans="2:43" s="6" customFormat="1" ht="37.5" customHeight="1">
      <c r="B76" s="22"/>
      <c r="C76" s="147" t="s">
        <v>57</v>
      </c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23"/>
    </row>
    <row r="77" spans="2:43" s="15" customFormat="1" ht="15" customHeight="1">
      <c r="B77" s="49"/>
      <c r="C77" s="17" t="s">
        <v>13</v>
      </c>
      <c r="L77" s="15" t="str">
        <f>$K$5</f>
        <v>BPO-D</v>
      </c>
      <c r="AQ77" s="50"/>
    </row>
    <row r="78" spans="2:43" s="51" customFormat="1" ht="37.5" customHeight="1">
      <c r="B78" s="52"/>
      <c r="C78" s="51" t="s">
        <v>16</v>
      </c>
      <c r="L78" s="164" t="str">
        <f>$K$6</f>
        <v>VÝSTAVBA INŽ. SÍTÍ V PROSTORU SLATINICE</v>
      </c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Q78" s="53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22</v>
      </c>
      <c r="L80" s="54" t="str">
        <f>IF($K$8="","",$K$8)</f>
        <v>Slatinice</v>
      </c>
      <c r="AI80" s="17" t="s">
        <v>24</v>
      </c>
      <c r="AM80" s="55" t="str">
        <f>IF($AN$8="","",$AN$8)</f>
        <v>20.05.2017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28</v>
      </c>
      <c r="L82" s="15" t="str">
        <f>IF($E$11="","",$E$11)</f>
        <v> </v>
      </c>
      <c r="AI82" s="17" t="s">
        <v>34</v>
      </c>
      <c r="AM82" s="151" t="str">
        <f>IF($E$17="","",$E$17)</f>
        <v> </v>
      </c>
      <c r="AN82" s="149"/>
      <c r="AO82" s="149"/>
      <c r="AP82" s="149"/>
      <c r="AQ82" s="23"/>
      <c r="AS82" s="165" t="s">
        <v>58</v>
      </c>
      <c r="AT82" s="166"/>
      <c r="AU82" s="35"/>
      <c r="AV82" s="35"/>
      <c r="AW82" s="35"/>
      <c r="AX82" s="35"/>
      <c r="AY82" s="35"/>
      <c r="AZ82" s="35"/>
      <c r="BA82" s="35"/>
      <c r="BB82" s="35"/>
      <c r="BC82" s="35"/>
      <c r="BD82" s="36"/>
    </row>
    <row r="83" spans="2:56" s="6" customFormat="1" ht="15.75" customHeight="1">
      <c r="B83" s="22"/>
      <c r="C83" s="17" t="s">
        <v>32</v>
      </c>
      <c r="L83" s="15">
        <f>IF($E$14="Vyplň údaj","",$E$14)</f>
      </c>
      <c r="AI83" s="17" t="s">
        <v>36</v>
      </c>
      <c r="AM83" s="151" t="str">
        <f>IF($E$20="","",$E$20)</f>
        <v>Ing. Karel Beránek</v>
      </c>
      <c r="AN83" s="149"/>
      <c r="AO83" s="149"/>
      <c r="AP83" s="149"/>
      <c r="AQ83" s="23"/>
      <c r="AS83" s="167"/>
      <c r="AT83" s="149"/>
      <c r="BD83" s="57"/>
    </row>
    <row r="84" spans="2:56" s="6" customFormat="1" ht="12" customHeight="1">
      <c r="B84" s="22"/>
      <c r="AQ84" s="23"/>
      <c r="AS84" s="167"/>
      <c r="AT84" s="149"/>
      <c r="BD84" s="57"/>
    </row>
    <row r="85" spans="2:57" s="6" customFormat="1" ht="30" customHeight="1">
      <c r="B85" s="22"/>
      <c r="C85" s="172" t="s">
        <v>59</v>
      </c>
      <c r="D85" s="160"/>
      <c r="E85" s="160"/>
      <c r="F85" s="160"/>
      <c r="G85" s="160"/>
      <c r="H85" s="32"/>
      <c r="I85" s="163" t="s">
        <v>60</v>
      </c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3" t="s">
        <v>61</v>
      </c>
      <c r="AH85" s="160"/>
      <c r="AI85" s="160"/>
      <c r="AJ85" s="160"/>
      <c r="AK85" s="160"/>
      <c r="AL85" s="160"/>
      <c r="AM85" s="160"/>
      <c r="AN85" s="163" t="s">
        <v>62</v>
      </c>
      <c r="AO85" s="160"/>
      <c r="AP85" s="162"/>
      <c r="AQ85" s="23"/>
      <c r="AS85" s="58" t="s">
        <v>63</v>
      </c>
      <c r="AT85" s="59" t="s">
        <v>64</v>
      </c>
      <c r="AU85" s="59" t="s">
        <v>65</v>
      </c>
      <c r="AV85" s="59" t="s">
        <v>66</v>
      </c>
      <c r="AW85" s="59" t="s">
        <v>67</v>
      </c>
      <c r="AX85" s="59" t="s">
        <v>68</v>
      </c>
      <c r="AY85" s="59" t="s">
        <v>69</v>
      </c>
      <c r="AZ85" s="59" t="s">
        <v>70</v>
      </c>
      <c r="BA85" s="59" t="s">
        <v>71</v>
      </c>
      <c r="BB85" s="59" t="s">
        <v>72</v>
      </c>
      <c r="BC85" s="59" t="s">
        <v>73</v>
      </c>
      <c r="BD85" s="60" t="s">
        <v>74</v>
      </c>
      <c r="BE85" s="61"/>
    </row>
    <row r="86" spans="2:56" s="6" customFormat="1" ht="12" customHeight="1">
      <c r="B86" s="22"/>
      <c r="AQ86" s="23"/>
      <c r="AS86" s="62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</row>
    <row r="87" spans="2:76" s="51" customFormat="1" ht="33" customHeight="1">
      <c r="B87" s="52"/>
      <c r="C87" s="63" t="s">
        <v>75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181">
        <f>ROUND($AG$88,2)</f>
        <v>0</v>
      </c>
      <c r="AH87" s="182"/>
      <c r="AI87" s="182"/>
      <c r="AJ87" s="182"/>
      <c r="AK87" s="182"/>
      <c r="AL87" s="182"/>
      <c r="AM87" s="182"/>
      <c r="AN87" s="181">
        <f>ROUND(SUM($AG$87,$AT$87),2)</f>
        <v>0</v>
      </c>
      <c r="AO87" s="182"/>
      <c r="AP87" s="182"/>
      <c r="AQ87" s="53"/>
      <c r="AS87" s="64">
        <f>ROUND($AS$88,2)</f>
        <v>0</v>
      </c>
      <c r="AT87" s="65">
        <f>ROUND(SUM($AV$87:$AW$87),2)</f>
        <v>0</v>
      </c>
      <c r="AU87" s="66">
        <f>ROUND($AU$88,5)</f>
        <v>989.36</v>
      </c>
      <c r="AV87" s="65">
        <f>ROUND($AZ$87*$L$28,2)</f>
        <v>0</v>
      </c>
      <c r="AW87" s="65">
        <f>ROUND($BA$87*$L$29,2)</f>
        <v>0</v>
      </c>
      <c r="AX87" s="65">
        <f>ROUND($BB$87*$L$28,2)</f>
        <v>0</v>
      </c>
      <c r="AY87" s="65">
        <f>ROUND($BC$87*$L$29,2)</f>
        <v>0</v>
      </c>
      <c r="AZ87" s="65">
        <f>ROUND($AZ$88,2)</f>
        <v>0</v>
      </c>
      <c r="BA87" s="65">
        <f>ROUND($BA$88,2)</f>
        <v>0</v>
      </c>
      <c r="BB87" s="65">
        <f>ROUND($BB$88,2)</f>
        <v>0</v>
      </c>
      <c r="BC87" s="65">
        <f>ROUND($BC$88,2)</f>
        <v>0</v>
      </c>
      <c r="BD87" s="67">
        <f>ROUND($BD$88,2)</f>
        <v>0</v>
      </c>
      <c r="BS87" s="51" t="s">
        <v>76</v>
      </c>
      <c r="BT87" s="51" t="s">
        <v>77</v>
      </c>
      <c r="BU87" s="68" t="s">
        <v>78</v>
      </c>
      <c r="BV87" s="51" t="s">
        <v>79</v>
      </c>
      <c r="BW87" s="51" t="s">
        <v>80</v>
      </c>
      <c r="BX87" s="51" t="s">
        <v>81</v>
      </c>
    </row>
    <row r="88" spans="2:76" s="69" customFormat="1" ht="28.5" customHeight="1">
      <c r="B88" s="70"/>
      <c r="C88" s="71"/>
      <c r="D88" s="170" t="s">
        <v>82</v>
      </c>
      <c r="E88" s="171"/>
      <c r="F88" s="171"/>
      <c r="G88" s="171"/>
      <c r="H88" s="171"/>
      <c r="I88" s="71"/>
      <c r="J88" s="170" t="s">
        <v>83</v>
      </c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68">
        <f>ROUND($AG$89,2)</f>
        <v>0</v>
      </c>
      <c r="AH88" s="169"/>
      <c r="AI88" s="169"/>
      <c r="AJ88" s="169"/>
      <c r="AK88" s="169"/>
      <c r="AL88" s="169"/>
      <c r="AM88" s="169"/>
      <c r="AN88" s="168">
        <f>ROUND(SUM($AG$88,$AT$88),2)</f>
        <v>0</v>
      </c>
      <c r="AO88" s="169"/>
      <c r="AP88" s="169"/>
      <c r="AQ88" s="72"/>
      <c r="AS88" s="73">
        <f>ROUND($AS$89,2)</f>
        <v>0</v>
      </c>
      <c r="AT88" s="74">
        <f>ROUND(SUM($AV$88:$AW$88),2)</f>
        <v>0</v>
      </c>
      <c r="AU88" s="75">
        <f>ROUND($AU$89,5)</f>
        <v>989.36</v>
      </c>
      <c r="AV88" s="74">
        <f>ROUND($AZ$88*$L$28,2)</f>
        <v>0</v>
      </c>
      <c r="AW88" s="74">
        <f>ROUND($BA$88*$L$29,2)</f>
        <v>0</v>
      </c>
      <c r="AX88" s="74">
        <f>ROUND($BB$88*$L$28,2)</f>
        <v>0</v>
      </c>
      <c r="AY88" s="74">
        <f>ROUND($BC$88*$L$29,2)</f>
        <v>0</v>
      </c>
      <c r="AZ88" s="74">
        <f>ROUND($AZ$89,2)</f>
        <v>0</v>
      </c>
      <c r="BA88" s="74">
        <f>ROUND($BA$89,2)</f>
        <v>0</v>
      </c>
      <c r="BB88" s="74">
        <f>ROUND($BB$89,2)</f>
        <v>0</v>
      </c>
      <c r="BC88" s="74">
        <f>ROUND($BC$89,2)</f>
        <v>0</v>
      </c>
      <c r="BD88" s="76">
        <f>ROUND($BD$89,2)</f>
        <v>0</v>
      </c>
      <c r="BS88" s="69" t="s">
        <v>76</v>
      </c>
      <c r="BT88" s="69" t="s">
        <v>21</v>
      </c>
      <c r="BU88" s="69" t="s">
        <v>78</v>
      </c>
      <c r="BV88" s="69" t="s">
        <v>79</v>
      </c>
      <c r="BW88" s="69" t="s">
        <v>84</v>
      </c>
      <c r="BX88" s="69" t="s">
        <v>80</v>
      </c>
    </row>
    <row r="89" spans="1:76" s="77" customFormat="1" ht="23.25" customHeight="1">
      <c r="A89" s="139" t="s">
        <v>171</v>
      </c>
      <c r="B89" s="78"/>
      <c r="C89" s="79"/>
      <c r="D89" s="79"/>
      <c r="E89" s="177" t="s">
        <v>85</v>
      </c>
      <c r="F89" s="176"/>
      <c r="G89" s="176"/>
      <c r="H89" s="176"/>
      <c r="I89" s="176"/>
      <c r="J89" s="79"/>
      <c r="K89" s="177" t="s">
        <v>86</v>
      </c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5">
        <f>'F 1 D - DEMONTÁŽE'!$M$28</f>
        <v>0</v>
      </c>
      <c r="AH89" s="176"/>
      <c r="AI89" s="176"/>
      <c r="AJ89" s="176"/>
      <c r="AK89" s="176"/>
      <c r="AL89" s="176"/>
      <c r="AM89" s="176"/>
      <c r="AN89" s="175">
        <f>ROUND(SUM($AG$89,$AT$89),2)</f>
        <v>0</v>
      </c>
      <c r="AO89" s="176"/>
      <c r="AP89" s="176"/>
      <c r="AQ89" s="80"/>
      <c r="AS89" s="81">
        <f>'F 1 D - DEMONTÁŽE'!$M$26</f>
        <v>0</v>
      </c>
      <c r="AT89" s="82">
        <f>ROUND(SUM($AV$89:$AW$89),2)</f>
        <v>0</v>
      </c>
      <c r="AU89" s="83">
        <f>'F 1 D - DEMONTÁŽE'!$W$127</f>
        <v>989.36</v>
      </c>
      <c r="AV89" s="82">
        <f>'F 1 D - DEMONTÁŽE'!$M$30</f>
        <v>0</v>
      </c>
      <c r="AW89" s="82">
        <f>'F 1 D - DEMONTÁŽE'!$M$31</f>
        <v>0</v>
      </c>
      <c r="AX89" s="82">
        <f>'F 1 D - DEMONTÁŽE'!$M$32</f>
        <v>0</v>
      </c>
      <c r="AY89" s="82">
        <f>'F 1 D - DEMONTÁŽE'!$M$33</f>
        <v>0</v>
      </c>
      <c r="AZ89" s="82">
        <f>'F 1 D - DEMONTÁŽE'!$H$30</f>
        <v>0</v>
      </c>
      <c r="BA89" s="82">
        <f>'F 1 D - DEMONTÁŽE'!$H$31</f>
        <v>0</v>
      </c>
      <c r="BB89" s="82">
        <f>'F 1 D - DEMONTÁŽE'!$H$32</f>
        <v>0</v>
      </c>
      <c r="BC89" s="82">
        <f>'F 1 D - DEMONTÁŽE'!$H$33</f>
        <v>0</v>
      </c>
      <c r="BD89" s="84">
        <f>'F 1 D - DEMONTÁŽE'!$H$34</f>
        <v>0</v>
      </c>
      <c r="BT89" s="77" t="s">
        <v>87</v>
      </c>
      <c r="BV89" s="77" t="s">
        <v>79</v>
      </c>
      <c r="BW89" s="77" t="s">
        <v>88</v>
      </c>
      <c r="BX89" s="77" t="s">
        <v>84</v>
      </c>
    </row>
    <row r="90" spans="2:43" s="2" customFormat="1" ht="14.25" customHeight="1">
      <c r="B90" s="10"/>
      <c r="AQ90" s="11"/>
    </row>
    <row r="91" spans="2:49" s="6" customFormat="1" ht="30.75" customHeight="1">
      <c r="B91" s="22"/>
      <c r="C91" s="63" t="s">
        <v>89</v>
      </c>
      <c r="AG91" s="181">
        <f>ROUND(SUM($AG$92:$AG$95),2)</f>
        <v>0</v>
      </c>
      <c r="AH91" s="149"/>
      <c r="AI91" s="149"/>
      <c r="AJ91" s="149"/>
      <c r="AK91" s="149"/>
      <c r="AL91" s="149"/>
      <c r="AM91" s="149"/>
      <c r="AN91" s="181">
        <f>ROUND(SUM($AN$92:$AN$95),2)</f>
        <v>0</v>
      </c>
      <c r="AO91" s="149"/>
      <c r="AP91" s="149"/>
      <c r="AQ91" s="23"/>
      <c r="AS91" s="58" t="s">
        <v>90</v>
      </c>
      <c r="AT91" s="59" t="s">
        <v>91</v>
      </c>
      <c r="AU91" s="59" t="s">
        <v>41</v>
      </c>
      <c r="AV91" s="60" t="s">
        <v>64</v>
      </c>
      <c r="AW91" s="61"/>
    </row>
    <row r="92" spans="2:89" s="6" customFormat="1" ht="21" customHeight="1">
      <c r="B92" s="22"/>
      <c r="D92" s="79" t="s">
        <v>92</v>
      </c>
      <c r="AG92" s="174">
        <f>ROUND($AG$87*$AS$92,2)</f>
        <v>0</v>
      </c>
      <c r="AH92" s="149"/>
      <c r="AI92" s="149"/>
      <c r="AJ92" s="149"/>
      <c r="AK92" s="149"/>
      <c r="AL92" s="149"/>
      <c r="AM92" s="149"/>
      <c r="AN92" s="175">
        <f>ROUND($AG$92+$AV$92,2)</f>
        <v>0</v>
      </c>
      <c r="AO92" s="149"/>
      <c r="AP92" s="149"/>
      <c r="AQ92" s="23"/>
      <c r="AS92" s="85">
        <v>0</v>
      </c>
      <c r="AT92" s="86" t="s">
        <v>93</v>
      </c>
      <c r="AU92" s="86" t="s">
        <v>42</v>
      </c>
      <c r="AV92" s="87">
        <f>ROUND(IF($AU$92="základní",$AG$92*$L$28,IF($AU$92="snížená",$AG$92*$L$29,0)),2)</f>
        <v>0</v>
      </c>
      <c r="BV92" s="6" t="s">
        <v>94</v>
      </c>
      <c r="BY92" s="88">
        <f>IF($AU$92="základní",$AV$92,0)</f>
        <v>0</v>
      </c>
      <c r="BZ92" s="88">
        <f>IF($AU$92="snížená",$AV$92,0)</f>
        <v>0</v>
      </c>
      <c r="CA92" s="88">
        <v>0</v>
      </c>
      <c r="CB92" s="88">
        <v>0</v>
      </c>
      <c r="CC92" s="88">
        <v>0</v>
      </c>
      <c r="CD92" s="88">
        <f>IF($AU$92="základní",$AG$92,0)</f>
        <v>0</v>
      </c>
      <c r="CE92" s="88">
        <f>IF($AU$92="snížená",$AG$92,0)</f>
        <v>0</v>
      </c>
      <c r="CF92" s="88">
        <f>IF($AU$92="zákl. přenesená",$AG$92,0)</f>
        <v>0</v>
      </c>
      <c r="CG92" s="88">
        <f>IF($AU$92="sníž. přenesená",$AG$92,0)</f>
        <v>0</v>
      </c>
      <c r="CH92" s="88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2"/>
      <c r="D93" s="173" t="s">
        <v>95</v>
      </c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G93" s="174">
        <f>$AG$87*$AS$93</f>
        <v>0</v>
      </c>
      <c r="AH93" s="149"/>
      <c r="AI93" s="149"/>
      <c r="AJ93" s="149"/>
      <c r="AK93" s="149"/>
      <c r="AL93" s="149"/>
      <c r="AM93" s="149"/>
      <c r="AN93" s="175">
        <f>$AG$93+$AV$93</f>
        <v>0</v>
      </c>
      <c r="AO93" s="149"/>
      <c r="AP93" s="149"/>
      <c r="AQ93" s="23"/>
      <c r="AS93" s="89">
        <v>0</v>
      </c>
      <c r="AT93" s="90" t="s">
        <v>93</v>
      </c>
      <c r="AU93" s="90" t="s">
        <v>42</v>
      </c>
      <c r="AV93" s="91">
        <f>ROUND(IF($AU$93="nulová",0,IF(OR($AU$93="základní",$AU$93="zákl. přenesená"),$AG$93*$L$28,$AG$93*$L$29)),2)</f>
        <v>0</v>
      </c>
      <c r="BV93" s="6" t="s">
        <v>96</v>
      </c>
      <c r="BY93" s="88">
        <f>IF($AU$93="základní",$AV$93,0)</f>
        <v>0</v>
      </c>
      <c r="BZ93" s="88">
        <f>IF($AU$93="snížená",$AV$93,0)</f>
        <v>0</v>
      </c>
      <c r="CA93" s="88">
        <f>IF($AU$93="zákl. přenesená",$AV$93,0)</f>
        <v>0</v>
      </c>
      <c r="CB93" s="88">
        <f>IF($AU$93="sníž. přenesená",$AV$93,0)</f>
        <v>0</v>
      </c>
      <c r="CC93" s="88">
        <f>IF($AU$93="nulová",$AV$93,0)</f>
        <v>0</v>
      </c>
      <c r="CD93" s="88">
        <f>IF($AU$93="základní",$AG$93,0)</f>
        <v>0</v>
      </c>
      <c r="CE93" s="88">
        <f>IF($AU$93="snížená",$AG$93,0)</f>
        <v>0</v>
      </c>
      <c r="CF93" s="88">
        <f>IF($AU$93="zákl. přenesená",$AG$93,0)</f>
        <v>0</v>
      </c>
      <c r="CG93" s="88">
        <f>IF($AU$93="sníž. přenesená",$AG$93,0)</f>
        <v>0</v>
      </c>
      <c r="CH93" s="88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2"/>
      <c r="D94" s="173" t="s">
        <v>95</v>
      </c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G94" s="174">
        <f>$AG$87*$AS$94</f>
        <v>0</v>
      </c>
      <c r="AH94" s="149"/>
      <c r="AI94" s="149"/>
      <c r="AJ94" s="149"/>
      <c r="AK94" s="149"/>
      <c r="AL94" s="149"/>
      <c r="AM94" s="149"/>
      <c r="AN94" s="175">
        <f>$AG$94+$AV$94</f>
        <v>0</v>
      </c>
      <c r="AO94" s="149"/>
      <c r="AP94" s="149"/>
      <c r="AQ94" s="23"/>
      <c r="AS94" s="89">
        <v>0</v>
      </c>
      <c r="AT94" s="90" t="s">
        <v>93</v>
      </c>
      <c r="AU94" s="90" t="s">
        <v>42</v>
      </c>
      <c r="AV94" s="91">
        <f>ROUND(IF($AU$94="nulová",0,IF(OR($AU$94="základní",$AU$94="zákl. přenesená"),$AG$94*$L$28,$AG$94*$L$29)),2)</f>
        <v>0</v>
      </c>
      <c r="BV94" s="6" t="s">
        <v>96</v>
      </c>
      <c r="BY94" s="88">
        <f>IF($AU$94="základní",$AV$94,0)</f>
        <v>0</v>
      </c>
      <c r="BZ94" s="88">
        <f>IF($AU$94="snížená",$AV$94,0)</f>
        <v>0</v>
      </c>
      <c r="CA94" s="88">
        <f>IF($AU$94="zákl. přenesená",$AV$94,0)</f>
        <v>0</v>
      </c>
      <c r="CB94" s="88">
        <f>IF($AU$94="sníž. přenesená",$AV$94,0)</f>
        <v>0</v>
      </c>
      <c r="CC94" s="88">
        <f>IF($AU$94="nulová",$AV$94,0)</f>
        <v>0</v>
      </c>
      <c r="CD94" s="88">
        <f>IF($AU$94="základní",$AG$94,0)</f>
        <v>0</v>
      </c>
      <c r="CE94" s="88">
        <f>IF($AU$94="snížená",$AG$94,0)</f>
        <v>0</v>
      </c>
      <c r="CF94" s="88">
        <f>IF($AU$94="zákl. přenesená",$AG$94,0)</f>
        <v>0</v>
      </c>
      <c r="CG94" s="88">
        <f>IF($AU$94="sníž. přenesená",$AG$94,0)</f>
        <v>0</v>
      </c>
      <c r="CH94" s="88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89" s="6" customFormat="1" ht="21" customHeight="1">
      <c r="B95" s="22"/>
      <c r="D95" s="173" t="s">
        <v>95</v>
      </c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G95" s="174">
        <f>$AG$87*$AS$95</f>
        <v>0</v>
      </c>
      <c r="AH95" s="149"/>
      <c r="AI95" s="149"/>
      <c r="AJ95" s="149"/>
      <c r="AK95" s="149"/>
      <c r="AL95" s="149"/>
      <c r="AM95" s="149"/>
      <c r="AN95" s="175">
        <f>$AG$95+$AV$95</f>
        <v>0</v>
      </c>
      <c r="AO95" s="149"/>
      <c r="AP95" s="149"/>
      <c r="AQ95" s="23"/>
      <c r="AS95" s="92">
        <v>0</v>
      </c>
      <c r="AT95" s="93" t="s">
        <v>93</v>
      </c>
      <c r="AU95" s="93" t="s">
        <v>42</v>
      </c>
      <c r="AV95" s="84">
        <f>ROUND(IF($AU$95="nulová",0,IF(OR($AU$95="základní",$AU$95="zákl. přenesená"),$AG$95*$L$28,$AG$95*$L$29)),2)</f>
        <v>0</v>
      </c>
      <c r="BV95" s="6" t="s">
        <v>96</v>
      </c>
      <c r="BY95" s="88">
        <f>IF($AU$95="základní",$AV$95,0)</f>
        <v>0</v>
      </c>
      <c r="BZ95" s="88">
        <f>IF($AU$95="snížená",$AV$95,0)</f>
        <v>0</v>
      </c>
      <c r="CA95" s="88">
        <f>IF($AU$95="zákl. přenesená",$AV$95,0)</f>
        <v>0</v>
      </c>
      <c r="CB95" s="88">
        <f>IF($AU$95="sníž. přenesená",$AV$95,0)</f>
        <v>0</v>
      </c>
      <c r="CC95" s="88">
        <f>IF($AU$95="nulová",$AV$95,0)</f>
        <v>0</v>
      </c>
      <c r="CD95" s="88">
        <f>IF($AU$95="základní",$AG$95,0)</f>
        <v>0</v>
      </c>
      <c r="CE95" s="88">
        <f>IF($AU$95="snížená",$AG$95,0)</f>
        <v>0</v>
      </c>
      <c r="CF95" s="88">
        <f>IF($AU$95="zákl. přenesená",$AG$95,0)</f>
        <v>0</v>
      </c>
      <c r="CG95" s="88">
        <f>IF($AU$95="sníž. přenesená",$AG$95,0)</f>
        <v>0</v>
      </c>
      <c r="CH95" s="88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>
        <f>IF($D$95="Vyplň vlastní","","x")</f>
      </c>
    </row>
    <row r="96" spans="2:43" s="6" customFormat="1" ht="12" customHeight="1">
      <c r="B96" s="22"/>
      <c r="AQ96" s="23"/>
    </row>
    <row r="97" spans="2:43" s="6" customFormat="1" ht="30.75" customHeight="1">
      <c r="B97" s="22"/>
      <c r="C97" s="94" t="s">
        <v>97</v>
      </c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178">
        <f>ROUND($AG$87+$AG$91,2)</f>
        <v>0</v>
      </c>
      <c r="AH97" s="179"/>
      <c r="AI97" s="179"/>
      <c r="AJ97" s="179"/>
      <c r="AK97" s="179"/>
      <c r="AL97" s="179"/>
      <c r="AM97" s="179"/>
      <c r="AN97" s="178">
        <f>ROUND($AN$87+$AN$91,2)</f>
        <v>0</v>
      </c>
      <c r="AO97" s="179"/>
      <c r="AP97" s="179"/>
      <c r="AQ97" s="23"/>
    </row>
    <row r="98" spans="2:43" s="6" customFormat="1" ht="7.5" customHeight="1"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5"/>
    </row>
  </sheetData>
  <sheetProtection/>
  <mergeCells count="61">
    <mergeCell ref="AG97:AM97"/>
    <mergeCell ref="AN97:AP97"/>
    <mergeCell ref="AR2:BE2"/>
    <mergeCell ref="AG87:AM87"/>
    <mergeCell ref="AN87:AP87"/>
    <mergeCell ref="AG91:AM91"/>
    <mergeCell ref="AN91:AP91"/>
    <mergeCell ref="AG92:AM92"/>
    <mergeCell ref="AN92:AP92"/>
    <mergeCell ref="AN88:AP88"/>
    <mergeCell ref="D94:AB94"/>
    <mergeCell ref="AG94:AM94"/>
    <mergeCell ref="AN94:AP94"/>
    <mergeCell ref="D95:AB95"/>
    <mergeCell ref="AG95:AM95"/>
    <mergeCell ref="AN95:AP95"/>
    <mergeCell ref="D93:AB93"/>
    <mergeCell ref="AG93:AM93"/>
    <mergeCell ref="AN93:AP93"/>
    <mergeCell ref="AN89:AP89"/>
    <mergeCell ref="AG89:AM89"/>
    <mergeCell ref="E89:I89"/>
    <mergeCell ref="K89:AF89"/>
    <mergeCell ref="AG88:AM88"/>
    <mergeCell ref="D88:H88"/>
    <mergeCell ref="J88:AF88"/>
    <mergeCell ref="C85:G85"/>
    <mergeCell ref="I85:AF85"/>
    <mergeCell ref="AG85:AM85"/>
    <mergeCell ref="AN85:AP85"/>
    <mergeCell ref="C76:AP76"/>
    <mergeCell ref="L78:AO78"/>
    <mergeCell ref="AM82:AP82"/>
    <mergeCell ref="AS82:AT84"/>
    <mergeCell ref="AM83:AP83"/>
    <mergeCell ref="L32:O32"/>
    <mergeCell ref="W32:AE32"/>
    <mergeCell ref="AK32:AO32"/>
    <mergeCell ref="X34:AB34"/>
    <mergeCell ref="AK34:AO34"/>
    <mergeCell ref="L30:O30"/>
    <mergeCell ref="W30:AE30"/>
    <mergeCell ref="AK30:AO30"/>
    <mergeCell ref="L31:O31"/>
    <mergeCell ref="W31:AE31"/>
    <mergeCell ref="AK31:AO31"/>
    <mergeCell ref="W28:AE28"/>
    <mergeCell ref="AK28:AO28"/>
    <mergeCell ref="L29:O29"/>
    <mergeCell ref="W29:AE29"/>
    <mergeCell ref="AK29:AO29"/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2:AT96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9" location="'F 1 D - DEMONTÁŽE'!C2" tooltip="F 1 D - DEMONTÁŽE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6"/>
  <sheetViews>
    <sheetView showGridLines="0" tabSelected="1" zoomScale="130" zoomScaleNormal="130" zoomScalePageLayoutView="0" workbookViewId="0" topLeftCell="A1">
      <pane ySplit="1" topLeftCell="A152" activePane="bottomLeft" state="frozen"/>
      <selection pane="topLeft" activeCell="A1" sqref="A1"/>
      <selection pane="bottomLeft" activeCell="F166" sqref="F166:I16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4"/>
      <c r="B1" s="141"/>
      <c r="C1" s="141"/>
      <c r="D1" s="142" t="s">
        <v>1</v>
      </c>
      <c r="E1" s="141"/>
      <c r="F1" s="143" t="s">
        <v>172</v>
      </c>
      <c r="G1" s="143"/>
      <c r="H1" s="214" t="s">
        <v>173</v>
      </c>
      <c r="I1" s="214"/>
      <c r="J1" s="214"/>
      <c r="K1" s="214"/>
      <c r="L1" s="143" t="s">
        <v>174</v>
      </c>
      <c r="M1" s="141"/>
      <c r="N1" s="141"/>
      <c r="O1" s="142" t="s">
        <v>98</v>
      </c>
      <c r="P1" s="141"/>
      <c r="Q1" s="141"/>
      <c r="R1" s="141"/>
      <c r="S1" s="143" t="s">
        <v>175</v>
      </c>
      <c r="T1" s="143"/>
      <c r="U1" s="144"/>
      <c r="V1" s="14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5" t="s">
        <v>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S2" s="180" t="s">
        <v>5</v>
      </c>
      <c r="T2" s="146"/>
      <c r="U2" s="146"/>
      <c r="V2" s="146"/>
      <c r="W2" s="146"/>
      <c r="X2" s="146"/>
      <c r="Y2" s="146"/>
      <c r="Z2" s="146"/>
      <c r="AA2" s="146"/>
      <c r="AB2" s="146"/>
      <c r="AC2" s="146"/>
      <c r="AT2" s="2" t="s">
        <v>88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87</v>
      </c>
    </row>
    <row r="4" spans="2:46" s="2" customFormat="1" ht="37.5" customHeight="1">
      <c r="B4" s="10"/>
      <c r="C4" s="147" t="s">
        <v>99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16</v>
      </c>
      <c r="F6" s="184" t="str">
        <f>'Rekapitulace stavby'!$K$6</f>
        <v>VÝSTAVBA INŽ. SÍTÍ V PROSTORU SLATINICE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R6" s="11"/>
    </row>
    <row r="7" spans="2:18" s="2" customFormat="1" ht="30.75" customHeight="1">
      <c r="B7" s="10"/>
      <c r="D7" s="17" t="s">
        <v>100</v>
      </c>
      <c r="F7" s="184" t="s">
        <v>101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R7" s="11"/>
    </row>
    <row r="8" spans="2:18" s="6" customFormat="1" ht="37.5" customHeight="1">
      <c r="B8" s="22"/>
      <c r="D8" s="16" t="s">
        <v>186</v>
      </c>
      <c r="F8" s="152" t="s">
        <v>86</v>
      </c>
      <c r="G8" s="149"/>
      <c r="H8" s="149"/>
      <c r="I8" s="149"/>
      <c r="J8" s="149"/>
      <c r="K8" s="149"/>
      <c r="L8" s="149"/>
      <c r="M8" s="149"/>
      <c r="N8" s="149"/>
      <c r="O8" s="149"/>
      <c r="P8" s="149"/>
      <c r="R8" s="23"/>
    </row>
    <row r="9" spans="2:18" s="6" customFormat="1" ht="15" customHeight="1">
      <c r="B9" s="22"/>
      <c r="D9" s="17" t="s">
        <v>19</v>
      </c>
      <c r="F9" s="15"/>
      <c r="M9" s="17" t="s">
        <v>20</v>
      </c>
      <c r="O9" s="15"/>
      <c r="R9" s="23"/>
    </row>
    <row r="10" spans="2:18" s="6" customFormat="1" ht="15" customHeight="1">
      <c r="B10" s="22"/>
      <c r="D10" s="17" t="s">
        <v>22</v>
      </c>
      <c r="F10" s="15" t="s">
        <v>23</v>
      </c>
      <c r="M10" s="17" t="s">
        <v>24</v>
      </c>
      <c r="O10" s="183" t="str">
        <f>'Rekapitulace stavby'!$AN$8</f>
        <v>20.05.2017</v>
      </c>
      <c r="P10" s="149"/>
      <c r="R10" s="23"/>
    </row>
    <row r="11" spans="2:18" s="6" customFormat="1" ht="12" customHeight="1">
      <c r="B11" s="22"/>
      <c r="R11" s="23"/>
    </row>
    <row r="12" spans="2:18" s="6" customFormat="1" ht="15" customHeight="1">
      <c r="B12" s="22"/>
      <c r="D12" s="17" t="s">
        <v>28</v>
      </c>
      <c r="M12" s="17" t="s">
        <v>29</v>
      </c>
      <c r="O12" s="151">
        <f>IF('Rekapitulace stavby'!$AN$10="","",'Rekapitulace stavby'!$AN$10)</f>
      </c>
      <c r="P12" s="149"/>
      <c r="R12" s="23"/>
    </row>
    <row r="13" spans="2:18" s="6" customFormat="1" ht="18.75" customHeight="1">
      <c r="B13" s="22"/>
      <c r="E13" s="15" t="str">
        <f>IF('Rekapitulace stavby'!$E$11="","",'Rekapitulace stavby'!$E$11)</f>
        <v> </v>
      </c>
      <c r="M13" s="17" t="s">
        <v>31</v>
      </c>
      <c r="O13" s="151">
        <f>IF('Rekapitulace stavby'!$AN$11="","",'Rekapitulace stavby'!$AN$11)</f>
      </c>
      <c r="P13" s="149"/>
      <c r="R13" s="23"/>
    </row>
    <row r="14" spans="2:18" s="6" customFormat="1" ht="7.5" customHeight="1">
      <c r="B14" s="22"/>
      <c r="R14" s="23"/>
    </row>
    <row r="15" spans="2:18" s="6" customFormat="1" ht="15" customHeight="1">
      <c r="B15" s="22"/>
      <c r="D15" s="17" t="s">
        <v>32</v>
      </c>
      <c r="M15" s="17" t="s">
        <v>29</v>
      </c>
      <c r="O15" s="185" t="str">
        <f>IF('Rekapitulace stavby'!$AN$13="","",'Rekapitulace stavby'!$AN$13)</f>
        <v>Vyplň údaj</v>
      </c>
      <c r="P15" s="149"/>
      <c r="R15" s="23"/>
    </row>
    <row r="16" spans="2:18" s="6" customFormat="1" ht="18.75" customHeight="1">
      <c r="B16" s="22"/>
      <c r="E16" s="185" t="str">
        <f>IF('Rekapitulace stavby'!$E$14="","",'Rekapitulace stavby'!$E$14)</f>
        <v>Vyplň údaj</v>
      </c>
      <c r="F16" s="149"/>
      <c r="G16" s="149"/>
      <c r="H16" s="149"/>
      <c r="I16" s="149"/>
      <c r="J16" s="149"/>
      <c r="K16" s="149"/>
      <c r="L16" s="149"/>
      <c r="M16" s="17" t="s">
        <v>31</v>
      </c>
      <c r="O16" s="185" t="str">
        <f>IF('Rekapitulace stavby'!$AN$14="","",'Rekapitulace stavby'!$AN$14)</f>
        <v>Vyplň údaj</v>
      </c>
      <c r="P16" s="149"/>
      <c r="R16" s="23"/>
    </row>
    <row r="17" spans="2:18" s="6" customFormat="1" ht="7.5" customHeight="1">
      <c r="B17" s="22"/>
      <c r="R17" s="23"/>
    </row>
    <row r="18" spans="2:18" s="6" customFormat="1" ht="15" customHeight="1">
      <c r="B18" s="22"/>
      <c r="D18" s="17" t="s">
        <v>34</v>
      </c>
      <c r="M18" s="17" t="s">
        <v>29</v>
      </c>
      <c r="O18" s="151">
        <f>IF('Rekapitulace stavby'!$AN$16="","",'Rekapitulace stavby'!$AN$16)</f>
      </c>
      <c r="P18" s="149"/>
      <c r="R18" s="23"/>
    </row>
    <row r="19" spans="2:18" s="6" customFormat="1" ht="18.75" customHeight="1">
      <c r="B19" s="22"/>
      <c r="E19" s="15" t="str">
        <f>IF('Rekapitulace stavby'!$E$17="","",'Rekapitulace stavby'!$E$17)</f>
        <v> </v>
      </c>
      <c r="M19" s="17" t="s">
        <v>31</v>
      </c>
      <c r="O19" s="151">
        <f>IF('Rekapitulace stavby'!$AN$17="","",'Rekapitulace stavby'!$AN$17)</f>
      </c>
      <c r="P19" s="149"/>
      <c r="R19" s="23"/>
    </row>
    <row r="20" spans="2:18" s="6" customFormat="1" ht="7.5" customHeight="1">
      <c r="B20" s="22"/>
      <c r="R20" s="23"/>
    </row>
    <row r="21" spans="2:18" s="6" customFormat="1" ht="15" customHeight="1">
      <c r="B21" s="22"/>
      <c r="D21" s="17" t="s">
        <v>36</v>
      </c>
      <c r="M21" s="17" t="s">
        <v>29</v>
      </c>
      <c r="O21" s="151"/>
      <c r="P21" s="149"/>
      <c r="R21" s="23"/>
    </row>
    <row r="22" spans="2:18" s="6" customFormat="1" ht="18.75" customHeight="1">
      <c r="B22" s="22"/>
      <c r="E22" s="15" t="s">
        <v>37</v>
      </c>
      <c r="M22" s="17" t="s">
        <v>31</v>
      </c>
      <c r="O22" s="151"/>
      <c r="P22" s="149"/>
      <c r="R22" s="23"/>
    </row>
    <row r="23" spans="2:18" s="6" customFormat="1" ht="7.5" customHeight="1">
      <c r="B23" s="22"/>
      <c r="R23" s="23"/>
    </row>
    <row r="24" spans="2:18" s="6" customFormat="1" ht="7.5" customHeight="1">
      <c r="B24" s="22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R24" s="23"/>
    </row>
    <row r="25" spans="2:18" s="6" customFormat="1" ht="15" customHeight="1">
      <c r="B25" s="22"/>
      <c r="D25" s="77" t="s">
        <v>102</v>
      </c>
      <c r="M25" s="154">
        <f>$N$89</f>
        <v>0</v>
      </c>
      <c r="N25" s="149"/>
      <c r="O25" s="149"/>
      <c r="P25" s="149"/>
      <c r="R25" s="23"/>
    </row>
    <row r="26" spans="2:18" s="6" customFormat="1" ht="15" customHeight="1">
      <c r="B26" s="22"/>
      <c r="D26" s="21" t="s">
        <v>92</v>
      </c>
      <c r="M26" s="154">
        <f>$N$101</f>
        <v>0</v>
      </c>
      <c r="N26" s="149"/>
      <c r="O26" s="149"/>
      <c r="P26" s="149"/>
      <c r="R26" s="23"/>
    </row>
    <row r="27" spans="2:18" s="6" customFormat="1" ht="7.5" customHeight="1">
      <c r="B27" s="22"/>
      <c r="R27" s="23"/>
    </row>
    <row r="28" spans="2:18" s="6" customFormat="1" ht="26.25" customHeight="1">
      <c r="B28" s="22"/>
      <c r="D28" s="95" t="s">
        <v>40</v>
      </c>
      <c r="M28" s="187">
        <f>ROUND($M$25+$M$26,2)</f>
        <v>0</v>
      </c>
      <c r="N28" s="149"/>
      <c r="O28" s="149"/>
      <c r="P28" s="149"/>
      <c r="R28" s="23"/>
    </row>
    <row r="29" spans="2:18" s="6" customFormat="1" ht="7.5" customHeight="1">
      <c r="B29" s="2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R29" s="23"/>
    </row>
    <row r="30" spans="2:18" s="6" customFormat="1" ht="15" customHeight="1">
      <c r="B30" s="22"/>
      <c r="D30" s="27" t="s">
        <v>41</v>
      </c>
      <c r="E30" s="27" t="s">
        <v>42</v>
      </c>
      <c r="F30" s="96">
        <v>0.21</v>
      </c>
      <c r="G30" s="97" t="s">
        <v>43</v>
      </c>
      <c r="H30" s="186">
        <f>ROUND((((SUM($BE$101:$BE$108)+SUM($BE$127:$BE$169))+SUM($BE$171:$BE$175))),2)</f>
        <v>0</v>
      </c>
      <c r="I30" s="149"/>
      <c r="J30" s="149"/>
      <c r="M30" s="186">
        <f>ROUND((((SUM($BE$101:$BE$108)+SUM($BE$127:$BE$169))*$F$30)+SUM($BE$171:$BE$175)*$F$30),2)</f>
        <v>0</v>
      </c>
      <c r="N30" s="149"/>
      <c r="O30" s="149"/>
      <c r="P30" s="149"/>
      <c r="R30" s="23"/>
    </row>
    <row r="31" spans="2:18" s="6" customFormat="1" ht="15" customHeight="1">
      <c r="B31" s="22"/>
      <c r="E31" s="27" t="s">
        <v>44</v>
      </c>
      <c r="F31" s="96">
        <v>0.15</v>
      </c>
      <c r="G31" s="97" t="s">
        <v>43</v>
      </c>
      <c r="H31" s="186">
        <f>ROUND((((SUM($BF$101:$BF$108)+SUM($BF$127:$BF$169))+SUM($BF$171:$BF$175))),2)</f>
        <v>0</v>
      </c>
      <c r="I31" s="149"/>
      <c r="J31" s="149"/>
      <c r="M31" s="186">
        <f>ROUND((((SUM($BF$101:$BF$108)+SUM($BF$127:$BF$169))*$F$31)+SUM($BF$171:$BF$175)*$F$31),2)</f>
        <v>0</v>
      </c>
      <c r="N31" s="149"/>
      <c r="O31" s="149"/>
      <c r="P31" s="149"/>
      <c r="R31" s="23"/>
    </row>
    <row r="32" spans="2:18" s="6" customFormat="1" ht="15" customHeight="1" hidden="1">
      <c r="B32" s="22"/>
      <c r="E32" s="27" t="s">
        <v>45</v>
      </c>
      <c r="F32" s="96">
        <v>0.21</v>
      </c>
      <c r="G32" s="97" t="s">
        <v>43</v>
      </c>
      <c r="H32" s="186">
        <f>ROUND((((SUM($BG$101:$BG$108)+SUM($BG$127:$BG$169))+SUM($BG$171:$BG$175))),2)</f>
        <v>0</v>
      </c>
      <c r="I32" s="149"/>
      <c r="J32" s="149"/>
      <c r="M32" s="186">
        <v>0</v>
      </c>
      <c r="N32" s="149"/>
      <c r="O32" s="149"/>
      <c r="P32" s="149"/>
      <c r="R32" s="23"/>
    </row>
    <row r="33" spans="2:18" s="6" customFormat="1" ht="15" customHeight="1" hidden="1">
      <c r="B33" s="22"/>
      <c r="E33" s="27" t="s">
        <v>46</v>
      </c>
      <c r="F33" s="96">
        <v>0.15</v>
      </c>
      <c r="G33" s="97" t="s">
        <v>43</v>
      </c>
      <c r="H33" s="186">
        <f>ROUND((((SUM($BH$101:$BH$108)+SUM($BH$127:$BH$169))+SUM($BH$171:$BH$175))),2)</f>
        <v>0</v>
      </c>
      <c r="I33" s="149"/>
      <c r="J33" s="149"/>
      <c r="M33" s="186">
        <v>0</v>
      </c>
      <c r="N33" s="149"/>
      <c r="O33" s="149"/>
      <c r="P33" s="149"/>
      <c r="R33" s="23"/>
    </row>
    <row r="34" spans="2:18" s="6" customFormat="1" ht="15" customHeight="1" hidden="1">
      <c r="B34" s="22"/>
      <c r="E34" s="27" t="s">
        <v>47</v>
      </c>
      <c r="F34" s="96">
        <v>0</v>
      </c>
      <c r="G34" s="97" t="s">
        <v>43</v>
      </c>
      <c r="H34" s="186">
        <f>ROUND((((SUM($BI$101:$BI$108)+SUM($BI$127:$BI$169))+SUM($BI$171:$BI$175))),2)</f>
        <v>0</v>
      </c>
      <c r="I34" s="149"/>
      <c r="J34" s="149"/>
      <c r="M34" s="186">
        <v>0</v>
      </c>
      <c r="N34" s="149"/>
      <c r="O34" s="149"/>
      <c r="P34" s="149"/>
      <c r="R34" s="23"/>
    </row>
    <row r="35" spans="2:18" s="6" customFormat="1" ht="7.5" customHeight="1">
      <c r="B35" s="22"/>
      <c r="R35" s="23"/>
    </row>
    <row r="36" spans="2:18" s="6" customFormat="1" ht="26.25" customHeight="1">
      <c r="B36" s="22"/>
      <c r="C36" s="30"/>
      <c r="D36" s="31" t="s">
        <v>48</v>
      </c>
      <c r="E36" s="32"/>
      <c r="F36" s="32"/>
      <c r="G36" s="98" t="s">
        <v>49</v>
      </c>
      <c r="H36" s="33" t="s">
        <v>50</v>
      </c>
      <c r="I36" s="32"/>
      <c r="J36" s="32"/>
      <c r="K36" s="32"/>
      <c r="L36" s="161">
        <f>ROUND(SUM($M$28:$M$34),2)</f>
        <v>0</v>
      </c>
      <c r="M36" s="160"/>
      <c r="N36" s="160"/>
      <c r="O36" s="160"/>
      <c r="P36" s="162"/>
      <c r="Q36" s="30"/>
      <c r="R36" s="23"/>
    </row>
    <row r="37" spans="2:18" s="6" customFormat="1" ht="15" customHeight="1">
      <c r="B37" s="22"/>
      <c r="R37" s="23"/>
    </row>
    <row r="38" spans="2:18" s="6" customFormat="1" ht="15" customHeight="1">
      <c r="B38" s="22"/>
      <c r="R38" s="23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2"/>
      <c r="D50" s="34" t="s">
        <v>51</v>
      </c>
      <c r="E50" s="35"/>
      <c r="F50" s="35"/>
      <c r="G50" s="35"/>
      <c r="H50" s="36"/>
      <c r="J50" s="34" t="s">
        <v>52</v>
      </c>
      <c r="K50" s="35"/>
      <c r="L50" s="35"/>
      <c r="M50" s="35"/>
      <c r="N50" s="35"/>
      <c r="O50" s="35"/>
      <c r="P50" s="36"/>
      <c r="R50" s="23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2"/>
      <c r="D59" s="39" t="s">
        <v>53</v>
      </c>
      <c r="E59" s="40"/>
      <c r="F59" s="40"/>
      <c r="G59" s="41" t="s">
        <v>54</v>
      </c>
      <c r="H59" s="42"/>
      <c r="J59" s="39" t="s">
        <v>53</v>
      </c>
      <c r="K59" s="40"/>
      <c r="L59" s="40"/>
      <c r="M59" s="40"/>
      <c r="N59" s="41" t="s">
        <v>54</v>
      </c>
      <c r="O59" s="40"/>
      <c r="P59" s="42"/>
      <c r="R59" s="23"/>
    </row>
    <row r="60" spans="2:18" s="2" customFormat="1" ht="14.25" customHeight="1">
      <c r="B60" s="10"/>
      <c r="R60" s="11"/>
    </row>
    <row r="61" spans="2:18" s="6" customFormat="1" ht="15.75" customHeight="1">
      <c r="B61" s="22"/>
      <c r="D61" s="34" t="s">
        <v>55</v>
      </c>
      <c r="E61" s="35"/>
      <c r="F61" s="35"/>
      <c r="G61" s="35"/>
      <c r="H61" s="36"/>
      <c r="J61" s="34" t="s">
        <v>56</v>
      </c>
      <c r="K61" s="35"/>
      <c r="L61" s="35"/>
      <c r="M61" s="35"/>
      <c r="N61" s="35"/>
      <c r="O61" s="35"/>
      <c r="P61" s="36"/>
      <c r="R61" s="23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2"/>
      <c r="D70" s="39" t="s">
        <v>53</v>
      </c>
      <c r="E70" s="40"/>
      <c r="F70" s="40"/>
      <c r="G70" s="41" t="s">
        <v>54</v>
      </c>
      <c r="H70" s="42"/>
      <c r="J70" s="39" t="s">
        <v>53</v>
      </c>
      <c r="K70" s="40"/>
      <c r="L70" s="40"/>
      <c r="M70" s="40"/>
      <c r="N70" s="41" t="s">
        <v>54</v>
      </c>
      <c r="O70" s="40"/>
      <c r="P70" s="42"/>
      <c r="R70" s="23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2"/>
      <c r="C76" s="147" t="s">
        <v>103</v>
      </c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16</v>
      </c>
      <c r="F78" s="184" t="str">
        <f>$F$6</f>
        <v>VÝSTAVBA INŽ. SÍTÍ V PROSTORU SLATINICE</v>
      </c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R78" s="23"/>
    </row>
    <row r="79" spans="2:18" s="2" customFormat="1" ht="30.75" customHeight="1">
      <c r="B79" s="10"/>
      <c r="C79" s="17" t="s">
        <v>100</v>
      </c>
      <c r="F79" s="184" t="s">
        <v>101</v>
      </c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R79" s="11"/>
    </row>
    <row r="80" spans="2:18" s="6" customFormat="1" ht="37.5" customHeight="1">
      <c r="B80" s="22"/>
      <c r="C80" s="51" t="s">
        <v>186</v>
      </c>
      <c r="F80" s="164" t="str">
        <f>$F$8</f>
        <v>DEMONTÁŽE</v>
      </c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R80" s="23"/>
    </row>
    <row r="81" spans="2:18" s="6" customFormat="1" ht="7.5" customHeight="1">
      <c r="B81" s="22"/>
      <c r="R81" s="23"/>
    </row>
    <row r="82" spans="2:18" s="6" customFormat="1" ht="18.75" customHeight="1">
      <c r="B82" s="22"/>
      <c r="C82" s="17" t="s">
        <v>22</v>
      </c>
      <c r="F82" s="15" t="str">
        <f>$F$10</f>
        <v>Slatinice</v>
      </c>
      <c r="K82" s="17" t="s">
        <v>24</v>
      </c>
      <c r="M82" s="191" t="str">
        <f>IF($O$10="","",$O$10)</f>
        <v>20.05.2017</v>
      </c>
      <c r="N82" s="149"/>
      <c r="O82" s="149"/>
      <c r="P82" s="149"/>
      <c r="R82" s="23"/>
    </row>
    <row r="83" spans="2:18" s="6" customFormat="1" ht="7.5" customHeight="1">
      <c r="B83" s="22"/>
      <c r="R83" s="23"/>
    </row>
    <row r="84" spans="2:18" s="6" customFormat="1" ht="15.75" customHeight="1">
      <c r="B84" s="22"/>
      <c r="C84" s="17" t="s">
        <v>28</v>
      </c>
      <c r="F84" s="15" t="str">
        <f>$E$13</f>
        <v> </v>
      </c>
      <c r="K84" s="17" t="s">
        <v>34</v>
      </c>
      <c r="M84" s="151" t="str">
        <f>$E$19</f>
        <v> </v>
      </c>
      <c r="N84" s="149"/>
      <c r="O84" s="149"/>
      <c r="P84" s="149"/>
      <c r="Q84" s="149"/>
      <c r="R84" s="23"/>
    </row>
    <row r="85" spans="2:18" s="6" customFormat="1" ht="15" customHeight="1">
      <c r="B85" s="22"/>
      <c r="C85" s="17" t="s">
        <v>32</v>
      </c>
      <c r="F85" s="15" t="str">
        <f>IF($E$16="","",$E$16)</f>
        <v>Vyplň údaj</v>
      </c>
      <c r="K85" s="17" t="s">
        <v>36</v>
      </c>
      <c r="M85" s="151" t="str">
        <f>$E$22</f>
        <v>Ing. Karel Beránek</v>
      </c>
      <c r="N85" s="149"/>
      <c r="O85" s="149"/>
      <c r="P85" s="149"/>
      <c r="Q85" s="149"/>
      <c r="R85" s="23"/>
    </row>
    <row r="86" spans="2:18" s="6" customFormat="1" ht="11.25" customHeight="1">
      <c r="B86" s="22"/>
      <c r="R86" s="23"/>
    </row>
    <row r="87" spans="2:18" s="6" customFormat="1" ht="30" customHeight="1">
      <c r="B87" s="22"/>
      <c r="C87" s="188" t="s">
        <v>104</v>
      </c>
      <c r="D87" s="179"/>
      <c r="E87" s="179"/>
      <c r="F87" s="179"/>
      <c r="G87" s="179"/>
      <c r="H87" s="30"/>
      <c r="I87" s="30"/>
      <c r="J87" s="30"/>
      <c r="K87" s="30"/>
      <c r="L87" s="30"/>
      <c r="M87" s="30"/>
      <c r="N87" s="188" t="s">
        <v>105</v>
      </c>
      <c r="O87" s="149"/>
      <c r="P87" s="149"/>
      <c r="Q87" s="149"/>
      <c r="R87" s="23"/>
    </row>
    <row r="88" spans="2:18" s="6" customFormat="1" ht="11.25" customHeight="1">
      <c r="B88" s="22"/>
      <c r="R88" s="23"/>
    </row>
    <row r="89" spans="2:47" s="6" customFormat="1" ht="30" customHeight="1">
      <c r="B89" s="22"/>
      <c r="C89" s="63" t="s">
        <v>106</v>
      </c>
      <c r="N89" s="181">
        <f>ROUND($N$127,2)</f>
        <v>0</v>
      </c>
      <c r="O89" s="149"/>
      <c r="P89" s="149"/>
      <c r="Q89" s="149"/>
      <c r="R89" s="23"/>
      <c r="AU89" s="6" t="s">
        <v>107</v>
      </c>
    </row>
    <row r="90" spans="2:18" s="68" customFormat="1" ht="25.5" customHeight="1">
      <c r="B90" s="99"/>
      <c r="D90" s="100" t="s">
        <v>108</v>
      </c>
      <c r="N90" s="189">
        <f>ROUND($N$128,2)</f>
        <v>0</v>
      </c>
      <c r="O90" s="190"/>
      <c r="P90" s="190"/>
      <c r="Q90" s="190"/>
      <c r="R90" s="101"/>
    </row>
    <row r="91" spans="2:18" s="77" customFormat="1" ht="21" customHeight="1">
      <c r="B91" s="102"/>
      <c r="D91" s="79" t="s">
        <v>109</v>
      </c>
      <c r="N91" s="175">
        <f>ROUND($N$129,2)</f>
        <v>0</v>
      </c>
      <c r="O91" s="190"/>
      <c r="P91" s="190"/>
      <c r="Q91" s="190"/>
      <c r="R91" s="103"/>
    </row>
    <row r="92" spans="2:18" s="77" customFormat="1" ht="15.75" customHeight="1">
      <c r="B92" s="102"/>
      <c r="D92" s="79" t="s">
        <v>176</v>
      </c>
      <c r="N92" s="175">
        <f>ROUND($N$130,2)</f>
        <v>0</v>
      </c>
      <c r="O92" s="190"/>
      <c r="P92" s="190"/>
      <c r="Q92" s="190"/>
      <c r="R92" s="103"/>
    </row>
    <row r="93" spans="2:18" s="77" customFormat="1" ht="15.75" customHeight="1">
      <c r="B93" s="102"/>
      <c r="D93" s="79" t="s">
        <v>177</v>
      </c>
      <c r="N93" s="175">
        <f>ROUND($N$138,2)</f>
        <v>0</v>
      </c>
      <c r="O93" s="190"/>
      <c r="P93" s="190"/>
      <c r="Q93" s="190"/>
      <c r="R93" s="103"/>
    </row>
    <row r="94" spans="2:18" s="77" customFormat="1" ht="15.75" customHeight="1">
      <c r="B94" s="102"/>
      <c r="D94" s="79"/>
      <c r="N94" s="175">
        <f>ROUND($N$146,2)</f>
        <v>0</v>
      </c>
      <c r="O94" s="190"/>
      <c r="P94" s="190"/>
      <c r="Q94" s="190"/>
      <c r="R94" s="103"/>
    </row>
    <row r="95" spans="2:18" s="77" customFormat="1" ht="21" customHeight="1">
      <c r="B95" s="102"/>
      <c r="D95" s="79" t="s">
        <v>110</v>
      </c>
      <c r="N95" s="175">
        <f>ROUND($N$154,2)</f>
        <v>0</v>
      </c>
      <c r="O95" s="190"/>
      <c r="P95" s="190"/>
      <c r="Q95" s="190"/>
      <c r="R95" s="103"/>
    </row>
    <row r="96" spans="2:18" s="77" customFormat="1" ht="15.75" customHeight="1">
      <c r="B96" s="102"/>
      <c r="D96" s="79" t="s">
        <v>178</v>
      </c>
      <c r="N96" s="175">
        <f>ROUND($N$155,2)</f>
        <v>0</v>
      </c>
      <c r="O96" s="190"/>
      <c r="P96" s="190"/>
      <c r="Q96" s="190"/>
      <c r="R96" s="103"/>
    </row>
    <row r="97" spans="2:18" s="77" customFormat="1" ht="15.75" customHeight="1">
      <c r="B97" s="102"/>
      <c r="D97" s="79" t="s">
        <v>179</v>
      </c>
      <c r="N97" s="175">
        <f>ROUND($N$160,2)</f>
        <v>0</v>
      </c>
      <c r="O97" s="190"/>
      <c r="P97" s="190"/>
      <c r="Q97" s="190"/>
      <c r="R97" s="103"/>
    </row>
    <row r="98" spans="2:18" s="77" customFormat="1" ht="15.75" customHeight="1">
      <c r="B98" s="102"/>
      <c r="D98" s="79"/>
      <c r="N98" s="175">
        <f>ROUND($N$165,2)</f>
        <v>0</v>
      </c>
      <c r="O98" s="190"/>
      <c r="P98" s="190"/>
      <c r="Q98" s="190"/>
      <c r="R98" s="103"/>
    </row>
    <row r="99" spans="2:18" s="68" customFormat="1" ht="22.5" customHeight="1">
      <c r="B99" s="99"/>
      <c r="D99" s="100" t="s">
        <v>111</v>
      </c>
      <c r="N99" s="192">
        <f>$N$170</f>
        <v>0</v>
      </c>
      <c r="O99" s="190"/>
      <c r="P99" s="190"/>
      <c r="Q99" s="190"/>
      <c r="R99" s="101"/>
    </row>
    <row r="100" spans="2:18" s="6" customFormat="1" ht="22.5" customHeight="1">
      <c r="B100" s="22"/>
      <c r="R100" s="23"/>
    </row>
    <row r="101" spans="2:21" s="6" customFormat="1" ht="30" customHeight="1">
      <c r="B101" s="22"/>
      <c r="C101" s="63" t="s">
        <v>112</v>
      </c>
      <c r="N101" s="181">
        <f>ROUND($N$102+$N$103+$N$104+$N$105+$N$106+$N$107,2)</f>
        <v>0</v>
      </c>
      <c r="O101" s="149"/>
      <c r="P101" s="149"/>
      <c r="Q101" s="149"/>
      <c r="R101" s="23"/>
      <c r="T101" s="104"/>
      <c r="U101" s="105" t="s">
        <v>41</v>
      </c>
    </row>
    <row r="102" spans="2:62" s="6" customFormat="1" ht="18.75" customHeight="1">
      <c r="B102" s="22"/>
      <c r="D102" s="173" t="s">
        <v>113</v>
      </c>
      <c r="E102" s="149"/>
      <c r="F102" s="149"/>
      <c r="G102" s="149"/>
      <c r="H102" s="149"/>
      <c r="N102" s="174">
        <f>ROUND($N$89*$T$102,2)</f>
        <v>0</v>
      </c>
      <c r="O102" s="149"/>
      <c r="P102" s="149"/>
      <c r="Q102" s="149"/>
      <c r="R102" s="23"/>
      <c r="T102" s="106"/>
      <c r="U102" s="107" t="s">
        <v>42</v>
      </c>
      <c r="AY102" s="6" t="s">
        <v>114</v>
      </c>
      <c r="BE102" s="88">
        <f>IF($U$102="základní",$N$102,0)</f>
        <v>0</v>
      </c>
      <c r="BF102" s="88">
        <f>IF($U$102="snížená",$N$102,0)</f>
        <v>0</v>
      </c>
      <c r="BG102" s="88">
        <f>IF($U$102="zákl. přenesená",$N$102,0)</f>
        <v>0</v>
      </c>
      <c r="BH102" s="88">
        <f>IF($U$102="sníž. přenesená",$N$102,0)</f>
        <v>0</v>
      </c>
      <c r="BI102" s="88">
        <f>IF($U$102="nulová",$N$102,0)</f>
        <v>0</v>
      </c>
      <c r="BJ102" s="6" t="s">
        <v>21</v>
      </c>
    </row>
    <row r="103" spans="2:62" s="6" customFormat="1" ht="18.75" customHeight="1">
      <c r="B103" s="22"/>
      <c r="D103" s="173" t="s">
        <v>115</v>
      </c>
      <c r="E103" s="149"/>
      <c r="F103" s="149"/>
      <c r="G103" s="149"/>
      <c r="H103" s="149"/>
      <c r="N103" s="174">
        <f>ROUND($N$89*$T$103,2)</f>
        <v>0</v>
      </c>
      <c r="O103" s="149"/>
      <c r="P103" s="149"/>
      <c r="Q103" s="149"/>
      <c r="R103" s="23"/>
      <c r="T103" s="106"/>
      <c r="U103" s="107" t="s">
        <v>42</v>
      </c>
      <c r="AY103" s="6" t="s">
        <v>114</v>
      </c>
      <c r="BE103" s="88">
        <f>IF($U$103="základní",$N$103,0)</f>
        <v>0</v>
      </c>
      <c r="BF103" s="88">
        <f>IF($U$103="snížená",$N$103,0)</f>
        <v>0</v>
      </c>
      <c r="BG103" s="88">
        <f>IF($U$103="zákl. přenesená",$N$103,0)</f>
        <v>0</v>
      </c>
      <c r="BH103" s="88">
        <f>IF($U$103="sníž. přenesená",$N$103,0)</f>
        <v>0</v>
      </c>
      <c r="BI103" s="88">
        <f>IF($U$103="nulová",$N$103,0)</f>
        <v>0</v>
      </c>
      <c r="BJ103" s="6" t="s">
        <v>21</v>
      </c>
    </row>
    <row r="104" spans="2:62" s="6" customFormat="1" ht="18.75" customHeight="1">
      <c r="B104" s="22"/>
      <c r="D104" s="173" t="s">
        <v>116</v>
      </c>
      <c r="E104" s="149"/>
      <c r="F104" s="149"/>
      <c r="G104" s="149"/>
      <c r="H104" s="149"/>
      <c r="N104" s="174">
        <f>ROUND($N$89*$T$104,2)</f>
        <v>0</v>
      </c>
      <c r="O104" s="149"/>
      <c r="P104" s="149"/>
      <c r="Q104" s="149"/>
      <c r="R104" s="23"/>
      <c r="T104" s="106"/>
      <c r="U104" s="107" t="s">
        <v>42</v>
      </c>
      <c r="AY104" s="6" t="s">
        <v>114</v>
      </c>
      <c r="BE104" s="88">
        <f>IF($U$104="základní",$N$104,0)</f>
        <v>0</v>
      </c>
      <c r="BF104" s="88">
        <f>IF($U$104="snížená",$N$104,0)</f>
        <v>0</v>
      </c>
      <c r="BG104" s="88">
        <f>IF($U$104="zákl. přenesená",$N$104,0)</f>
        <v>0</v>
      </c>
      <c r="BH104" s="88">
        <f>IF($U$104="sníž. přenesená",$N$104,0)</f>
        <v>0</v>
      </c>
      <c r="BI104" s="88">
        <f>IF($U$104="nulová",$N$104,0)</f>
        <v>0</v>
      </c>
      <c r="BJ104" s="6" t="s">
        <v>21</v>
      </c>
    </row>
    <row r="105" spans="2:62" s="6" customFormat="1" ht="18.75" customHeight="1">
      <c r="B105" s="22"/>
      <c r="D105" s="173" t="s">
        <v>117</v>
      </c>
      <c r="E105" s="149"/>
      <c r="F105" s="149"/>
      <c r="G105" s="149"/>
      <c r="H105" s="149"/>
      <c r="N105" s="174">
        <f>ROUND($N$89*$T$105,2)</f>
        <v>0</v>
      </c>
      <c r="O105" s="149"/>
      <c r="P105" s="149"/>
      <c r="Q105" s="149"/>
      <c r="R105" s="23"/>
      <c r="T105" s="106"/>
      <c r="U105" s="107" t="s">
        <v>42</v>
      </c>
      <c r="AY105" s="6" t="s">
        <v>114</v>
      </c>
      <c r="BE105" s="88">
        <f>IF($U$105="základní",$N$105,0)</f>
        <v>0</v>
      </c>
      <c r="BF105" s="88">
        <f>IF($U$105="snížená",$N$105,0)</f>
        <v>0</v>
      </c>
      <c r="BG105" s="88">
        <f>IF($U$105="zákl. přenesená",$N$105,0)</f>
        <v>0</v>
      </c>
      <c r="BH105" s="88">
        <f>IF($U$105="sníž. přenesená",$N$105,0)</f>
        <v>0</v>
      </c>
      <c r="BI105" s="88">
        <f>IF($U$105="nulová",$N$105,0)</f>
        <v>0</v>
      </c>
      <c r="BJ105" s="6" t="s">
        <v>21</v>
      </c>
    </row>
    <row r="106" spans="2:62" s="6" customFormat="1" ht="18.75" customHeight="1">
      <c r="B106" s="22"/>
      <c r="D106" s="173" t="s">
        <v>118</v>
      </c>
      <c r="E106" s="149"/>
      <c r="F106" s="149"/>
      <c r="G106" s="149"/>
      <c r="H106" s="149"/>
      <c r="N106" s="174">
        <f>ROUND($N$89*$T$106,2)</f>
        <v>0</v>
      </c>
      <c r="O106" s="149"/>
      <c r="P106" s="149"/>
      <c r="Q106" s="149"/>
      <c r="R106" s="23"/>
      <c r="T106" s="106"/>
      <c r="U106" s="107" t="s">
        <v>42</v>
      </c>
      <c r="AY106" s="6" t="s">
        <v>114</v>
      </c>
      <c r="BE106" s="88">
        <f>IF($U$106="základní",$N$106,0)</f>
        <v>0</v>
      </c>
      <c r="BF106" s="88">
        <f>IF($U$106="snížená",$N$106,0)</f>
        <v>0</v>
      </c>
      <c r="BG106" s="88">
        <f>IF($U$106="zákl. přenesená",$N$106,0)</f>
        <v>0</v>
      </c>
      <c r="BH106" s="88">
        <f>IF($U$106="sníž. přenesená",$N$106,0)</f>
        <v>0</v>
      </c>
      <c r="BI106" s="88">
        <f>IF($U$106="nulová",$N$106,0)</f>
        <v>0</v>
      </c>
      <c r="BJ106" s="6" t="s">
        <v>21</v>
      </c>
    </row>
    <row r="107" spans="2:62" s="6" customFormat="1" ht="18.75" customHeight="1">
      <c r="B107" s="22"/>
      <c r="D107" s="79" t="s">
        <v>119</v>
      </c>
      <c r="N107" s="174">
        <f>ROUND($N$89*$T$107,2)</f>
        <v>0</v>
      </c>
      <c r="O107" s="149"/>
      <c r="P107" s="149"/>
      <c r="Q107" s="149"/>
      <c r="R107" s="23"/>
      <c r="T107" s="108"/>
      <c r="U107" s="109" t="s">
        <v>42</v>
      </c>
      <c r="AY107" s="6" t="s">
        <v>120</v>
      </c>
      <c r="BE107" s="88">
        <f>IF($U$107="základní",$N$107,0)</f>
        <v>0</v>
      </c>
      <c r="BF107" s="88">
        <f>IF($U$107="snížená",$N$107,0)</f>
        <v>0</v>
      </c>
      <c r="BG107" s="88">
        <f>IF($U$107="zákl. přenesená",$N$107,0)</f>
        <v>0</v>
      </c>
      <c r="BH107" s="88">
        <f>IF($U$107="sníž. přenesená",$N$107,0)</f>
        <v>0</v>
      </c>
      <c r="BI107" s="88">
        <f>IF($U$107="nulová",$N$107,0)</f>
        <v>0</v>
      </c>
      <c r="BJ107" s="6" t="s">
        <v>21</v>
      </c>
    </row>
    <row r="108" spans="2:18" s="6" customFormat="1" ht="14.25" customHeight="1">
      <c r="B108" s="22"/>
      <c r="R108" s="23"/>
    </row>
    <row r="109" spans="2:18" s="6" customFormat="1" ht="30" customHeight="1">
      <c r="B109" s="22"/>
      <c r="C109" s="94" t="s">
        <v>97</v>
      </c>
      <c r="D109" s="30"/>
      <c r="E109" s="30"/>
      <c r="F109" s="30"/>
      <c r="G109" s="30"/>
      <c r="H109" s="30"/>
      <c r="I109" s="30"/>
      <c r="J109" s="30"/>
      <c r="K109" s="30"/>
      <c r="L109" s="178">
        <f>ROUND(SUM($N$89+$N$101),2)</f>
        <v>0</v>
      </c>
      <c r="M109" s="179"/>
      <c r="N109" s="179"/>
      <c r="O109" s="179"/>
      <c r="P109" s="179"/>
      <c r="Q109" s="179"/>
      <c r="R109" s="23"/>
    </row>
    <row r="110" spans="2:18" s="6" customFormat="1" ht="7.5" customHeight="1"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5"/>
    </row>
    <row r="114" spans="2:18" s="6" customFormat="1" ht="7.5" customHeight="1"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8"/>
    </row>
    <row r="115" spans="2:18" s="6" customFormat="1" ht="37.5" customHeight="1">
      <c r="B115" s="22"/>
      <c r="C115" s="147" t="s">
        <v>121</v>
      </c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23"/>
    </row>
    <row r="116" spans="2:18" s="6" customFormat="1" ht="7.5" customHeight="1">
      <c r="B116" s="22"/>
      <c r="R116" s="23"/>
    </row>
    <row r="117" spans="2:18" s="6" customFormat="1" ht="30.75" customHeight="1">
      <c r="B117" s="22"/>
      <c r="C117" s="17" t="s">
        <v>16</v>
      </c>
      <c r="F117" s="184" t="str">
        <f>$F$6</f>
        <v>VÝSTAVBA INŽ. SÍTÍ V PROSTORU SLATINICE</v>
      </c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R117" s="23"/>
    </row>
    <row r="118" spans="2:18" s="2" customFormat="1" ht="30.75" customHeight="1">
      <c r="B118" s="10"/>
      <c r="C118" s="17" t="s">
        <v>100</v>
      </c>
      <c r="F118" s="184" t="s">
        <v>101</v>
      </c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R118" s="11"/>
    </row>
    <row r="119" spans="2:18" s="6" customFormat="1" ht="37.5" customHeight="1">
      <c r="B119" s="22"/>
      <c r="C119" s="51" t="s">
        <v>186</v>
      </c>
      <c r="F119" s="164" t="str">
        <f>$F$8</f>
        <v>DEMONTÁŽE</v>
      </c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R119" s="23"/>
    </row>
    <row r="120" spans="2:18" s="6" customFormat="1" ht="7.5" customHeight="1">
      <c r="B120" s="22"/>
      <c r="R120" s="23"/>
    </row>
    <row r="121" spans="2:18" s="6" customFormat="1" ht="18.75" customHeight="1">
      <c r="B121" s="22"/>
      <c r="C121" s="17" t="s">
        <v>22</v>
      </c>
      <c r="F121" s="15" t="str">
        <f>$F$10</f>
        <v>Slatinice</v>
      </c>
      <c r="K121" s="17" t="s">
        <v>24</v>
      </c>
      <c r="M121" s="191" t="str">
        <f>IF($O$10="","",$O$10)</f>
        <v>20.05.2017</v>
      </c>
      <c r="N121" s="149"/>
      <c r="O121" s="149"/>
      <c r="P121" s="149"/>
      <c r="R121" s="23"/>
    </row>
    <row r="122" spans="2:18" s="6" customFormat="1" ht="7.5" customHeight="1">
      <c r="B122" s="22"/>
      <c r="R122" s="23"/>
    </row>
    <row r="123" spans="2:18" s="6" customFormat="1" ht="15.75" customHeight="1">
      <c r="B123" s="22"/>
      <c r="C123" s="17" t="s">
        <v>28</v>
      </c>
      <c r="F123" s="15" t="str">
        <f>$E$13</f>
        <v> </v>
      </c>
      <c r="K123" s="17" t="s">
        <v>34</v>
      </c>
      <c r="M123" s="151" t="str">
        <f>$E$19</f>
        <v> </v>
      </c>
      <c r="N123" s="149"/>
      <c r="O123" s="149"/>
      <c r="P123" s="149"/>
      <c r="Q123" s="149"/>
      <c r="R123" s="23"/>
    </row>
    <row r="124" spans="2:18" s="6" customFormat="1" ht="15" customHeight="1">
      <c r="B124" s="22"/>
      <c r="C124" s="17" t="s">
        <v>32</v>
      </c>
      <c r="F124" s="15" t="str">
        <f>IF($E$16="","",$E$16)</f>
        <v>Vyplň údaj</v>
      </c>
      <c r="K124" s="17" t="s">
        <v>36</v>
      </c>
      <c r="M124" s="151" t="str">
        <f>$E$22</f>
        <v>Ing. Karel Beránek</v>
      </c>
      <c r="N124" s="149"/>
      <c r="O124" s="149"/>
      <c r="P124" s="149"/>
      <c r="Q124" s="149"/>
      <c r="R124" s="23"/>
    </row>
    <row r="125" spans="2:18" s="6" customFormat="1" ht="11.25" customHeight="1">
      <c r="B125" s="22"/>
      <c r="R125" s="23"/>
    </row>
    <row r="126" spans="2:27" s="110" customFormat="1" ht="30" customHeight="1">
      <c r="B126" s="111"/>
      <c r="C126" s="112" t="s">
        <v>122</v>
      </c>
      <c r="D126" s="113" t="s">
        <v>123</v>
      </c>
      <c r="E126" s="113" t="s">
        <v>59</v>
      </c>
      <c r="F126" s="193" t="s">
        <v>124</v>
      </c>
      <c r="G126" s="194"/>
      <c r="H126" s="194"/>
      <c r="I126" s="194"/>
      <c r="J126" s="113" t="s">
        <v>125</v>
      </c>
      <c r="K126" s="113" t="s">
        <v>126</v>
      </c>
      <c r="L126" s="193" t="s">
        <v>127</v>
      </c>
      <c r="M126" s="194"/>
      <c r="N126" s="193" t="s">
        <v>128</v>
      </c>
      <c r="O126" s="194"/>
      <c r="P126" s="194"/>
      <c r="Q126" s="195"/>
      <c r="R126" s="114"/>
      <c r="T126" s="58" t="s">
        <v>129</v>
      </c>
      <c r="U126" s="59" t="s">
        <v>41</v>
      </c>
      <c r="V126" s="59" t="s">
        <v>130</v>
      </c>
      <c r="W126" s="59" t="s">
        <v>131</v>
      </c>
      <c r="X126" s="59" t="s">
        <v>132</v>
      </c>
      <c r="Y126" s="59" t="s">
        <v>133</v>
      </c>
      <c r="Z126" s="59" t="s">
        <v>134</v>
      </c>
      <c r="AA126" s="60" t="s">
        <v>135</v>
      </c>
    </row>
    <row r="127" spans="2:63" s="6" customFormat="1" ht="30" customHeight="1">
      <c r="B127" s="22"/>
      <c r="C127" s="63" t="s">
        <v>102</v>
      </c>
      <c r="N127" s="215">
        <f>$BK$127</f>
        <v>0</v>
      </c>
      <c r="O127" s="149"/>
      <c r="P127" s="149"/>
      <c r="Q127" s="149"/>
      <c r="R127" s="23"/>
      <c r="T127" s="62"/>
      <c r="U127" s="35"/>
      <c r="V127" s="35"/>
      <c r="W127" s="115">
        <f>$W$128+$W$170</f>
        <v>989.36</v>
      </c>
      <c r="X127" s="35"/>
      <c r="Y127" s="115">
        <f>$Y$128+$Y$170</f>
        <v>0.15798</v>
      </c>
      <c r="Z127" s="35"/>
      <c r="AA127" s="116">
        <f>$AA$128+$AA$170</f>
        <v>39.2094</v>
      </c>
      <c r="AT127" s="6" t="s">
        <v>76</v>
      </c>
      <c r="AU127" s="6" t="s">
        <v>107</v>
      </c>
      <c r="BK127" s="117">
        <f>$BK$128+$BK$170</f>
        <v>0</v>
      </c>
    </row>
    <row r="128" spans="2:63" s="118" customFormat="1" ht="37.5" customHeight="1">
      <c r="B128" s="119"/>
      <c r="D128" s="120" t="s">
        <v>108</v>
      </c>
      <c r="N128" s="192">
        <f>$BK$128</f>
        <v>0</v>
      </c>
      <c r="O128" s="202"/>
      <c r="P128" s="202"/>
      <c r="Q128" s="202"/>
      <c r="R128" s="122"/>
      <c r="T128" s="123"/>
      <c r="W128" s="124">
        <f>$W$129+$W$154</f>
        <v>989.36</v>
      </c>
      <c r="Y128" s="124">
        <f>$Y$129+$Y$154</f>
        <v>0.15798</v>
      </c>
      <c r="AA128" s="125">
        <f>$AA$129+$AA$154</f>
        <v>39.2094</v>
      </c>
      <c r="AR128" s="121" t="s">
        <v>136</v>
      </c>
      <c r="AT128" s="121" t="s">
        <v>76</v>
      </c>
      <c r="AU128" s="121" t="s">
        <v>77</v>
      </c>
      <c r="AY128" s="121" t="s">
        <v>137</v>
      </c>
      <c r="BK128" s="126">
        <f>$BK$129+$BK$154</f>
        <v>0</v>
      </c>
    </row>
    <row r="129" spans="2:63" s="118" customFormat="1" ht="21" customHeight="1">
      <c r="B129" s="119"/>
      <c r="D129" s="127" t="s">
        <v>109</v>
      </c>
      <c r="N129" s="201">
        <f>$BK$129</f>
        <v>0</v>
      </c>
      <c r="O129" s="202"/>
      <c r="P129" s="202"/>
      <c r="Q129" s="202"/>
      <c r="R129" s="122"/>
      <c r="T129" s="123"/>
      <c r="W129" s="124">
        <f>$W$130+$W$138+$W$146</f>
        <v>485.144</v>
      </c>
      <c r="Y129" s="124">
        <f>$Y$130+$Y$138+$Y$146</f>
        <v>0</v>
      </c>
      <c r="AA129" s="125">
        <f>$AA$130+$AA$138+$AA$146</f>
        <v>6.565999999999999</v>
      </c>
      <c r="AR129" s="121" t="s">
        <v>87</v>
      </c>
      <c r="AT129" s="121" t="s">
        <v>76</v>
      </c>
      <c r="AU129" s="121" t="s">
        <v>21</v>
      </c>
      <c r="AY129" s="121" t="s">
        <v>137</v>
      </c>
      <c r="BK129" s="126">
        <f>$BK$130+$BK$138+$BK$146</f>
        <v>0</v>
      </c>
    </row>
    <row r="130" spans="2:63" s="118" customFormat="1" ht="15.75" customHeight="1">
      <c r="B130" s="119"/>
      <c r="D130" s="127" t="s">
        <v>176</v>
      </c>
      <c r="N130" s="201">
        <f>$BK$130</f>
        <v>0</v>
      </c>
      <c r="O130" s="202"/>
      <c r="P130" s="202"/>
      <c r="Q130" s="202"/>
      <c r="R130" s="122"/>
      <c r="T130" s="123"/>
      <c r="W130" s="124">
        <f>SUM($W$131:$W$137)</f>
        <v>333.15999999999997</v>
      </c>
      <c r="Y130" s="124">
        <f>SUM($Y$131:$Y$137)</f>
        <v>0</v>
      </c>
      <c r="AA130" s="125">
        <f>SUM($AA$131:$AA$137)</f>
        <v>4.507999999999999</v>
      </c>
      <c r="AR130" s="121" t="s">
        <v>87</v>
      </c>
      <c r="AT130" s="121" t="s">
        <v>76</v>
      </c>
      <c r="AU130" s="121" t="s">
        <v>87</v>
      </c>
      <c r="AY130" s="121" t="s">
        <v>137</v>
      </c>
      <c r="BK130" s="126">
        <f>SUM($BK$131:$BK$137)</f>
        <v>0</v>
      </c>
    </row>
    <row r="131" spans="2:64" s="6" customFormat="1" ht="39" customHeight="1">
      <c r="B131" s="22"/>
      <c r="C131" s="128" t="s">
        <v>21</v>
      </c>
      <c r="D131" s="128" t="s">
        <v>138</v>
      </c>
      <c r="E131" s="129" t="s">
        <v>139</v>
      </c>
      <c r="F131" s="196" t="s">
        <v>140</v>
      </c>
      <c r="G131" s="197"/>
      <c r="H131" s="197"/>
      <c r="I131" s="197"/>
      <c r="J131" s="130" t="s">
        <v>141</v>
      </c>
      <c r="K131" s="131">
        <v>460</v>
      </c>
      <c r="L131" s="198">
        <v>0</v>
      </c>
      <c r="M131" s="197"/>
      <c r="N131" s="199">
        <f>ROUND($L$131*$K$131,2)</f>
        <v>0</v>
      </c>
      <c r="O131" s="197"/>
      <c r="P131" s="197"/>
      <c r="Q131" s="197"/>
      <c r="R131" s="23"/>
      <c r="T131" s="132"/>
      <c r="U131" s="28" t="s">
        <v>42</v>
      </c>
      <c r="V131" s="133">
        <v>0.232</v>
      </c>
      <c r="W131" s="133">
        <f>$V$131*$K$131</f>
        <v>106.72</v>
      </c>
      <c r="X131" s="133">
        <v>0</v>
      </c>
      <c r="Y131" s="133">
        <f>$X$131*$K$131</f>
        <v>0</v>
      </c>
      <c r="Z131" s="133">
        <v>0.00845</v>
      </c>
      <c r="AA131" s="134">
        <f>$Z$131*$K$131</f>
        <v>3.8869999999999996</v>
      </c>
      <c r="AR131" s="6" t="s">
        <v>142</v>
      </c>
      <c r="AT131" s="6" t="s">
        <v>138</v>
      </c>
      <c r="AU131" s="6" t="s">
        <v>136</v>
      </c>
      <c r="AY131" s="6" t="s">
        <v>137</v>
      </c>
      <c r="BE131" s="88">
        <f>IF($U$131="základní",$N$131,0)</f>
        <v>0</v>
      </c>
      <c r="BF131" s="88">
        <f>IF($U$131="snížená",$N$131,0)</f>
        <v>0</v>
      </c>
      <c r="BG131" s="88">
        <f>IF($U$131="zákl. přenesená",$N$131,0)</f>
        <v>0</v>
      </c>
      <c r="BH131" s="88">
        <f>IF($U$131="sníž. přenesená",$N$131,0)</f>
        <v>0</v>
      </c>
      <c r="BI131" s="88">
        <f>IF($U$131="nulová",$N$131,0)</f>
        <v>0</v>
      </c>
      <c r="BJ131" s="6" t="s">
        <v>21</v>
      </c>
      <c r="BK131" s="88">
        <f>ROUND($L$131*$K$131,2)</f>
        <v>0</v>
      </c>
      <c r="BL131" s="6" t="s">
        <v>142</v>
      </c>
    </row>
    <row r="132" spans="2:47" s="6" customFormat="1" ht="30.75" customHeight="1">
      <c r="B132" s="22"/>
      <c r="F132" s="200" t="s">
        <v>181</v>
      </c>
      <c r="G132" s="149"/>
      <c r="H132" s="149"/>
      <c r="I132" s="149"/>
      <c r="R132" s="23"/>
      <c r="T132" s="56"/>
      <c r="AA132" s="57"/>
      <c r="AT132" s="6" t="s">
        <v>143</v>
      </c>
      <c r="AU132" s="6" t="s">
        <v>136</v>
      </c>
    </row>
    <row r="133" spans="2:64" s="6" customFormat="1" ht="27" customHeight="1">
      <c r="B133" s="22"/>
      <c r="C133" s="128" t="s">
        <v>87</v>
      </c>
      <c r="D133" s="128" t="s">
        <v>138</v>
      </c>
      <c r="E133" s="129" t="s">
        <v>144</v>
      </c>
      <c r="F133" s="196" t="s">
        <v>145</v>
      </c>
      <c r="G133" s="197"/>
      <c r="H133" s="197"/>
      <c r="I133" s="197"/>
      <c r="J133" s="130" t="s">
        <v>141</v>
      </c>
      <c r="K133" s="131">
        <v>460</v>
      </c>
      <c r="L133" s="198">
        <v>0</v>
      </c>
      <c r="M133" s="197"/>
      <c r="N133" s="199">
        <f>ROUND($L$133*$K$133,2)</f>
        <v>0</v>
      </c>
      <c r="O133" s="197"/>
      <c r="P133" s="197"/>
      <c r="Q133" s="197"/>
      <c r="R133" s="23"/>
      <c r="T133" s="132"/>
      <c r="U133" s="28" t="s">
        <v>42</v>
      </c>
      <c r="V133" s="133">
        <v>0.488</v>
      </c>
      <c r="W133" s="133">
        <f>$V$133*$K$133</f>
        <v>224.48</v>
      </c>
      <c r="X133" s="133">
        <v>0</v>
      </c>
      <c r="Y133" s="133">
        <f>$X$133*$K$133</f>
        <v>0</v>
      </c>
      <c r="Z133" s="133">
        <v>0.00135</v>
      </c>
      <c r="AA133" s="134">
        <f>$Z$133*$K$133</f>
        <v>0.621</v>
      </c>
      <c r="AR133" s="6" t="s">
        <v>142</v>
      </c>
      <c r="AT133" s="6" t="s">
        <v>138</v>
      </c>
      <c r="AU133" s="6" t="s">
        <v>136</v>
      </c>
      <c r="AY133" s="6" t="s">
        <v>137</v>
      </c>
      <c r="BE133" s="88">
        <f>IF($U$133="základní",$N$133,0)</f>
        <v>0</v>
      </c>
      <c r="BF133" s="88">
        <f>IF($U$133="snížená",$N$133,0)</f>
        <v>0</v>
      </c>
      <c r="BG133" s="88">
        <f>IF($U$133="zákl. přenesená",$N$133,0)</f>
        <v>0</v>
      </c>
      <c r="BH133" s="88">
        <f>IF($U$133="sníž. přenesená",$N$133,0)</f>
        <v>0</v>
      </c>
      <c r="BI133" s="88">
        <f>IF($U$133="nulová",$N$133,0)</f>
        <v>0</v>
      </c>
      <c r="BJ133" s="6" t="s">
        <v>21</v>
      </c>
      <c r="BK133" s="88">
        <f>ROUND($L$133*$K$133,2)</f>
        <v>0</v>
      </c>
      <c r="BL133" s="6" t="s">
        <v>142</v>
      </c>
    </row>
    <row r="134" spans="2:47" s="6" customFormat="1" ht="30.75" customHeight="1">
      <c r="B134" s="22"/>
      <c r="F134" s="200" t="s">
        <v>181</v>
      </c>
      <c r="G134" s="149"/>
      <c r="H134" s="149"/>
      <c r="I134" s="149"/>
      <c r="R134" s="23"/>
      <c r="T134" s="56"/>
      <c r="AA134" s="57"/>
      <c r="AT134" s="6" t="s">
        <v>143</v>
      </c>
      <c r="AU134" s="6" t="s">
        <v>136</v>
      </c>
    </row>
    <row r="135" spans="2:64" s="6" customFormat="1" ht="27" customHeight="1">
      <c r="B135" s="22"/>
      <c r="C135" s="128" t="s">
        <v>136</v>
      </c>
      <c r="D135" s="128" t="s">
        <v>138</v>
      </c>
      <c r="E135" s="129" t="s">
        <v>146</v>
      </c>
      <c r="F135" s="196" t="s">
        <v>147</v>
      </c>
      <c r="G135" s="197"/>
      <c r="H135" s="197"/>
      <c r="I135" s="197"/>
      <c r="J135" s="130" t="s">
        <v>148</v>
      </c>
      <c r="K135" s="131">
        <v>5</v>
      </c>
      <c r="L135" s="198">
        <v>0</v>
      </c>
      <c r="M135" s="197"/>
      <c r="N135" s="199">
        <f>ROUND($L$135*$K$135,2)</f>
        <v>0</v>
      </c>
      <c r="O135" s="197"/>
      <c r="P135" s="197"/>
      <c r="Q135" s="197"/>
      <c r="R135" s="23"/>
      <c r="T135" s="132"/>
      <c r="U135" s="28" t="s">
        <v>42</v>
      </c>
      <c r="V135" s="133">
        <v>0.38</v>
      </c>
      <c r="W135" s="133">
        <f>$V$135*$K$135</f>
        <v>1.9</v>
      </c>
      <c r="X135" s="133">
        <v>0</v>
      </c>
      <c r="Y135" s="133">
        <f>$X$135*$K$135</f>
        <v>0</v>
      </c>
      <c r="Z135" s="133">
        <v>0</v>
      </c>
      <c r="AA135" s="134">
        <f>$Z$135*$K$135</f>
        <v>0</v>
      </c>
      <c r="AR135" s="6" t="s">
        <v>142</v>
      </c>
      <c r="AT135" s="6" t="s">
        <v>138</v>
      </c>
      <c r="AU135" s="6" t="s">
        <v>136</v>
      </c>
      <c r="AY135" s="6" t="s">
        <v>137</v>
      </c>
      <c r="BE135" s="88">
        <f>IF($U$135="základní",$N$135,0)</f>
        <v>0</v>
      </c>
      <c r="BF135" s="88">
        <f>IF($U$135="snížená",$N$135,0)</f>
        <v>0</v>
      </c>
      <c r="BG135" s="88">
        <f>IF($U$135="zákl. přenesená",$N$135,0)</f>
        <v>0</v>
      </c>
      <c r="BH135" s="88">
        <f>IF($U$135="sníž. přenesená",$N$135,0)</f>
        <v>0</v>
      </c>
      <c r="BI135" s="88">
        <f>IF($U$135="nulová",$N$135,0)</f>
        <v>0</v>
      </c>
      <c r="BJ135" s="6" t="s">
        <v>21</v>
      </c>
      <c r="BK135" s="88">
        <f>ROUND($L$135*$K$135,2)</f>
        <v>0</v>
      </c>
      <c r="BL135" s="6" t="s">
        <v>142</v>
      </c>
    </row>
    <row r="136" spans="2:64" s="6" customFormat="1" ht="27" customHeight="1">
      <c r="B136" s="22"/>
      <c r="C136" s="128" t="s">
        <v>149</v>
      </c>
      <c r="D136" s="128" t="s">
        <v>138</v>
      </c>
      <c r="E136" s="129" t="s">
        <v>150</v>
      </c>
      <c r="F136" s="196" t="s">
        <v>151</v>
      </c>
      <c r="G136" s="197"/>
      <c r="H136" s="197"/>
      <c r="I136" s="197"/>
      <c r="J136" s="130" t="s">
        <v>148</v>
      </c>
      <c r="K136" s="131">
        <v>5</v>
      </c>
      <c r="L136" s="198">
        <v>0</v>
      </c>
      <c r="M136" s="197"/>
      <c r="N136" s="199">
        <f>ROUND($L$136*$K$136,2)</f>
        <v>0</v>
      </c>
      <c r="O136" s="197"/>
      <c r="P136" s="197"/>
      <c r="Q136" s="197"/>
      <c r="R136" s="23"/>
      <c r="T136" s="132"/>
      <c r="U136" s="28" t="s">
        <v>42</v>
      </c>
      <c r="V136" s="133">
        <v>0.012</v>
      </c>
      <c r="W136" s="133">
        <f>$V$136*$K$136</f>
        <v>0.06</v>
      </c>
      <c r="X136" s="133">
        <v>0</v>
      </c>
      <c r="Y136" s="133">
        <f>$X$136*$K$136</f>
        <v>0</v>
      </c>
      <c r="Z136" s="133">
        <v>0</v>
      </c>
      <c r="AA136" s="134">
        <f>$Z$136*$K$136</f>
        <v>0</v>
      </c>
      <c r="AR136" s="6" t="s">
        <v>142</v>
      </c>
      <c r="AT136" s="6" t="s">
        <v>138</v>
      </c>
      <c r="AU136" s="6" t="s">
        <v>136</v>
      </c>
      <c r="AY136" s="6" t="s">
        <v>137</v>
      </c>
      <c r="BE136" s="88">
        <f>IF($U$136="základní",$N$136,0)</f>
        <v>0</v>
      </c>
      <c r="BF136" s="88">
        <f>IF($U$136="snížená",$N$136,0)</f>
        <v>0</v>
      </c>
      <c r="BG136" s="88">
        <f>IF($U$136="zákl. přenesená",$N$136,0)</f>
        <v>0</v>
      </c>
      <c r="BH136" s="88">
        <f>IF($U$136="sníž. přenesená",$N$136,0)</f>
        <v>0</v>
      </c>
      <c r="BI136" s="88">
        <f>IF($U$136="nulová",$N$136,0)</f>
        <v>0</v>
      </c>
      <c r="BJ136" s="6" t="s">
        <v>21</v>
      </c>
      <c r="BK136" s="88">
        <f>ROUND($L$136*$K$136,2)</f>
        <v>0</v>
      </c>
      <c r="BL136" s="6" t="s">
        <v>142</v>
      </c>
    </row>
    <row r="137" spans="2:64" s="6" customFormat="1" ht="15.75" customHeight="1">
      <c r="B137" s="22"/>
      <c r="C137" s="128" t="s">
        <v>152</v>
      </c>
      <c r="D137" s="128" t="s">
        <v>138</v>
      </c>
      <c r="E137" s="129" t="s">
        <v>153</v>
      </c>
      <c r="F137" s="196" t="s">
        <v>154</v>
      </c>
      <c r="G137" s="197"/>
      <c r="H137" s="197"/>
      <c r="I137" s="197"/>
      <c r="J137" s="130" t="s">
        <v>148</v>
      </c>
      <c r="K137" s="131">
        <v>5</v>
      </c>
      <c r="L137" s="198">
        <v>0</v>
      </c>
      <c r="M137" s="197"/>
      <c r="N137" s="199">
        <f>ROUND($L$137*$K$137,2)</f>
        <v>0</v>
      </c>
      <c r="O137" s="197"/>
      <c r="P137" s="197"/>
      <c r="Q137" s="197"/>
      <c r="R137" s="23"/>
      <c r="T137" s="132"/>
      <c r="U137" s="28" t="s">
        <v>42</v>
      </c>
      <c r="V137" s="133">
        <v>0</v>
      </c>
      <c r="W137" s="133">
        <f>$V$137*$K$137</f>
        <v>0</v>
      </c>
      <c r="X137" s="133">
        <v>0</v>
      </c>
      <c r="Y137" s="133">
        <f>$X$137*$K$137</f>
        <v>0</v>
      </c>
      <c r="Z137" s="133">
        <v>0</v>
      </c>
      <c r="AA137" s="134">
        <f>$Z$137*$K$137</f>
        <v>0</v>
      </c>
      <c r="AR137" s="6" t="s">
        <v>142</v>
      </c>
      <c r="AT137" s="6" t="s">
        <v>138</v>
      </c>
      <c r="AU137" s="6" t="s">
        <v>136</v>
      </c>
      <c r="AY137" s="6" t="s">
        <v>137</v>
      </c>
      <c r="BE137" s="88">
        <f>IF($U$137="základní",$N$137,0)</f>
        <v>0</v>
      </c>
      <c r="BF137" s="88">
        <f>IF($U$137="snížená",$N$137,0)</f>
        <v>0</v>
      </c>
      <c r="BG137" s="88">
        <f>IF($U$137="zákl. přenesená",$N$137,0)</f>
        <v>0</v>
      </c>
      <c r="BH137" s="88">
        <f>IF($U$137="sníž. přenesená",$N$137,0)</f>
        <v>0</v>
      </c>
      <c r="BI137" s="88">
        <f>IF($U$137="nulová",$N$137,0)</f>
        <v>0</v>
      </c>
      <c r="BJ137" s="6" t="s">
        <v>21</v>
      </c>
      <c r="BK137" s="88">
        <f>ROUND($L$137*$K$137,2)</f>
        <v>0</v>
      </c>
      <c r="BL137" s="6" t="s">
        <v>142</v>
      </c>
    </row>
    <row r="138" spans="2:63" s="118" customFormat="1" ht="23.25" customHeight="1">
      <c r="B138" s="119"/>
      <c r="D138" s="127" t="s">
        <v>180</v>
      </c>
      <c r="N138" s="201">
        <f>$BK$138</f>
        <v>0</v>
      </c>
      <c r="O138" s="202"/>
      <c r="P138" s="202"/>
      <c r="Q138" s="202"/>
      <c r="R138" s="122"/>
      <c r="T138" s="123"/>
      <c r="W138" s="124">
        <f>SUM($W$139:$W$145)</f>
        <v>151.984</v>
      </c>
      <c r="Y138" s="124">
        <f>SUM($Y$139:$Y$145)</f>
        <v>0</v>
      </c>
      <c r="AA138" s="125">
        <f>SUM($AA$139:$AA$145)</f>
        <v>2.058</v>
      </c>
      <c r="AR138" s="121" t="s">
        <v>87</v>
      </c>
      <c r="AT138" s="121" t="s">
        <v>76</v>
      </c>
      <c r="AU138" s="121" t="s">
        <v>87</v>
      </c>
      <c r="AY138" s="121" t="s">
        <v>137</v>
      </c>
      <c r="BK138" s="126">
        <f>SUM($BK$139:$BK$145)</f>
        <v>0</v>
      </c>
    </row>
    <row r="139" spans="2:64" s="6" customFormat="1" ht="39" customHeight="1">
      <c r="B139" s="22"/>
      <c r="C139" s="128" t="s">
        <v>155</v>
      </c>
      <c r="D139" s="128" t="s">
        <v>138</v>
      </c>
      <c r="E139" s="129" t="s">
        <v>139</v>
      </c>
      <c r="F139" s="196" t="s">
        <v>140</v>
      </c>
      <c r="G139" s="197"/>
      <c r="H139" s="197"/>
      <c r="I139" s="197"/>
      <c r="J139" s="130" t="s">
        <v>141</v>
      </c>
      <c r="K139" s="131">
        <v>210</v>
      </c>
      <c r="L139" s="198">
        <v>0</v>
      </c>
      <c r="M139" s="197"/>
      <c r="N139" s="199">
        <f>ROUND($L$139*$K$139,2)</f>
        <v>0</v>
      </c>
      <c r="O139" s="197"/>
      <c r="P139" s="197"/>
      <c r="Q139" s="197"/>
      <c r="R139" s="23"/>
      <c r="T139" s="132"/>
      <c r="U139" s="28" t="s">
        <v>42</v>
      </c>
      <c r="V139" s="133">
        <v>0.232</v>
      </c>
      <c r="W139" s="133">
        <f>$V$139*$K$139</f>
        <v>48.720000000000006</v>
      </c>
      <c r="X139" s="133">
        <v>0</v>
      </c>
      <c r="Y139" s="133">
        <f>$X$139*$K$139</f>
        <v>0</v>
      </c>
      <c r="Z139" s="133">
        <v>0.00845</v>
      </c>
      <c r="AA139" s="134">
        <f>$Z$139*$K$139</f>
        <v>1.7744999999999997</v>
      </c>
      <c r="AR139" s="6" t="s">
        <v>142</v>
      </c>
      <c r="AT139" s="6" t="s">
        <v>138</v>
      </c>
      <c r="AU139" s="6" t="s">
        <v>136</v>
      </c>
      <c r="AY139" s="6" t="s">
        <v>137</v>
      </c>
      <c r="BE139" s="88">
        <f>IF($U$139="základní",$N$139,0)</f>
        <v>0</v>
      </c>
      <c r="BF139" s="88">
        <f>IF($U$139="snížená",$N$139,0)</f>
        <v>0</v>
      </c>
      <c r="BG139" s="88">
        <f>IF($U$139="zákl. přenesená",$N$139,0)</f>
        <v>0</v>
      </c>
      <c r="BH139" s="88">
        <f>IF($U$139="sníž. přenesená",$N$139,0)</f>
        <v>0</v>
      </c>
      <c r="BI139" s="88">
        <f>IF($U$139="nulová",$N$139,0)</f>
        <v>0</v>
      </c>
      <c r="BJ139" s="6" t="s">
        <v>21</v>
      </c>
      <c r="BK139" s="88">
        <f>ROUND($L$139*$K$139,2)</f>
        <v>0</v>
      </c>
      <c r="BL139" s="6" t="s">
        <v>142</v>
      </c>
    </row>
    <row r="140" spans="2:47" s="6" customFormat="1" ht="30.75" customHeight="1">
      <c r="B140" s="22"/>
      <c r="F140" s="200" t="s">
        <v>182</v>
      </c>
      <c r="G140" s="149"/>
      <c r="H140" s="149"/>
      <c r="I140" s="149"/>
      <c r="R140" s="23"/>
      <c r="T140" s="56"/>
      <c r="AA140" s="57"/>
      <c r="AT140" s="6" t="s">
        <v>143</v>
      </c>
      <c r="AU140" s="6" t="s">
        <v>136</v>
      </c>
    </row>
    <row r="141" spans="2:64" s="6" customFormat="1" ht="27" customHeight="1">
      <c r="B141" s="22"/>
      <c r="C141" s="128" t="s">
        <v>156</v>
      </c>
      <c r="D141" s="128" t="s">
        <v>138</v>
      </c>
      <c r="E141" s="129" t="s">
        <v>144</v>
      </c>
      <c r="F141" s="196" t="s">
        <v>145</v>
      </c>
      <c r="G141" s="197"/>
      <c r="H141" s="197"/>
      <c r="I141" s="197"/>
      <c r="J141" s="130" t="s">
        <v>141</v>
      </c>
      <c r="K141" s="131">
        <v>210</v>
      </c>
      <c r="L141" s="198">
        <v>0</v>
      </c>
      <c r="M141" s="197"/>
      <c r="N141" s="199">
        <f>ROUND($L$141*$K$141,2)</f>
        <v>0</v>
      </c>
      <c r="O141" s="197"/>
      <c r="P141" s="197"/>
      <c r="Q141" s="197"/>
      <c r="R141" s="23"/>
      <c r="T141" s="132"/>
      <c r="U141" s="28" t="s">
        <v>42</v>
      </c>
      <c r="V141" s="133">
        <v>0.488</v>
      </c>
      <c r="W141" s="133">
        <f>$V$141*$K$141</f>
        <v>102.48</v>
      </c>
      <c r="X141" s="133">
        <v>0</v>
      </c>
      <c r="Y141" s="133">
        <f>$X$141*$K$141</f>
        <v>0</v>
      </c>
      <c r="Z141" s="133">
        <v>0.00135</v>
      </c>
      <c r="AA141" s="134">
        <f>$Z$141*$K$141</f>
        <v>0.28350000000000003</v>
      </c>
      <c r="AR141" s="6" t="s">
        <v>142</v>
      </c>
      <c r="AT141" s="6" t="s">
        <v>138</v>
      </c>
      <c r="AU141" s="6" t="s">
        <v>136</v>
      </c>
      <c r="AY141" s="6" t="s">
        <v>137</v>
      </c>
      <c r="BE141" s="88">
        <f>IF($U$141="základní",$N$141,0)</f>
        <v>0</v>
      </c>
      <c r="BF141" s="88">
        <f>IF($U$141="snížená",$N$141,0)</f>
        <v>0</v>
      </c>
      <c r="BG141" s="88">
        <f>IF($U$141="zákl. přenesená",$N$141,0)</f>
        <v>0</v>
      </c>
      <c r="BH141" s="88">
        <f>IF($U$141="sníž. přenesená",$N$141,0)</f>
        <v>0</v>
      </c>
      <c r="BI141" s="88">
        <f>IF($U$141="nulová",$N$141,0)</f>
        <v>0</v>
      </c>
      <c r="BJ141" s="6" t="s">
        <v>21</v>
      </c>
      <c r="BK141" s="88">
        <f>ROUND($L$141*$K$141,2)</f>
        <v>0</v>
      </c>
      <c r="BL141" s="6" t="s">
        <v>142</v>
      </c>
    </row>
    <row r="142" spans="2:47" s="6" customFormat="1" ht="30.75" customHeight="1">
      <c r="B142" s="22"/>
      <c r="F142" s="200" t="s">
        <v>182</v>
      </c>
      <c r="G142" s="149"/>
      <c r="H142" s="149"/>
      <c r="I142" s="149"/>
      <c r="R142" s="23"/>
      <c r="T142" s="56"/>
      <c r="AA142" s="57"/>
      <c r="AT142" s="6" t="s">
        <v>143</v>
      </c>
      <c r="AU142" s="6" t="s">
        <v>136</v>
      </c>
    </row>
    <row r="143" spans="2:64" s="6" customFormat="1" ht="27" customHeight="1">
      <c r="B143" s="22"/>
      <c r="C143" s="128" t="s">
        <v>157</v>
      </c>
      <c r="D143" s="128" t="s">
        <v>138</v>
      </c>
      <c r="E143" s="129" t="s">
        <v>146</v>
      </c>
      <c r="F143" s="196" t="s">
        <v>147</v>
      </c>
      <c r="G143" s="197"/>
      <c r="H143" s="197"/>
      <c r="I143" s="197"/>
      <c r="J143" s="130" t="s">
        <v>148</v>
      </c>
      <c r="K143" s="131">
        <v>2</v>
      </c>
      <c r="L143" s="198">
        <v>0</v>
      </c>
      <c r="M143" s="197"/>
      <c r="N143" s="199">
        <f>ROUND($L$143*$K$143,2)</f>
        <v>0</v>
      </c>
      <c r="O143" s="197"/>
      <c r="P143" s="197"/>
      <c r="Q143" s="197"/>
      <c r="R143" s="23"/>
      <c r="T143" s="132"/>
      <c r="U143" s="28" t="s">
        <v>42</v>
      </c>
      <c r="V143" s="133">
        <v>0.38</v>
      </c>
      <c r="W143" s="133">
        <f>$V$143*$K$143</f>
        <v>0.76</v>
      </c>
      <c r="X143" s="133">
        <v>0</v>
      </c>
      <c r="Y143" s="133">
        <f>$X$143*$K$143</f>
        <v>0</v>
      </c>
      <c r="Z143" s="133">
        <v>0</v>
      </c>
      <c r="AA143" s="134">
        <f>$Z$143*$K$143</f>
        <v>0</v>
      </c>
      <c r="AR143" s="6" t="s">
        <v>142</v>
      </c>
      <c r="AT143" s="6" t="s">
        <v>138</v>
      </c>
      <c r="AU143" s="6" t="s">
        <v>136</v>
      </c>
      <c r="AY143" s="6" t="s">
        <v>137</v>
      </c>
      <c r="BE143" s="88">
        <f>IF($U$143="základní",$N$143,0)</f>
        <v>0</v>
      </c>
      <c r="BF143" s="88">
        <f>IF($U$143="snížená",$N$143,0)</f>
        <v>0</v>
      </c>
      <c r="BG143" s="88">
        <f>IF($U$143="zákl. přenesená",$N$143,0)</f>
        <v>0</v>
      </c>
      <c r="BH143" s="88">
        <f>IF($U$143="sníž. přenesená",$N$143,0)</f>
        <v>0</v>
      </c>
      <c r="BI143" s="88">
        <f>IF($U$143="nulová",$N$143,0)</f>
        <v>0</v>
      </c>
      <c r="BJ143" s="6" t="s">
        <v>21</v>
      </c>
      <c r="BK143" s="88">
        <f>ROUND($L$143*$K$143,2)</f>
        <v>0</v>
      </c>
      <c r="BL143" s="6" t="s">
        <v>142</v>
      </c>
    </row>
    <row r="144" spans="2:64" s="6" customFormat="1" ht="27" customHeight="1">
      <c r="B144" s="22"/>
      <c r="C144" s="128" t="s">
        <v>158</v>
      </c>
      <c r="D144" s="128" t="s">
        <v>138</v>
      </c>
      <c r="E144" s="129" t="s">
        <v>150</v>
      </c>
      <c r="F144" s="196" t="s">
        <v>151</v>
      </c>
      <c r="G144" s="197"/>
      <c r="H144" s="197"/>
      <c r="I144" s="197"/>
      <c r="J144" s="130" t="s">
        <v>148</v>
      </c>
      <c r="K144" s="131">
        <v>2</v>
      </c>
      <c r="L144" s="198">
        <v>0</v>
      </c>
      <c r="M144" s="197"/>
      <c r="N144" s="199">
        <f>ROUND($L$144*$K$144,2)</f>
        <v>0</v>
      </c>
      <c r="O144" s="197"/>
      <c r="P144" s="197"/>
      <c r="Q144" s="197"/>
      <c r="R144" s="23"/>
      <c r="T144" s="132"/>
      <c r="U144" s="28" t="s">
        <v>42</v>
      </c>
      <c r="V144" s="133">
        <v>0.012</v>
      </c>
      <c r="W144" s="133">
        <f>$V$144*$K$144</f>
        <v>0.024</v>
      </c>
      <c r="X144" s="133">
        <v>0</v>
      </c>
      <c r="Y144" s="133">
        <f>$X$144*$K$144</f>
        <v>0</v>
      </c>
      <c r="Z144" s="133">
        <v>0</v>
      </c>
      <c r="AA144" s="134">
        <f>$Z$144*$K$144</f>
        <v>0</v>
      </c>
      <c r="AR144" s="6" t="s">
        <v>142</v>
      </c>
      <c r="AT144" s="6" t="s">
        <v>138</v>
      </c>
      <c r="AU144" s="6" t="s">
        <v>136</v>
      </c>
      <c r="AY144" s="6" t="s">
        <v>137</v>
      </c>
      <c r="BE144" s="88">
        <f>IF($U$144="základní",$N$144,0)</f>
        <v>0</v>
      </c>
      <c r="BF144" s="88">
        <f>IF($U$144="snížená",$N$144,0)</f>
        <v>0</v>
      </c>
      <c r="BG144" s="88">
        <f>IF($U$144="zákl. přenesená",$N$144,0)</f>
        <v>0</v>
      </c>
      <c r="BH144" s="88">
        <f>IF($U$144="sníž. přenesená",$N$144,0)</f>
        <v>0</v>
      </c>
      <c r="BI144" s="88">
        <f>IF($U$144="nulová",$N$144,0)</f>
        <v>0</v>
      </c>
      <c r="BJ144" s="6" t="s">
        <v>21</v>
      </c>
      <c r="BK144" s="88">
        <f>ROUND($L$144*$K$144,2)</f>
        <v>0</v>
      </c>
      <c r="BL144" s="6" t="s">
        <v>142</v>
      </c>
    </row>
    <row r="145" spans="2:64" s="6" customFormat="1" ht="15.75" customHeight="1">
      <c r="B145" s="22"/>
      <c r="C145" s="128" t="s">
        <v>26</v>
      </c>
      <c r="D145" s="128" t="s">
        <v>138</v>
      </c>
      <c r="E145" s="129" t="s">
        <v>153</v>
      </c>
      <c r="F145" s="196" t="s">
        <v>154</v>
      </c>
      <c r="G145" s="197"/>
      <c r="H145" s="197"/>
      <c r="I145" s="197"/>
      <c r="J145" s="130" t="s">
        <v>148</v>
      </c>
      <c r="K145" s="131">
        <v>2</v>
      </c>
      <c r="L145" s="198">
        <v>0</v>
      </c>
      <c r="M145" s="197"/>
      <c r="N145" s="199">
        <f>ROUND($L$145*$K$145,2)</f>
        <v>0</v>
      </c>
      <c r="O145" s="197"/>
      <c r="P145" s="197"/>
      <c r="Q145" s="197"/>
      <c r="R145" s="23"/>
      <c r="T145" s="132"/>
      <c r="U145" s="28" t="s">
        <v>42</v>
      </c>
      <c r="V145" s="133">
        <v>0</v>
      </c>
      <c r="W145" s="133">
        <f>$V$145*$K$145</f>
        <v>0</v>
      </c>
      <c r="X145" s="133">
        <v>0</v>
      </c>
      <c r="Y145" s="133">
        <f>$X$145*$K$145</f>
        <v>0</v>
      </c>
      <c r="Z145" s="133">
        <v>0</v>
      </c>
      <c r="AA145" s="134">
        <f>$Z$145*$K$145</f>
        <v>0</v>
      </c>
      <c r="AR145" s="6" t="s">
        <v>142</v>
      </c>
      <c r="AT145" s="6" t="s">
        <v>138</v>
      </c>
      <c r="AU145" s="6" t="s">
        <v>136</v>
      </c>
      <c r="AY145" s="6" t="s">
        <v>137</v>
      </c>
      <c r="BE145" s="88">
        <f>IF($U$145="základní",$N$145,0)</f>
        <v>0</v>
      </c>
      <c r="BF145" s="88">
        <f>IF($U$145="snížená",$N$145,0)</f>
        <v>0</v>
      </c>
      <c r="BG145" s="88">
        <f>IF($U$145="zákl. přenesená",$N$145,0)</f>
        <v>0</v>
      </c>
      <c r="BH145" s="88">
        <f>IF($U$145="sníž. přenesená",$N$145,0)</f>
        <v>0</v>
      </c>
      <c r="BI145" s="88">
        <f>IF($U$145="nulová",$N$145,0)</f>
        <v>0</v>
      </c>
      <c r="BJ145" s="6" t="s">
        <v>21</v>
      </c>
      <c r="BK145" s="88">
        <f>ROUND($L$145*$K$145,2)</f>
        <v>0</v>
      </c>
      <c r="BL145" s="6" t="s">
        <v>142</v>
      </c>
    </row>
    <row r="146" spans="2:63" s="118" customFormat="1" ht="23.25" customHeight="1">
      <c r="B146" s="119"/>
      <c r="D146" s="127"/>
      <c r="N146" s="201">
        <f>$BK$146</f>
        <v>0</v>
      </c>
      <c r="O146" s="202"/>
      <c r="P146" s="202"/>
      <c r="Q146" s="202"/>
      <c r="R146" s="122"/>
      <c r="T146" s="123"/>
      <c r="W146" s="124">
        <f>SUM($W$147:$W$153)</f>
        <v>0</v>
      </c>
      <c r="Y146" s="124">
        <f>SUM($Y$147:$Y$153)</f>
        <v>0</v>
      </c>
      <c r="AA146" s="125">
        <f>SUM($AA$147:$AA$153)</f>
        <v>0</v>
      </c>
      <c r="AR146" s="121" t="s">
        <v>87</v>
      </c>
      <c r="AT146" s="121" t="s">
        <v>76</v>
      </c>
      <c r="AU146" s="121" t="s">
        <v>87</v>
      </c>
      <c r="AY146" s="121" t="s">
        <v>137</v>
      </c>
      <c r="BK146" s="126">
        <f>SUM($BK$147:$BK$153)</f>
        <v>0</v>
      </c>
    </row>
    <row r="147" spans="2:64" s="6" customFormat="1" ht="39" customHeight="1">
      <c r="B147" s="22"/>
      <c r="C147" s="128">
        <v>11</v>
      </c>
      <c r="D147" s="128"/>
      <c r="E147" s="129"/>
      <c r="F147" s="203"/>
      <c r="G147" s="204"/>
      <c r="H147" s="204"/>
      <c r="I147" s="205"/>
      <c r="J147" s="130"/>
      <c r="K147" s="131"/>
      <c r="L147" s="206"/>
      <c r="M147" s="207"/>
      <c r="N147" s="208"/>
      <c r="O147" s="209"/>
      <c r="P147" s="209"/>
      <c r="Q147" s="210"/>
      <c r="R147" s="23"/>
      <c r="T147" s="132"/>
      <c r="U147" s="28" t="s">
        <v>42</v>
      </c>
      <c r="V147" s="133">
        <v>0.232</v>
      </c>
      <c r="W147" s="133">
        <f>$V$147*$K$147</f>
        <v>0</v>
      </c>
      <c r="X147" s="133">
        <v>0</v>
      </c>
      <c r="Y147" s="133">
        <f>$X$147*$K$147</f>
        <v>0</v>
      </c>
      <c r="Z147" s="133">
        <v>0.00845</v>
      </c>
      <c r="AA147" s="134">
        <f>$Z$147*$K$147</f>
        <v>0</v>
      </c>
      <c r="AR147" s="6" t="s">
        <v>142</v>
      </c>
      <c r="AT147" s="6" t="s">
        <v>138</v>
      </c>
      <c r="AU147" s="6" t="s">
        <v>136</v>
      </c>
      <c r="AY147" s="6" t="s">
        <v>137</v>
      </c>
      <c r="BE147" s="88">
        <f>IF($U$147="základní",$N$147,0)</f>
        <v>0</v>
      </c>
      <c r="BF147" s="88">
        <f>IF($U$147="snížená",$N$147,0)</f>
        <v>0</v>
      </c>
      <c r="BG147" s="88">
        <f>IF($U$147="zákl. přenesená",$N$147,0)</f>
        <v>0</v>
      </c>
      <c r="BH147" s="88">
        <f>IF($U$147="sníž. přenesená",$N$147,0)</f>
        <v>0</v>
      </c>
      <c r="BI147" s="88">
        <f>IF($U$147="nulová",$N$147,0)</f>
        <v>0</v>
      </c>
      <c r="BJ147" s="6" t="s">
        <v>21</v>
      </c>
      <c r="BK147" s="88">
        <f>ROUND($L$147*$K$147,2)</f>
        <v>0</v>
      </c>
      <c r="BL147" s="6" t="s">
        <v>142</v>
      </c>
    </row>
    <row r="148" spans="2:47" s="6" customFormat="1" ht="30.75" customHeight="1">
      <c r="B148" s="22"/>
      <c r="F148" s="211"/>
      <c r="G148" s="211"/>
      <c r="H148" s="211"/>
      <c r="I148" s="211"/>
      <c r="R148" s="23"/>
      <c r="T148" s="56"/>
      <c r="AA148" s="57"/>
      <c r="AT148" s="6" t="s">
        <v>143</v>
      </c>
      <c r="AU148" s="6" t="s">
        <v>136</v>
      </c>
    </row>
    <row r="149" spans="2:64" s="6" customFormat="1" ht="27" customHeight="1">
      <c r="B149" s="22"/>
      <c r="C149" s="128" t="s">
        <v>159</v>
      </c>
      <c r="D149" s="128"/>
      <c r="E149" s="129"/>
      <c r="F149" s="203"/>
      <c r="G149" s="204"/>
      <c r="H149" s="204"/>
      <c r="I149" s="205"/>
      <c r="J149" s="130"/>
      <c r="K149" s="131"/>
      <c r="L149" s="206"/>
      <c r="M149" s="207"/>
      <c r="N149" s="208"/>
      <c r="O149" s="209"/>
      <c r="P149" s="209"/>
      <c r="Q149" s="210"/>
      <c r="R149" s="23"/>
      <c r="T149" s="132"/>
      <c r="U149" s="28" t="s">
        <v>42</v>
      </c>
      <c r="V149" s="133">
        <v>0.488</v>
      </c>
      <c r="W149" s="133">
        <f>$V$149*$K$149</f>
        <v>0</v>
      </c>
      <c r="X149" s="133">
        <v>0</v>
      </c>
      <c r="Y149" s="133">
        <f>$X$149*$K$149</f>
        <v>0</v>
      </c>
      <c r="Z149" s="133">
        <v>0.00135</v>
      </c>
      <c r="AA149" s="134">
        <f>$Z$149*$K$149</f>
        <v>0</v>
      </c>
      <c r="AR149" s="6" t="s">
        <v>142</v>
      </c>
      <c r="AT149" s="6" t="s">
        <v>138</v>
      </c>
      <c r="AU149" s="6" t="s">
        <v>136</v>
      </c>
      <c r="AY149" s="6" t="s">
        <v>137</v>
      </c>
      <c r="BE149" s="88">
        <f>IF($U$149="základní",$N$149,0)</f>
        <v>0</v>
      </c>
      <c r="BF149" s="88">
        <f>IF($U$149="snížená",$N$149,0)</f>
        <v>0</v>
      </c>
      <c r="BG149" s="88">
        <f>IF($U$149="zákl. přenesená",$N$149,0)</f>
        <v>0</v>
      </c>
      <c r="BH149" s="88">
        <f>IF($U$149="sníž. přenesená",$N$149,0)</f>
        <v>0</v>
      </c>
      <c r="BI149" s="88">
        <f>IF($U$149="nulová",$N$149,0)</f>
        <v>0</v>
      </c>
      <c r="BJ149" s="6" t="s">
        <v>21</v>
      </c>
      <c r="BK149" s="88">
        <f>ROUND($L$149*$K$149,2)</f>
        <v>0</v>
      </c>
      <c r="BL149" s="6" t="s">
        <v>142</v>
      </c>
    </row>
    <row r="150" spans="2:47" s="6" customFormat="1" ht="30.75" customHeight="1">
      <c r="B150" s="22"/>
      <c r="F150" s="211"/>
      <c r="G150" s="211"/>
      <c r="H150" s="211"/>
      <c r="I150" s="211"/>
      <c r="R150" s="23"/>
      <c r="T150" s="56"/>
      <c r="AA150" s="57"/>
      <c r="AT150" s="6" t="s">
        <v>143</v>
      </c>
      <c r="AU150" s="6" t="s">
        <v>136</v>
      </c>
    </row>
    <row r="151" spans="2:64" s="6" customFormat="1" ht="27" customHeight="1">
      <c r="B151" s="22"/>
      <c r="C151" s="128" t="s">
        <v>160</v>
      </c>
      <c r="D151" s="128"/>
      <c r="E151" s="129"/>
      <c r="F151" s="203"/>
      <c r="G151" s="204"/>
      <c r="H151" s="204"/>
      <c r="I151" s="205"/>
      <c r="J151" s="130"/>
      <c r="K151" s="131"/>
      <c r="L151" s="206"/>
      <c r="M151" s="207"/>
      <c r="N151" s="208"/>
      <c r="O151" s="209"/>
      <c r="P151" s="209"/>
      <c r="Q151" s="210"/>
      <c r="R151" s="23"/>
      <c r="T151" s="132"/>
      <c r="U151" s="28" t="s">
        <v>42</v>
      </c>
      <c r="V151" s="133">
        <v>0.38</v>
      </c>
      <c r="W151" s="133">
        <f>$V$151*$K$151</f>
        <v>0</v>
      </c>
      <c r="X151" s="133">
        <v>0</v>
      </c>
      <c r="Y151" s="133">
        <f>$X$151*$K$151</f>
        <v>0</v>
      </c>
      <c r="Z151" s="133">
        <v>0</v>
      </c>
      <c r="AA151" s="134">
        <f>$Z$151*$K$151</f>
        <v>0</v>
      </c>
      <c r="AR151" s="6" t="s">
        <v>142</v>
      </c>
      <c r="AT151" s="6" t="s">
        <v>138</v>
      </c>
      <c r="AU151" s="6" t="s">
        <v>136</v>
      </c>
      <c r="AY151" s="6" t="s">
        <v>137</v>
      </c>
      <c r="BE151" s="88">
        <f>IF($U$151="základní",$N$151,0)</f>
        <v>0</v>
      </c>
      <c r="BF151" s="88">
        <f>IF($U$151="snížená",$N$151,0)</f>
        <v>0</v>
      </c>
      <c r="BG151" s="88">
        <f>IF($U$151="zákl. přenesená",$N$151,0)</f>
        <v>0</v>
      </c>
      <c r="BH151" s="88">
        <f>IF($U$151="sníž. přenesená",$N$151,0)</f>
        <v>0</v>
      </c>
      <c r="BI151" s="88">
        <f>IF($U$151="nulová",$N$151,0)</f>
        <v>0</v>
      </c>
      <c r="BJ151" s="6" t="s">
        <v>21</v>
      </c>
      <c r="BK151" s="88">
        <f>ROUND($L$151*$K$151,2)</f>
        <v>0</v>
      </c>
      <c r="BL151" s="6" t="s">
        <v>142</v>
      </c>
    </row>
    <row r="152" spans="2:64" s="6" customFormat="1" ht="27" customHeight="1">
      <c r="B152" s="22"/>
      <c r="C152" s="128" t="s">
        <v>161</v>
      </c>
      <c r="D152" s="128"/>
      <c r="E152" s="129"/>
      <c r="F152" s="203"/>
      <c r="G152" s="204"/>
      <c r="H152" s="204"/>
      <c r="I152" s="205"/>
      <c r="J152" s="130"/>
      <c r="K152" s="131"/>
      <c r="L152" s="206"/>
      <c r="M152" s="207"/>
      <c r="N152" s="208"/>
      <c r="O152" s="209"/>
      <c r="P152" s="209"/>
      <c r="Q152" s="210"/>
      <c r="R152" s="23"/>
      <c r="T152" s="132"/>
      <c r="U152" s="28" t="s">
        <v>42</v>
      </c>
      <c r="V152" s="133">
        <v>0.012</v>
      </c>
      <c r="W152" s="133">
        <f>$V$152*$K$152</f>
        <v>0</v>
      </c>
      <c r="X152" s="133">
        <v>0</v>
      </c>
      <c r="Y152" s="133">
        <f>$X$152*$K$152</f>
        <v>0</v>
      </c>
      <c r="Z152" s="133">
        <v>0</v>
      </c>
      <c r="AA152" s="134">
        <f>$Z$152*$K$152</f>
        <v>0</v>
      </c>
      <c r="AR152" s="6" t="s">
        <v>142</v>
      </c>
      <c r="AT152" s="6" t="s">
        <v>138</v>
      </c>
      <c r="AU152" s="6" t="s">
        <v>136</v>
      </c>
      <c r="AY152" s="6" t="s">
        <v>137</v>
      </c>
      <c r="BE152" s="88">
        <f>IF($U$152="základní",$N$152,0)</f>
        <v>0</v>
      </c>
      <c r="BF152" s="88">
        <f>IF($U$152="snížená",$N$152,0)</f>
        <v>0</v>
      </c>
      <c r="BG152" s="88">
        <f>IF($U$152="zákl. přenesená",$N$152,0)</f>
        <v>0</v>
      </c>
      <c r="BH152" s="88">
        <f>IF($U$152="sníž. přenesená",$N$152,0)</f>
        <v>0</v>
      </c>
      <c r="BI152" s="88">
        <f>IF($U$152="nulová",$N$152,0)</f>
        <v>0</v>
      </c>
      <c r="BJ152" s="6" t="s">
        <v>21</v>
      </c>
      <c r="BK152" s="88">
        <f>ROUND($L$152*$K$152,2)</f>
        <v>0</v>
      </c>
      <c r="BL152" s="6" t="s">
        <v>142</v>
      </c>
    </row>
    <row r="153" spans="2:64" s="6" customFormat="1" ht="15.75" customHeight="1">
      <c r="B153" s="22"/>
      <c r="C153" s="128" t="s">
        <v>8</v>
      </c>
      <c r="D153" s="128"/>
      <c r="E153" s="129"/>
      <c r="F153" s="203"/>
      <c r="G153" s="204"/>
      <c r="H153" s="204"/>
      <c r="I153" s="205"/>
      <c r="J153" s="130"/>
      <c r="K153" s="131"/>
      <c r="L153" s="206"/>
      <c r="M153" s="207"/>
      <c r="N153" s="208"/>
      <c r="O153" s="209"/>
      <c r="P153" s="209"/>
      <c r="Q153" s="210"/>
      <c r="R153" s="23"/>
      <c r="T153" s="132"/>
      <c r="U153" s="28" t="s">
        <v>42</v>
      </c>
      <c r="V153" s="133">
        <v>0</v>
      </c>
      <c r="W153" s="133">
        <f>$V$153*$K$153</f>
        <v>0</v>
      </c>
      <c r="X153" s="133">
        <v>0</v>
      </c>
      <c r="Y153" s="133">
        <f>$X$153*$K$153</f>
        <v>0</v>
      </c>
      <c r="Z153" s="133">
        <v>0</v>
      </c>
      <c r="AA153" s="134">
        <f>$Z$153*$K$153</f>
        <v>0</v>
      </c>
      <c r="AR153" s="6" t="s">
        <v>142</v>
      </c>
      <c r="AT153" s="6" t="s">
        <v>138</v>
      </c>
      <c r="AU153" s="6" t="s">
        <v>136</v>
      </c>
      <c r="AY153" s="6" t="s">
        <v>137</v>
      </c>
      <c r="BE153" s="88">
        <f>IF($U$153="základní",$N$153,0)</f>
        <v>0</v>
      </c>
      <c r="BF153" s="88">
        <f>IF($U$153="snížená",$N$153,0)</f>
        <v>0</v>
      </c>
      <c r="BG153" s="88">
        <f>IF($U$153="zákl. přenesená",$N$153,0)</f>
        <v>0</v>
      </c>
      <c r="BH153" s="88">
        <f>IF($U$153="sníž. přenesená",$N$153,0)</f>
        <v>0</v>
      </c>
      <c r="BI153" s="88">
        <f>IF($U$153="nulová",$N$153,0)</f>
        <v>0</v>
      </c>
      <c r="BJ153" s="6" t="s">
        <v>21</v>
      </c>
      <c r="BK153" s="88">
        <f>ROUND($L$153*$K$153,2)</f>
        <v>0</v>
      </c>
      <c r="BL153" s="6" t="s">
        <v>142</v>
      </c>
    </row>
    <row r="154" spans="2:63" s="118" customFormat="1" ht="30.75" customHeight="1">
      <c r="B154" s="119"/>
      <c r="D154" s="127" t="s">
        <v>110</v>
      </c>
      <c r="N154" s="201">
        <f>$BK$154</f>
        <v>0</v>
      </c>
      <c r="O154" s="202"/>
      <c r="P154" s="202"/>
      <c r="Q154" s="202"/>
      <c r="R154" s="122"/>
      <c r="T154" s="123"/>
      <c r="W154" s="124">
        <f>$W$155+$W$160+$W$165</f>
        <v>504.216</v>
      </c>
      <c r="Y154" s="124">
        <f>$Y$155+$Y$160+$Y$165</f>
        <v>0.15798</v>
      </c>
      <c r="AA154" s="125">
        <f>$AA$155+$AA$160+$AA$165</f>
        <v>32.6434</v>
      </c>
      <c r="AR154" s="121" t="s">
        <v>136</v>
      </c>
      <c r="AT154" s="121" t="s">
        <v>76</v>
      </c>
      <c r="AU154" s="121" t="s">
        <v>21</v>
      </c>
      <c r="AY154" s="121" t="s">
        <v>137</v>
      </c>
      <c r="BK154" s="126">
        <f>$BK$155+$BK$160+$BK$165</f>
        <v>0</v>
      </c>
    </row>
    <row r="155" spans="2:63" s="118" customFormat="1" ht="15.75" customHeight="1">
      <c r="B155" s="119"/>
      <c r="D155" s="127" t="s">
        <v>178</v>
      </c>
      <c r="N155" s="201">
        <f>$BK$155</f>
        <v>0</v>
      </c>
      <c r="O155" s="202"/>
      <c r="P155" s="202"/>
      <c r="Q155" s="202"/>
      <c r="R155" s="122"/>
      <c r="T155" s="123"/>
      <c r="W155" s="124">
        <f>SUM($W$156:$W$159)</f>
        <v>338.512</v>
      </c>
      <c r="Y155" s="124">
        <f>SUM($Y$156:$Y$159)</f>
        <v>0.10604000000000001</v>
      </c>
      <c r="AA155" s="125">
        <f>SUM($AA$156:$AA$159)</f>
        <v>21.2068</v>
      </c>
      <c r="AR155" s="121" t="s">
        <v>136</v>
      </c>
      <c r="AT155" s="121" t="s">
        <v>76</v>
      </c>
      <c r="AU155" s="121" t="s">
        <v>87</v>
      </c>
      <c r="AY155" s="121" t="s">
        <v>137</v>
      </c>
      <c r="BK155" s="126">
        <f>SUM($BK$156:$BK$159)</f>
        <v>0</v>
      </c>
    </row>
    <row r="156" spans="2:64" s="6" customFormat="1" ht="27" customHeight="1">
      <c r="B156" s="22"/>
      <c r="C156" s="128" t="s">
        <v>142</v>
      </c>
      <c r="D156" s="128" t="s">
        <v>138</v>
      </c>
      <c r="E156" s="129"/>
      <c r="F156" s="196" t="s">
        <v>183</v>
      </c>
      <c r="G156" s="197"/>
      <c r="H156" s="197"/>
      <c r="I156" s="197"/>
      <c r="J156" s="130" t="s">
        <v>187</v>
      </c>
      <c r="K156" s="131">
        <v>8</v>
      </c>
      <c r="L156" s="198">
        <v>0</v>
      </c>
      <c r="M156" s="197"/>
      <c r="N156" s="199">
        <f>ROUND($L$156*$K$156,2)</f>
        <v>0</v>
      </c>
      <c r="O156" s="197"/>
      <c r="P156" s="197"/>
      <c r="Q156" s="197"/>
      <c r="R156" s="23"/>
      <c r="T156" s="132"/>
      <c r="U156" s="28" t="s">
        <v>42</v>
      </c>
      <c r="V156" s="133">
        <v>2.414</v>
      </c>
      <c r="W156" s="133">
        <f>$V$156*$K$156</f>
        <v>19.312</v>
      </c>
      <c r="X156" s="133">
        <v>0.00076</v>
      </c>
      <c r="Y156" s="133">
        <f>$X$156*$K$156</f>
        <v>0.00608</v>
      </c>
      <c r="Z156" s="133">
        <v>0.197</v>
      </c>
      <c r="AA156" s="134">
        <f>$Z$156*$K$156</f>
        <v>1.576</v>
      </c>
      <c r="AR156" s="6" t="s">
        <v>162</v>
      </c>
      <c r="AT156" s="6" t="s">
        <v>138</v>
      </c>
      <c r="AU156" s="6" t="s">
        <v>136</v>
      </c>
      <c r="AY156" s="6" t="s">
        <v>137</v>
      </c>
      <c r="BE156" s="88">
        <f>IF($U$156="základní",$N$156,0)</f>
        <v>0</v>
      </c>
      <c r="BF156" s="88">
        <f>IF($U$156="snížená",$N$156,0)</f>
        <v>0</v>
      </c>
      <c r="BG156" s="88">
        <f>IF($U$156="zákl. přenesená",$N$156,0)</f>
        <v>0</v>
      </c>
      <c r="BH156" s="88">
        <f>IF($U$156="sníž. přenesená",$N$156,0)</f>
        <v>0</v>
      </c>
      <c r="BI156" s="88">
        <f>IF($U$156="nulová",$N$156,0)</f>
        <v>0</v>
      </c>
      <c r="BJ156" s="6" t="s">
        <v>21</v>
      </c>
      <c r="BK156" s="88">
        <f>ROUND($L$156*$K$156,2)</f>
        <v>0</v>
      </c>
      <c r="BL156" s="6" t="s">
        <v>162</v>
      </c>
    </row>
    <row r="157" spans="2:47" s="6" customFormat="1" ht="33" customHeight="1">
      <c r="B157" s="22"/>
      <c r="F157" s="200" t="s">
        <v>188</v>
      </c>
      <c r="G157" s="149"/>
      <c r="H157" s="149"/>
      <c r="I157" s="149"/>
      <c r="R157" s="23"/>
      <c r="T157" s="56"/>
      <c r="AA157" s="57"/>
      <c r="AT157" s="6" t="s">
        <v>143</v>
      </c>
      <c r="AU157" s="6" t="s">
        <v>136</v>
      </c>
    </row>
    <row r="158" spans="2:64" s="6" customFormat="1" ht="27" customHeight="1">
      <c r="B158" s="22"/>
      <c r="C158" s="128" t="s">
        <v>163</v>
      </c>
      <c r="D158" s="128" t="s">
        <v>138</v>
      </c>
      <c r="E158" s="129"/>
      <c r="F158" s="196" t="s">
        <v>184</v>
      </c>
      <c r="G158" s="197"/>
      <c r="H158" s="197"/>
      <c r="I158" s="197"/>
      <c r="J158" s="130" t="s">
        <v>187</v>
      </c>
      <c r="K158" s="131">
        <v>84</v>
      </c>
      <c r="L158" s="198">
        <v>0</v>
      </c>
      <c r="M158" s="197"/>
      <c r="N158" s="199">
        <f>ROUND($L$158*$K$158,2)</f>
        <v>0</v>
      </c>
      <c r="O158" s="197"/>
      <c r="P158" s="197"/>
      <c r="Q158" s="197"/>
      <c r="R158" s="23"/>
      <c r="T158" s="132"/>
      <c r="U158" s="28" t="s">
        <v>42</v>
      </c>
      <c r="V158" s="133">
        <v>3.8</v>
      </c>
      <c r="W158" s="133">
        <f>$V$158*$K$158</f>
        <v>319.2</v>
      </c>
      <c r="X158" s="133">
        <v>0.00119</v>
      </c>
      <c r="Y158" s="133">
        <f>$X$158*$K$158</f>
        <v>0.09996000000000001</v>
      </c>
      <c r="Z158" s="133">
        <v>0.2337</v>
      </c>
      <c r="AA158" s="134">
        <f>$Z$158*$K$158</f>
        <v>19.6308</v>
      </c>
      <c r="AR158" s="6" t="s">
        <v>162</v>
      </c>
      <c r="AT158" s="6" t="s">
        <v>138</v>
      </c>
      <c r="AU158" s="6" t="s">
        <v>136</v>
      </c>
      <c r="AY158" s="6" t="s">
        <v>137</v>
      </c>
      <c r="BE158" s="88">
        <f>IF($U$158="základní",$N$158,0)</f>
        <v>0</v>
      </c>
      <c r="BF158" s="88">
        <f>IF($U$158="snížená",$N$158,0)</f>
        <v>0</v>
      </c>
      <c r="BG158" s="88">
        <f>IF($U$158="zákl. přenesená",$N$158,0)</f>
        <v>0</v>
      </c>
      <c r="BH158" s="88">
        <f>IF($U$158="sníž. přenesená",$N$158,0)</f>
        <v>0</v>
      </c>
      <c r="BI158" s="88">
        <f>IF($U$158="nulová",$N$158,0)</f>
        <v>0</v>
      </c>
      <c r="BJ158" s="6" t="s">
        <v>21</v>
      </c>
      <c r="BK158" s="88">
        <f>ROUND($L$158*$K$158,2)</f>
        <v>0</v>
      </c>
      <c r="BL158" s="6" t="s">
        <v>162</v>
      </c>
    </row>
    <row r="159" spans="2:47" s="6" customFormat="1" ht="29.25" customHeight="1">
      <c r="B159" s="22"/>
      <c r="F159" s="200" t="s">
        <v>189</v>
      </c>
      <c r="G159" s="149"/>
      <c r="H159" s="149"/>
      <c r="I159" s="149"/>
      <c r="R159" s="23"/>
      <c r="T159" s="56"/>
      <c r="AA159" s="57"/>
      <c r="AT159" s="6" t="s">
        <v>143</v>
      </c>
      <c r="AU159" s="6" t="s">
        <v>136</v>
      </c>
    </row>
    <row r="160" spans="2:63" s="118" customFormat="1" ht="23.25" customHeight="1">
      <c r="B160" s="119"/>
      <c r="D160" s="127" t="s">
        <v>179</v>
      </c>
      <c r="N160" s="201">
        <f>$BK$160</f>
        <v>0</v>
      </c>
      <c r="O160" s="202"/>
      <c r="P160" s="202"/>
      <c r="Q160" s="202"/>
      <c r="R160" s="122"/>
      <c r="T160" s="123"/>
      <c r="W160" s="124">
        <f>SUM($W$161:$W$164)</f>
        <v>165.70399999999998</v>
      </c>
      <c r="Y160" s="124">
        <f>SUM($Y$161:$Y$164)</f>
        <v>0.05194</v>
      </c>
      <c r="AA160" s="125">
        <f>SUM($AA$161:$AA$164)</f>
        <v>11.436599999999999</v>
      </c>
      <c r="AR160" s="121" t="s">
        <v>136</v>
      </c>
      <c r="AT160" s="121" t="s">
        <v>76</v>
      </c>
      <c r="AU160" s="121" t="s">
        <v>87</v>
      </c>
      <c r="AY160" s="121" t="s">
        <v>137</v>
      </c>
      <c r="BK160" s="126">
        <f>SUM($BK$161:$BK$164)</f>
        <v>0</v>
      </c>
    </row>
    <row r="161" spans="2:64" s="6" customFormat="1" ht="27" customHeight="1">
      <c r="B161" s="22"/>
      <c r="C161" s="128" t="s">
        <v>164</v>
      </c>
      <c r="D161" s="128" t="s">
        <v>138</v>
      </c>
      <c r="E161" s="129"/>
      <c r="F161" s="196" t="s">
        <v>184</v>
      </c>
      <c r="G161" s="197"/>
      <c r="H161" s="197"/>
      <c r="I161" s="197"/>
      <c r="J161" s="130" t="s">
        <v>187</v>
      </c>
      <c r="K161" s="131">
        <v>28</v>
      </c>
      <c r="L161" s="198">
        <v>0</v>
      </c>
      <c r="M161" s="197"/>
      <c r="N161" s="199">
        <f>ROUND($L$161*$K$161,2)</f>
        <v>0</v>
      </c>
      <c r="O161" s="197"/>
      <c r="P161" s="197"/>
      <c r="Q161" s="197"/>
      <c r="R161" s="23"/>
      <c r="T161" s="132"/>
      <c r="U161" s="28" t="s">
        <v>42</v>
      </c>
      <c r="V161" s="133">
        <v>3.8</v>
      </c>
      <c r="W161" s="133">
        <f>$V$161*$K$161</f>
        <v>106.39999999999999</v>
      </c>
      <c r="X161" s="133">
        <v>0.00119</v>
      </c>
      <c r="Y161" s="133">
        <f>$X$161*$K$161</f>
        <v>0.03332</v>
      </c>
      <c r="Z161" s="133">
        <v>0.2337</v>
      </c>
      <c r="AA161" s="134">
        <f>$Z$161*$K$161</f>
        <v>6.5436</v>
      </c>
      <c r="AR161" s="6" t="s">
        <v>162</v>
      </c>
      <c r="AT161" s="6" t="s">
        <v>138</v>
      </c>
      <c r="AU161" s="6" t="s">
        <v>136</v>
      </c>
      <c r="AY161" s="6" t="s">
        <v>137</v>
      </c>
      <c r="BE161" s="88">
        <f>IF($U$161="základní",$N$161,0)</f>
        <v>0</v>
      </c>
      <c r="BF161" s="88">
        <f>IF($U$161="snížená",$N$161,0)</f>
        <v>0</v>
      </c>
      <c r="BG161" s="88">
        <f>IF($U$161="zákl. přenesená",$N$161,0)</f>
        <v>0</v>
      </c>
      <c r="BH161" s="88">
        <f>IF($U$161="sníž. přenesená",$N$161,0)</f>
        <v>0</v>
      </c>
      <c r="BI161" s="88">
        <f>IF($U$161="nulová",$N$161,0)</f>
        <v>0</v>
      </c>
      <c r="BJ161" s="6" t="s">
        <v>21</v>
      </c>
      <c r="BK161" s="88">
        <f>ROUND($L$161*$K$161,2)</f>
        <v>0</v>
      </c>
      <c r="BL161" s="6" t="s">
        <v>162</v>
      </c>
    </row>
    <row r="162" spans="2:47" s="6" customFormat="1" ht="27.75" customHeight="1">
      <c r="B162" s="22"/>
      <c r="F162" s="200" t="s">
        <v>190</v>
      </c>
      <c r="G162" s="149"/>
      <c r="H162" s="149"/>
      <c r="I162" s="149"/>
      <c r="R162" s="23"/>
      <c r="T162" s="56"/>
      <c r="AA162" s="57"/>
      <c r="AT162" s="6" t="s">
        <v>143</v>
      </c>
      <c r="AU162" s="6" t="s">
        <v>136</v>
      </c>
    </row>
    <row r="163" spans="2:64" s="6" customFormat="1" ht="27" customHeight="1">
      <c r="B163" s="22"/>
      <c r="C163" s="128" t="s">
        <v>165</v>
      </c>
      <c r="D163" s="128" t="s">
        <v>138</v>
      </c>
      <c r="E163" s="129"/>
      <c r="F163" s="196" t="s">
        <v>185</v>
      </c>
      <c r="G163" s="197"/>
      <c r="H163" s="197"/>
      <c r="I163" s="197"/>
      <c r="J163" s="130" t="s">
        <v>187</v>
      </c>
      <c r="K163" s="131">
        <v>14</v>
      </c>
      <c r="L163" s="198">
        <v>0</v>
      </c>
      <c r="M163" s="197"/>
      <c r="N163" s="199">
        <f>ROUND($L$163*$K$163,2)</f>
        <v>0</v>
      </c>
      <c r="O163" s="197"/>
      <c r="P163" s="197"/>
      <c r="Q163" s="197"/>
      <c r="R163" s="23"/>
      <c r="T163" s="132"/>
      <c r="U163" s="28" t="s">
        <v>42</v>
      </c>
      <c r="V163" s="133">
        <v>4.236</v>
      </c>
      <c r="W163" s="133">
        <f>$V$163*$K$163</f>
        <v>59.303999999999995</v>
      </c>
      <c r="X163" s="133">
        <v>0.00133</v>
      </c>
      <c r="Y163" s="133">
        <f>$X$163*$K$163</f>
        <v>0.01862</v>
      </c>
      <c r="Z163" s="133">
        <v>0.3495</v>
      </c>
      <c r="AA163" s="134">
        <f>$Z$163*$K$163</f>
        <v>4.893</v>
      </c>
      <c r="AR163" s="6" t="s">
        <v>162</v>
      </c>
      <c r="AT163" s="6" t="s">
        <v>138</v>
      </c>
      <c r="AU163" s="6" t="s">
        <v>136</v>
      </c>
      <c r="AY163" s="6" t="s">
        <v>137</v>
      </c>
      <c r="BE163" s="88">
        <f>IF($U$163="základní",$N$163,0)</f>
        <v>0</v>
      </c>
      <c r="BF163" s="88">
        <f>IF($U$163="snížená",$N$163,0)</f>
        <v>0</v>
      </c>
      <c r="BG163" s="88">
        <f>IF($U$163="zákl. přenesená",$N$163,0)</f>
        <v>0</v>
      </c>
      <c r="BH163" s="88">
        <f>IF($U$163="sníž. přenesená",$N$163,0)</f>
        <v>0</v>
      </c>
      <c r="BI163" s="88">
        <f>IF($U$163="nulová",$N$163,0)</f>
        <v>0</v>
      </c>
      <c r="BJ163" s="6" t="s">
        <v>21</v>
      </c>
      <c r="BK163" s="88">
        <f>ROUND($L$163*$K$163,2)</f>
        <v>0</v>
      </c>
      <c r="BL163" s="6" t="s">
        <v>162</v>
      </c>
    </row>
    <row r="164" spans="2:47" s="6" customFormat="1" ht="27.75" customHeight="1">
      <c r="B164" s="22"/>
      <c r="F164" s="200" t="s">
        <v>191</v>
      </c>
      <c r="G164" s="149"/>
      <c r="H164" s="149"/>
      <c r="I164" s="149"/>
      <c r="R164" s="23"/>
      <c r="T164" s="56"/>
      <c r="AA164" s="57"/>
      <c r="AT164" s="6" t="s">
        <v>143</v>
      </c>
      <c r="AU164" s="6" t="s">
        <v>136</v>
      </c>
    </row>
    <row r="165" spans="2:63" s="118" customFormat="1" ht="23.25" customHeight="1">
      <c r="B165" s="119"/>
      <c r="D165" s="127"/>
      <c r="N165" s="201"/>
      <c r="O165" s="202"/>
      <c r="P165" s="202"/>
      <c r="Q165" s="202"/>
      <c r="R165" s="122"/>
      <c r="T165" s="123"/>
      <c r="W165" s="124">
        <f>SUM($W$166:$W$169)</f>
        <v>0</v>
      </c>
      <c r="Y165" s="124">
        <f>SUM($Y$166:$Y$169)</f>
        <v>0</v>
      </c>
      <c r="AA165" s="125">
        <f>SUM($AA$166:$AA$169)</f>
        <v>0</v>
      </c>
      <c r="AR165" s="121" t="s">
        <v>136</v>
      </c>
      <c r="AT165" s="121" t="s">
        <v>76</v>
      </c>
      <c r="AU165" s="121" t="s">
        <v>87</v>
      </c>
      <c r="AY165" s="121" t="s">
        <v>137</v>
      </c>
      <c r="BK165" s="126">
        <f>SUM($BK$166:$BK$169)</f>
        <v>0</v>
      </c>
    </row>
    <row r="166" spans="2:64" s="6" customFormat="1" ht="27" customHeight="1">
      <c r="B166" s="22"/>
      <c r="C166" s="128" t="s">
        <v>166</v>
      </c>
      <c r="D166" s="128"/>
      <c r="E166" s="129"/>
      <c r="F166" s="196"/>
      <c r="G166" s="197"/>
      <c r="H166" s="197"/>
      <c r="I166" s="197"/>
      <c r="J166" s="130"/>
      <c r="K166" s="131"/>
      <c r="L166" s="198"/>
      <c r="M166" s="197"/>
      <c r="N166" s="199"/>
      <c r="O166" s="197"/>
      <c r="P166" s="197"/>
      <c r="Q166" s="197"/>
      <c r="R166" s="23"/>
      <c r="T166" s="132"/>
      <c r="U166" s="28" t="s">
        <v>42</v>
      </c>
      <c r="V166" s="133">
        <v>3.8</v>
      </c>
      <c r="W166" s="133">
        <f>$V$166*$K$166</f>
        <v>0</v>
      </c>
      <c r="X166" s="133">
        <v>0.00119</v>
      </c>
      <c r="Y166" s="133">
        <f>$X$166*$K$166</f>
        <v>0</v>
      </c>
      <c r="Z166" s="133">
        <v>0.2337</v>
      </c>
      <c r="AA166" s="134">
        <f>$Z$166*$K$166</f>
        <v>0</v>
      </c>
      <c r="AR166" s="6" t="s">
        <v>162</v>
      </c>
      <c r="AT166" s="6" t="s">
        <v>138</v>
      </c>
      <c r="AU166" s="6" t="s">
        <v>136</v>
      </c>
      <c r="AY166" s="6" t="s">
        <v>137</v>
      </c>
      <c r="BE166" s="88">
        <f>IF($U$166="základní",$N$166,0)</f>
        <v>0</v>
      </c>
      <c r="BF166" s="88">
        <f>IF($U$166="snížená",$N$166,0)</f>
        <v>0</v>
      </c>
      <c r="BG166" s="88">
        <f>IF($U$166="zákl. přenesená",$N$166,0)</f>
        <v>0</v>
      </c>
      <c r="BH166" s="88">
        <f>IF($U$166="sníž. přenesená",$N$166,0)</f>
        <v>0</v>
      </c>
      <c r="BI166" s="88">
        <f>IF($U$166="nulová",$N$166,0)</f>
        <v>0</v>
      </c>
      <c r="BJ166" s="6" t="s">
        <v>21</v>
      </c>
      <c r="BK166" s="88">
        <f>ROUND($L$166*$K$166,2)</f>
        <v>0</v>
      </c>
      <c r="BL166" s="6" t="s">
        <v>162</v>
      </c>
    </row>
    <row r="167" spans="2:47" s="6" customFormat="1" ht="18.75" customHeight="1">
      <c r="B167" s="22"/>
      <c r="F167" s="200"/>
      <c r="G167" s="149"/>
      <c r="H167" s="149"/>
      <c r="I167" s="149"/>
      <c r="R167" s="23"/>
      <c r="T167" s="56"/>
      <c r="AA167" s="57"/>
      <c r="AT167" s="6" t="s">
        <v>143</v>
      </c>
      <c r="AU167" s="6" t="s">
        <v>136</v>
      </c>
    </row>
    <row r="168" spans="2:64" s="6" customFormat="1" ht="27" customHeight="1">
      <c r="B168" s="22"/>
      <c r="C168" s="128" t="s">
        <v>7</v>
      </c>
      <c r="D168" s="128"/>
      <c r="E168" s="129"/>
      <c r="F168" s="196"/>
      <c r="G168" s="197"/>
      <c r="H168" s="197"/>
      <c r="I168" s="197"/>
      <c r="J168" s="130"/>
      <c r="K168" s="131"/>
      <c r="L168" s="198"/>
      <c r="M168" s="197"/>
      <c r="N168" s="199"/>
      <c r="O168" s="197"/>
      <c r="P168" s="197"/>
      <c r="Q168" s="197"/>
      <c r="R168" s="23"/>
      <c r="T168" s="132"/>
      <c r="U168" s="28" t="s">
        <v>42</v>
      </c>
      <c r="V168" s="133">
        <v>4.236</v>
      </c>
      <c r="W168" s="133">
        <f>$V$168*$K$168</f>
        <v>0</v>
      </c>
      <c r="X168" s="133">
        <v>0.00133</v>
      </c>
      <c r="Y168" s="133">
        <f>$X$168*$K$168</f>
        <v>0</v>
      </c>
      <c r="Z168" s="133">
        <v>0.3495</v>
      </c>
      <c r="AA168" s="134">
        <f>$Z$168*$K$168</f>
        <v>0</v>
      </c>
      <c r="AR168" s="6" t="s">
        <v>162</v>
      </c>
      <c r="AT168" s="6" t="s">
        <v>138</v>
      </c>
      <c r="AU168" s="6" t="s">
        <v>136</v>
      </c>
      <c r="AY168" s="6" t="s">
        <v>137</v>
      </c>
      <c r="BE168" s="88">
        <f>IF($U$168="základní",$N$168,0)</f>
        <v>0</v>
      </c>
      <c r="BF168" s="88">
        <f>IF($U$168="snížená",$N$168,0)</f>
        <v>0</v>
      </c>
      <c r="BG168" s="88">
        <f>IF($U$168="zákl. přenesená",$N$168,0)</f>
        <v>0</v>
      </c>
      <c r="BH168" s="88">
        <f>IF($U$168="sníž. přenesená",$N$168,0)</f>
        <v>0</v>
      </c>
      <c r="BI168" s="88">
        <f>IF($U$168="nulová",$N$168,0)</f>
        <v>0</v>
      </c>
      <c r="BJ168" s="6" t="s">
        <v>21</v>
      </c>
      <c r="BK168" s="88">
        <f>ROUND($L$168*$K$168,2)</f>
        <v>0</v>
      </c>
      <c r="BL168" s="6" t="s">
        <v>162</v>
      </c>
    </row>
    <row r="169" spans="2:47" s="6" customFormat="1" ht="18.75" customHeight="1">
      <c r="B169" s="22"/>
      <c r="F169" s="200"/>
      <c r="G169" s="149"/>
      <c r="H169" s="149"/>
      <c r="I169" s="149"/>
      <c r="R169" s="23"/>
      <c r="T169" s="56"/>
      <c r="AA169" s="57"/>
      <c r="AT169" s="6" t="s">
        <v>143</v>
      </c>
      <c r="AU169" s="6" t="s">
        <v>136</v>
      </c>
    </row>
    <row r="170" spans="2:63" s="6" customFormat="1" ht="51" customHeight="1">
      <c r="B170" s="22"/>
      <c r="D170" s="120" t="s">
        <v>167</v>
      </c>
      <c r="N170" s="192">
        <f>$BK$170</f>
        <v>0</v>
      </c>
      <c r="O170" s="149"/>
      <c r="P170" s="149"/>
      <c r="Q170" s="149"/>
      <c r="R170" s="23"/>
      <c r="T170" s="56"/>
      <c r="AA170" s="57"/>
      <c r="AT170" s="6" t="s">
        <v>76</v>
      </c>
      <c r="AU170" s="6" t="s">
        <v>77</v>
      </c>
      <c r="AY170" s="6" t="s">
        <v>168</v>
      </c>
      <c r="BK170" s="88">
        <f>SUM($BK$171:$BK$175)</f>
        <v>0</v>
      </c>
    </row>
    <row r="171" spans="2:63" s="6" customFormat="1" ht="23.25" customHeight="1">
      <c r="B171" s="22"/>
      <c r="C171" s="135"/>
      <c r="D171" s="135" t="s">
        <v>138</v>
      </c>
      <c r="E171" s="136"/>
      <c r="F171" s="212"/>
      <c r="G171" s="213"/>
      <c r="H171" s="213"/>
      <c r="I171" s="213"/>
      <c r="J171" s="137"/>
      <c r="K171" s="131"/>
      <c r="L171" s="198"/>
      <c r="M171" s="197"/>
      <c r="N171" s="199">
        <f>$BK$171</f>
        <v>0</v>
      </c>
      <c r="O171" s="197"/>
      <c r="P171" s="197"/>
      <c r="Q171" s="197"/>
      <c r="R171" s="23"/>
      <c r="T171" s="132"/>
      <c r="U171" s="138" t="s">
        <v>42</v>
      </c>
      <c r="AA171" s="57"/>
      <c r="AT171" s="6" t="s">
        <v>168</v>
      </c>
      <c r="AU171" s="6" t="s">
        <v>21</v>
      </c>
      <c r="AY171" s="6" t="s">
        <v>168</v>
      </c>
      <c r="BE171" s="88">
        <f>IF($U$171="základní",$N$171,0)</f>
        <v>0</v>
      </c>
      <c r="BF171" s="88">
        <f>IF($U$171="snížená",$N$171,0)</f>
        <v>0</v>
      </c>
      <c r="BG171" s="88">
        <f>IF($U$171="zákl. přenesená",$N$171,0)</f>
        <v>0</v>
      </c>
      <c r="BH171" s="88">
        <f>IF($U$171="sníž. přenesená",$N$171,0)</f>
        <v>0</v>
      </c>
      <c r="BI171" s="88">
        <f>IF($U$171="nulová",$N$171,0)</f>
        <v>0</v>
      </c>
      <c r="BJ171" s="6" t="s">
        <v>21</v>
      </c>
      <c r="BK171" s="88">
        <f>$L$171*$K$171</f>
        <v>0</v>
      </c>
    </row>
    <row r="172" spans="2:63" s="6" customFormat="1" ht="23.25" customHeight="1">
      <c r="B172" s="22"/>
      <c r="C172" s="135"/>
      <c r="D172" s="135" t="s">
        <v>138</v>
      </c>
      <c r="E172" s="136"/>
      <c r="F172" s="212"/>
      <c r="G172" s="213"/>
      <c r="H172" s="213"/>
      <c r="I172" s="213"/>
      <c r="J172" s="137"/>
      <c r="K172" s="131"/>
      <c r="L172" s="198"/>
      <c r="M172" s="197"/>
      <c r="N172" s="199">
        <f>$BK$172</f>
        <v>0</v>
      </c>
      <c r="O172" s="197"/>
      <c r="P172" s="197"/>
      <c r="Q172" s="197"/>
      <c r="R172" s="23"/>
      <c r="T172" s="132"/>
      <c r="U172" s="138" t="s">
        <v>42</v>
      </c>
      <c r="AA172" s="57"/>
      <c r="AT172" s="6" t="s">
        <v>168</v>
      </c>
      <c r="AU172" s="6" t="s">
        <v>21</v>
      </c>
      <c r="AY172" s="6" t="s">
        <v>168</v>
      </c>
      <c r="BE172" s="88">
        <f>IF($U$172="základní",$N$172,0)</f>
        <v>0</v>
      </c>
      <c r="BF172" s="88">
        <f>IF($U$172="snížená",$N$172,0)</f>
        <v>0</v>
      </c>
      <c r="BG172" s="88">
        <f>IF($U$172="zákl. přenesená",$N$172,0)</f>
        <v>0</v>
      </c>
      <c r="BH172" s="88">
        <f>IF($U$172="sníž. přenesená",$N$172,0)</f>
        <v>0</v>
      </c>
      <c r="BI172" s="88">
        <f>IF($U$172="nulová",$N$172,0)</f>
        <v>0</v>
      </c>
      <c r="BJ172" s="6" t="s">
        <v>21</v>
      </c>
      <c r="BK172" s="88">
        <f>$L$172*$K$172</f>
        <v>0</v>
      </c>
    </row>
    <row r="173" spans="2:63" s="6" customFormat="1" ht="23.25" customHeight="1">
      <c r="B173" s="22"/>
      <c r="C173" s="135"/>
      <c r="D173" s="135" t="s">
        <v>138</v>
      </c>
      <c r="E173" s="136"/>
      <c r="F173" s="212"/>
      <c r="G173" s="213"/>
      <c r="H173" s="213"/>
      <c r="I173" s="213"/>
      <c r="J173" s="137"/>
      <c r="K173" s="131"/>
      <c r="L173" s="198"/>
      <c r="M173" s="197"/>
      <c r="N173" s="199">
        <f>$BK$173</f>
        <v>0</v>
      </c>
      <c r="O173" s="197"/>
      <c r="P173" s="197"/>
      <c r="Q173" s="197"/>
      <c r="R173" s="23"/>
      <c r="T173" s="132"/>
      <c r="U173" s="138" t="s">
        <v>42</v>
      </c>
      <c r="AA173" s="57"/>
      <c r="AT173" s="6" t="s">
        <v>168</v>
      </c>
      <c r="AU173" s="6" t="s">
        <v>21</v>
      </c>
      <c r="AY173" s="6" t="s">
        <v>168</v>
      </c>
      <c r="BE173" s="88">
        <f>IF($U$173="základní",$N$173,0)</f>
        <v>0</v>
      </c>
      <c r="BF173" s="88">
        <f>IF($U$173="snížená",$N$173,0)</f>
        <v>0</v>
      </c>
      <c r="BG173" s="88">
        <f>IF($U$173="zákl. přenesená",$N$173,0)</f>
        <v>0</v>
      </c>
      <c r="BH173" s="88">
        <f>IF($U$173="sníž. přenesená",$N$173,0)</f>
        <v>0</v>
      </c>
      <c r="BI173" s="88">
        <f>IF($U$173="nulová",$N$173,0)</f>
        <v>0</v>
      </c>
      <c r="BJ173" s="6" t="s">
        <v>21</v>
      </c>
      <c r="BK173" s="88">
        <f>$L$173*$K$173</f>
        <v>0</v>
      </c>
    </row>
    <row r="174" spans="2:63" s="6" customFormat="1" ht="23.25" customHeight="1">
      <c r="B174" s="22"/>
      <c r="C174" s="135"/>
      <c r="D174" s="135" t="s">
        <v>138</v>
      </c>
      <c r="E174" s="136"/>
      <c r="F174" s="212"/>
      <c r="G174" s="213"/>
      <c r="H174" s="213"/>
      <c r="I174" s="213"/>
      <c r="J174" s="137"/>
      <c r="K174" s="131"/>
      <c r="L174" s="198"/>
      <c r="M174" s="197"/>
      <c r="N174" s="199">
        <f>$BK$174</f>
        <v>0</v>
      </c>
      <c r="O174" s="197"/>
      <c r="P174" s="197"/>
      <c r="Q174" s="197"/>
      <c r="R174" s="23"/>
      <c r="T174" s="132"/>
      <c r="U174" s="138" t="s">
        <v>42</v>
      </c>
      <c r="AA174" s="57"/>
      <c r="AT174" s="6" t="s">
        <v>168</v>
      </c>
      <c r="AU174" s="6" t="s">
        <v>21</v>
      </c>
      <c r="AY174" s="6" t="s">
        <v>168</v>
      </c>
      <c r="BE174" s="88">
        <f>IF($U$174="základní",$N$174,0)</f>
        <v>0</v>
      </c>
      <c r="BF174" s="88">
        <f>IF($U$174="snížená",$N$174,0)</f>
        <v>0</v>
      </c>
      <c r="BG174" s="88">
        <f>IF($U$174="zákl. přenesená",$N$174,0)</f>
        <v>0</v>
      </c>
      <c r="BH174" s="88">
        <f>IF($U$174="sníž. přenesená",$N$174,0)</f>
        <v>0</v>
      </c>
      <c r="BI174" s="88">
        <f>IF($U$174="nulová",$N$174,0)</f>
        <v>0</v>
      </c>
      <c r="BJ174" s="6" t="s">
        <v>21</v>
      </c>
      <c r="BK174" s="88">
        <f>$L$174*$K$174</f>
        <v>0</v>
      </c>
    </row>
    <row r="175" spans="2:63" s="6" customFormat="1" ht="23.25" customHeight="1">
      <c r="B175" s="22"/>
      <c r="C175" s="135"/>
      <c r="D175" s="135" t="s">
        <v>138</v>
      </c>
      <c r="E175" s="136"/>
      <c r="F175" s="212"/>
      <c r="G175" s="213"/>
      <c r="H175" s="213"/>
      <c r="I175" s="213"/>
      <c r="J175" s="137"/>
      <c r="K175" s="131"/>
      <c r="L175" s="198"/>
      <c r="M175" s="197"/>
      <c r="N175" s="199">
        <f>$BK$175</f>
        <v>0</v>
      </c>
      <c r="O175" s="197"/>
      <c r="P175" s="197"/>
      <c r="Q175" s="197"/>
      <c r="R175" s="23"/>
      <c r="T175" s="132"/>
      <c r="U175" s="138" t="s">
        <v>42</v>
      </c>
      <c r="V175" s="40"/>
      <c r="W175" s="40"/>
      <c r="X175" s="40"/>
      <c r="Y175" s="40"/>
      <c r="Z175" s="40"/>
      <c r="AA175" s="42"/>
      <c r="AT175" s="6" t="s">
        <v>168</v>
      </c>
      <c r="AU175" s="6" t="s">
        <v>21</v>
      </c>
      <c r="AY175" s="6" t="s">
        <v>168</v>
      </c>
      <c r="BE175" s="88">
        <f>IF($U$175="základní",$N$175,0)</f>
        <v>0</v>
      </c>
      <c r="BF175" s="88">
        <f>IF($U$175="snížená",$N$175,0)</f>
        <v>0</v>
      </c>
      <c r="BG175" s="88">
        <f>IF($U$175="zákl. přenesená",$N$175,0)</f>
        <v>0</v>
      </c>
      <c r="BH175" s="88">
        <f>IF($U$175="sníž. přenesená",$N$175,0)</f>
        <v>0</v>
      </c>
      <c r="BI175" s="88">
        <f>IF($U$175="nulová",$N$175,0)</f>
        <v>0</v>
      </c>
      <c r="BJ175" s="6" t="s">
        <v>21</v>
      </c>
      <c r="BK175" s="88">
        <f>$L$175*$K$175</f>
        <v>0</v>
      </c>
    </row>
    <row r="176" spans="2:18" s="6" customFormat="1" ht="7.5" customHeight="1">
      <c r="B176" s="43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5"/>
    </row>
    <row r="177" s="2" customFormat="1" ht="14.25" customHeight="1"/>
  </sheetData>
  <sheetProtection/>
  <mergeCells count="175">
    <mergeCell ref="H1:K1"/>
    <mergeCell ref="S2:AC2"/>
    <mergeCell ref="N146:Q146"/>
    <mergeCell ref="N154:Q154"/>
    <mergeCell ref="N155:Q155"/>
    <mergeCell ref="N160:Q160"/>
    <mergeCell ref="N127:Q127"/>
    <mergeCell ref="N128:Q128"/>
    <mergeCell ref="N129:Q129"/>
    <mergeCell ref="N130:Q130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69:I169"/>
    <mergeCell ref="F171:I171"/>
    <mergeCell ref="L171:M171"/>
    <mergeCell ref="N171:Q171"/>
    <mergeCell ref="N170:Q170"/>
    <mergeCell ref="F167:I167"/>
    <mergeCell ref="F168:I168"/>
    <mergeCell ref="L168:M168"/>
    <mergeCell ref="N168:Q168"/>
    <mergeCell ref="F164:I164"/>
    <mergeCell ref="F166:I166"/>
    <mergeCell ref="L166:M166"/>
    <mergeCell ref="N166:Q166"/>
    <mergeCell ref="N165:Q165"/>
    <mergeCell ref="F162:I162"/>
    <mergeCell ref="F163:I163"/>
    <mergeCell ref="L163:M163"/>
    <mergeCell ref="N163:Q163"/>
    <mergeCell ref="F159:I159"/>
    <mergeCell ref="F161:I161"/>
    <mergeCell ref="L161:M161"/>
    <mergeCell ref="N161:Q161"/>
    <mergeCell ref="F157:I157"/>
    <mergeCell ref="F158:I158"/>
    <mergeCell ref="L158:M158"/>
    <mergeCell ref="N158:Q158"/>
    <mergeCell ref="F153:I153"/>
    <mergeCell ref="L153:M153"/>
    <mergeCell ref="N153:Q153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F147:I147"/>
    <mergeCell ref="L147:M147"/>
    <mergeCell ref="N147:Q147"/>
    <mergeCell ref="F148:I148"/>
    <mergeCell ref="F144:I144"/>
    <mergeCell ref="L144:M144"/>
    <mergeCell ref="N144:Q144"/>
    <mergeCell ref="F145:I145"/>
    <mergeCell ref="L145:M145"/>
    <mergeCell ref="N145:Q145"/>
    <mergeCell ref="F142:I142"/>
    <mergeCell ref="F143:I143"/>
    <mergeCell ref="L143:M143"/>
    <mergeCell ref="N143:Q143"/>
    <mergeCell ref="F140:I140"/>
    <mergeCell ref="F141:I141"/>
    <mergeCell ref="L141:M141"/>
    <mergeCell ref="N141:Q141"/>
    <mergeCell ref="F137:I137"/>
    <mergeCell ref="L137:M137"/>
    <mergeCell ref="N137:Q137"/>
    <mergeCell ref="F139:I139"/>
    <mergeCell ref="L139:M139"/>
    <mergeCell ref="N139:Q139"/>
    <mergeCell ref="N138:Q138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F131:I131"/>
    <mergeCell ref="L131:M131"/>
    <mergeCell ref="N131:Q131"/>
    <mergeCell ref="F132:I132"/>
    <mergeCell ref="M124:Q124"/>
    <mergeCell ref="F126:I126"/>
    <mergeCell ref="L126:M126"/>
    <mergeCell ref="N126:Q126"/>
    <mergeCell ref="F118:P118"/>
    <mergeCell ref="F119:P119"/>
    <mergeCell ref="M121:P121"/>
    <mergeCell ref="M123:Q123"/>
    <mergeCell ref="N107:Q107"/>
    <mergeCell ref="L109:Q109"/>
    <mergeCell ref="C115:Q115"/>
    <mergeCell ref="F117:P117"/>
    <mergeCell ref="D105:H105"/>
    <mergeCell ref="N105:Q105"/>
    <mergeCell ref="D106:H106"/>
    <mergeCell ref="N106:Q106"/>
    <mergeCell ref="D103:H103"/>
    <mergeCell ref="N103:Q103"/>
    <mergeCell ref="D104:H104"/>
    <mergeCell ref="N104:Q104"/>
    <mergeCell ref="N99:Q99"/>
    <mergeCell ref="N101:Q101"/>
    <mergeCell ref="D102:H102"/>
    <mergeCell ref="N102:Q102"/>
    <mergeCell ref="N95:Q95"/>
    <mergeCell ref="N96:Q96"/>
    <mergeCell ref="N97:Q97"/>
    <mergeCell ref="N98:Q98"/>
    <mergeCell ref="N91:Q91"/>
    <mergeCell ref="N92:Q92"/>
    <mergeCell ref="N93:Q93"/>
    <mergeCell ref="N94:Q94"/>
    <mergeCell ref="C87:G87"/>
    <mergeCell ref="N87:Q87"/>
    <mergeCell ref="N89:Q89"/>
    <mergeCell ref="N90:Q90"/>
    <mergeCell ref="F80:P80"/>
    <mergeCell ref="M82:P82"/>
    <mergeCell ref="M84:Q84"/>
    <mergeCell ref="M85:Q85"/>
    <mergeCell ref="L36:P36"/>
    <mergeCell ref="C76:Q76"/>
    <mergeCell ref="F78:P78"/>
    <mergeCell ref="F79:P79"/>
    <mergeCell ref="H33:J33"/>
    <mergeCell ref="M33:P33"/>
    <mergeCell ref="H34:J34"/>
    <mergeCell ref="M34:P34"/>
    <mergeCell ref="H31:J31"/>
    <mergeCell ref="M31:P31"/>
    <mergeCell ref="H32:J32"/>
    <mergeCell ref="M32:P32"/>
    <mergeCell ref="M26:P26"/>
    <mergeCell ref="M28:P28"/>
    <mergeCell ref="H30:J30"/>
    <mergeCell ref="M30:P30"/>
    <mergeCell ref="O19:P19"/>
    <mergeCell ref="O21:P21"/>
    <mergeCell ref="O22:P22"/>
    <mergeCell ref="M25:P25"/>
    <mergeCell ref="O15:P15"/>
    <mergeCell ref="E16:L16"/>
    <mergeCell ref="O16:P16"/>
    <mergeCell ref="O18:P18"/>
    <mergeCell ref="F8:P8"/>
    <mergeCell ref="O10:P10"/>
    <mergeCell ref="O12:P12"/>
    <mergeCell ref="O13:P13"/>
    <mergeCell ref="C2:Q2"/>
    <mergeCell ref="C4:Q4"/>
    <mergeCell ref="F6:P6"/>
    <mergeCell ref="F7:P7"/>
  </mergeCells>
  <dataValidations count="2">
    <dataValidation type="list" allowBlank="1" showInputMessage="1" showErrorMessage="1" error="Povoleny jsou hodnoty K a M." sqref="D171:D176">
      <formula1>"K,M"</formula1>
    </dataValidation>
    <dataValidation type="list" allowBlank="1" showInputMessage="1" showErrorMessage="1" error="Povoleny jsou hodnoty základní, snížená, zákl. přenesená, sníž. přenesená, nulová." sqref="U171:U176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7" tooltip="Rekapitulace rozpočtu" display="2) Rekapitulace rozpočtu"/>
    <hyperlink ref="L1" location="C12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Racín Jan (racin)</cp:lastModifiedBy>
  <cp:lastPrinted>2017-06-21T05:56:34Z</cp:lastPrinted>
  <dcterms:modified xsi:type="dcterms:W3CDTF">2017-06-21T06:18:54Z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