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10" windowWidth="24615" windowHeight="13740"/>
  </bookViews>
  <sheets>
    <sheet name="Rekapitulace stavby" sheetId="1" r:id="rId1"/>
    <sheet name="F2 HP - Horkovodní přivad..." sheetId="2" r:id="rId2"/>
  </sheets>
  <definedNames>
    <definedName name="_xlnm.Print_Titles" localSheetId="1">'F2 HP - Horkovodní přivad...'!$126:$126</definedName>
    <definedName name="_xlnm.Print_Titles" localSheetId="0">'Rekapitulace stavby'!$85:$85</definedName>
    <definedName name="_xlnm.Print_Area" localSheetId="1">'F2 HP - Horkovodní přivad...'!$C$4:$Q$70,'F2 HP - Horkovodní přivad...'!$C$76:$Q$109,'F2 HP - Horkovodní přivad...'!$C$115:$Q$245</definedName>
    <definedName name="_xlnm.Print_Area" localSheetId="0">'Rekapitulace stavby'!$C$4:$AP$70,'Rekapitulace stavby'!$C$76:$AP$97</definedName>
  </definedNames>
  <calcPr calcId="145621"/>
</workbook>
</file>

<file path=xl/calcChain.xml><?xml version="1.0" encoding="utf-8"?>
<calcChain xmlns="http://schemas.openxmlformats.org/spreadsheetml/2006/main">
  <c r="N245" i="2" l="1"/>
  <c r="AY89" i="1"/>
  <c r="AX89" i="1"/>
  <c r="BI244" i="2"/>
  <c r="BH244" i="2"/>
  <c r="BG244" i="2"/>
  <c r="BF244" i="2"/>
  <c r="BE244" i="2"/>
  <c r="AA244" i="2"/>
  <c r="Y244" i="2"/>
  <c r="W244" i="2"/>
  <c r="BK244" i="2"/>
  <c r="N244" i="2"/>
  <c r="BI243" i="2"/>
  <c r="BH243" i="2"/>
  <c r="BG243" i="2"/>
  <c r="BF243" i="2"/>
  <c r="AA243" i="2"/>
  <c r="Y243" i="2"/>
  <c r="W243" i="2"/>
  <c r="BK243" i="2"/>
  <c r="N243" i="2"/>
  <c r="BE243" i="2" s="1"/>
  <c r="BI242" i="2"/>
  <c r="BH242" i="2"/>
  <c r="BG242" i="2"/>
  <c r="BF242" i="2"/>
  <c r="BE242" i="2"/>
  <c r="AA242" i="2"/>
  <c r="Y242" i="2"/>
  <c r="W242" i="2"/>
  <c r="BK242" i="2"/>
  <c r="N242" i="2"/>
  <c r="BI241" i="2"/>
  <c r="BH241" i="2"/>
  <c r="BG241" i="2"/>
  <c r="BF241" i="2"/>
  <c r="BE241" i="2"/>
  <c r="AA241" i="2"/>
  <c r="Y241" i="2"/>
  <c r="W241" i="2"/>
  <c r="BK241" i="2"/>
  <c r="N241" i="2"/>
  <c r="BI240" i="2"/>
  <c r="BH240" i="2"/>
  <c r="BG240" i="2"/>
  <c r="BF240" i="2"/>
  <c r="BE240" i="2"/>
  <c r="AA240" i="2"/>
  <c r="Y240" i="2"/>
  <c r="W240" i="2"/>
  <c r="BK240" i="2"/>
  <c r="N240" i="2"/>
  <c r="BI239" i="2"/>
  <c r="BH239" i="2"/>
  <c r="BG239" i="2"/>
  <c r="BF239" i="2"/>
  <c r="BE239" i="2"/>
  <c r="AA239" i="2"/>
  <c r="Y239" i="2"/>
  <c r="W239" i="2"/>
  <c r="BK239" i="2"/>
  <c r="N239" i="2"/>
  <c r="BI238" i="2"/>
  <c r="BH238" i="2"/>
  <c r="BG238" i="2"/>
  <c r="BF238" i="2"/>
  <c r="BE238" i="2"/>
  <c r="AA238" i="2"/>
  <c r="Y238" i="2"/>
  <c r="W238" i="2"/>
  <c r="BK238" i="2"/>
  <c r="N238" i="2"/>
  <c r="BI237" i="2"/>
  <c r="BH237" i="2"/>
  <c r="BG237" i="2"/>
  <c r="BF237" i="2"/>
  <c r="BE237" i="2"/>
  <c r="AA237" i="2"/>
  <c r="Y237" i="2"/>
  <c r="W237" i="2"/>
  <c r="BK237" i="2"/>
  <c r="N237" i="2"/>
  <c r="BI236" i="2"/>
  <c r="BH236" i="2"/>
  <c r="BG236" i="2"/>
  <c r="BF236" i="2"/>
  <c r="BE236" i="2"/>
  <c r="AA236" i="2"/>
  <c r="Y236" i="2"/>
  <c r="W236" i="2"/>
  <c r="BK236" i="2"/>
  <c r="N236" i="2"/>
  <c r="BI235" i="2"/>
  <c r="BH235" i="2"/>
  <c r="BG235" i="2"/>
  <c r="BF235" i="2"/>
  <c r="BE235" i="2"/>
  <c r="AA235" i="2"/>
  <c r="Y235" i="2"/>
  <c r="W235" i="2"/>
  <c r="BK235" i="2"/>
  <c r="N235" i="2"/>
  <c r="BI234" i="2"/>
  <c r="BH234" i="2"/>
  <c r="BG234" i="2"/>
  <c r="BF234" i="2"/>
  <c r="BE234" i="2"/>
  <c r="AA234" i="2"/>
  <c r="Y234" i="2"/>
  <c r="W234" i="2"/>
  <c r="BK234" i="2"/>
  <c r="N234" i="2"/>
  <c r="BI233" i="2"/>
  <c r="BH233" i="2"/>
  <c r="BG233" i="2"/>
  <c r="BF233" i="2"/>
  <c r="BE233" i="2"/>
  <c r="AA233" i="2"/>
  <c r="AA232" i="2" s="1"/>
  <c r="Y233" i="2"/>
  <c r="Y232" i="2" s="1"/>
  <c r="W233" i="2"/>
  <c r="W232" i="2" s="1"/>
  <c r="BK233" i="2"/>
  <c r="BK232" i="2" s="1"/>
  <c r="N232" i="2" s="1"/>
  <c r="N99" i="2" s="1"/>
  <c r="N233" i="2"/>
  <c r="BI230" i="2"/>
  <c r="BH230" i="2"/>
  <c r="BG230" i="2"/>
  <c r="BF230" i="2"/>
  <c r="AA230" i="2"/>
  <c r="Y230" i="2"/>
  <c r="W230" i="2"/>
  <c r="BK230" i="2"/>
  <c r="N230" i="2"/>
  <c r="BE230" i="2" s="1"/>
  <c r="BI228" i="2"/>
  <c r="BH228" i="2"/>
  <c r="BG228" i="2"/>
  <c r="BF228" i="2"/>
  <c r="AA228" i="2"/>
  <c r="Y228" i="2"/>
  <c r="W228" i="2"/>
  <c r="BK228" i="2"/>
  <c r="N228" i="2"/>
  <c r="BE228" i="2" s="1"/>
  <c r="BI227" i="2"/>
  <c r="BH227" i="2"/>
  <c r="BG227" i="2"/>
  <c r="BF227" i="2"/>
  <c r="AA227" i="2"/>
  <c r="Y227" i="2"/>
  <c r="W227" i="2"/>
  <c r="W226" i="2" s="1"/>
  <c r="BK227" i="2"/>
  <c r="BK226" i="2" s="1"/>
  <c r="N226" i="2" s="1"/>
  <c r="N98" i="2" s="1"/>
  <c r="N227" i="2"/>
  <c r="BE227" i="2" s="1"/>
  <c r="BI225" i="2"/>
  <c r="BH225" i="2"/>
  <c r="BG225" i="2"/>
  <c r="BF225" i="2"/>
  <c r="BE225" i="2"/>
  <c r="AA225" i="2"/>
  <c r="Y225" i="2"/>
  <c r="W225" i="2"/>
  <c r="BK225" i="2"/>
  <c r="N225" i="2"/>
  <c r="BI224" i="2"/>
  <c r="BH224" i="2"/>
  <c r="BG224" i="2"/>
  <c r="BF224" i="2"/>
  <c r="BE224" i="2"/>
  <c r="AA224" i="2"/>
  <c r="Y224" i="2"/>
  <c r="W224" i="2"/>
  <c r="BK224" i="2"/>
  <c r="N224" i="2"/>
  <c r="BI223" i="2"/>
  <c r="BH223" i="2"/>
  <c r="BG223" i="2"/>
  <c r="BF223" i="2"/>
  <c r="BE223" i="2"/>
  <c r="AA223" i="2"/>
  <c r="Y223" i="2"/>
  <c r="W223" i="2"/>
  <c r="BK223" i="2"/>
  <c r="N223" i="2"/>
  <c r="BI222" i="2"/>
  <c r="BH222" i="2"/>
  <c r="BG222" i="2"/>
  <c r="BF222" i="2"/>
  <c r="BE222" i="2"/>
  <c r="AA222" i="2"/>
  <c r="Y222" i="2"/>
  <c r="W222" i="2"/>
  <c r="BK222" i="2"/>
  <c r="N222" i="2"/>
  <c r="BI221" i="2"/>
  <c r="BH221" i="2"/>
  <c r="BG221" i="2"/>
  <c r="BF221" i="2"/>
  <c r="BE221" i="2"/>
  <c r="AA221" i="2"/>
  <c r="Y221" i="2"/>
  <c r="W221" i="2"/>
  <c r="BK221" i="2"/>
  <c r="N221" i="2"/>
  <c r="BI220" i="2"/>
  <c r="BH220" i="2"/>
  <c r="BG220" i="2"/>
  <c r="BF220" i="2"/>
  <c r="BE220" i="2"/>
  <c r="AA220" i="2"/>
  <c r="Y220" i="2"/>
  <c r="W220" i="2"/>
  <c r="BK220" i="2"/>
  <c r="N220" i="2"/>
  <c r="BI219" i="2"/>
  <c r="BH219" i="2"/>
  <c r="BG219" i="2"/>
  <c r="BF219" i="2"/>
  <c r="BE219" i="2"/>
  <c r="AA219" i="2"/>
  <c r="Y219" i="2"/>
  <c r="W219" i="2"/>
  <c r="BK219" i="2"/>
  <c r="N219" i="2"/>
  <c r="BI218" i="2"/>
  <c r="BH218" i="2"/>
  <c r="BG218" i="2"/>
  <c r="BF218" i="2"/>
  <c r="BE218" i="2"/>
  <c r="AA218" i="2"/>
  <c r="Y218" i="2"/>
  <c r="W218" i="2"/>
  <c r="BK218" i="2"/>
  <c r="N218" i="2"/>
  <c r="BI216" i="2"/>
  <c r="BH216" i="2"/>
  <c r="BG216" i="2"/>
  <c r="BF216" i="2"/>
  <c r="BE216" i="2"/>
  <c r="AA216" i="2"/>
  <c r="Y216" i="2"/>
  <c r="W216" i="2"/>
  <c r="BK216" i="2"/>
  <c r="N216" i="2"/>
  <c r="BI215" i="2"/>
  <c r="BH215" i="2"/>
  <c r="BG215" i="2"/>
  <c r="BF215" i="2"/>
  <c r="BE215" i="2"/>
  <c r="AA215" i="2"/>
  <c r="Y215" i="2"/>
  <c r="W215" i="2"/>
  <c r="BK215" i="2"/>
  <c r="N215" i="2"/>
  <c r="BI214" i="2"/>
  <c r="BH214" i="2"/>
  <c r="BG214" i="2"/>
  <c r="BF214" i="2"/>
  <c r="BE214" i="2"/>
  <c r="AA214" i="2"/>
  <c r="Y214" i="2"/>
  <c r="W214" i="2"/>
  <c r="BK214" i="2"/>
  <c r="N214" i="2"/>
  <c r="BI213" i="2"/>
  <c r="BH213" i="2"/>
  <c r="BG213" i="2"/>
  <c r="BF213" i="2"/>
  <c r="BE213" i="2"/>
  <c r="AA213" i="2"/>
  <c r="Y213" i="2"/>
  <c r="W213" i="2"/>
  <c r="BK213" i="2"/>
  <c r="N213" i="2"/>
  <c r="BI212" i="2"/>
  <c r="BH212" i="2"/>
  <c r="BG212" i="2"/>
  <c r="BF212" i="2"/>
  <c r="BE212" i="2"/>
  <c r="AA212" i="2"/>
  <c r="Y212" i="2"/>
  <c r="W212" i="2"/>
  <c r="BK212" i="2"/>
  <c r="N212" i="2"/>
  <c r="BI211" i="2"/>
  <c r="BH211" i="2"/>
  <c r="BG211" i="2"/>
  <c r="BF211" i="2"/>
  <c r="BE211" i="2"/>
  <c r="AA211" i="2"/>
  <c r="Y211" i="2"/>
  <c r="W211" i="2"/>
  <c r="BK211" i="2"/>
  <c r="N211" i="2"/>
  <c r="BI210" i="2"/>
  <c r="BH210" i="2"/>
  <c r="BG210" i="2"/>
  <c r="BF210" i="2"/>
  <c r="BE210" i="2"/>
  <c r="AA210" i="2"/>
  <c r="Y210" i="2"/>
  <c r="W210" i="2"/>
  <c r="BK210" i="2"/>
  <c r="N210" i="2"/>
  <c r="BI209" i="2"/>
  <c r="BH209" i="2"/>
  <c r="BG209" i="2"/>
  <c r="BF209" i="2"/>
  <c r="BE209" i="2"/>
  <c r="AA209" i="2"/>
  <c r="Y209" i="2"/>
  <c r="W209" i="2"/>
  <c r="BK209" i="2"/>
  <c r="N209" i="2"/>
  <c r="BI208" i="2"/>
  <c r="BH208" i="2"/>
  <c r="BG208" i="2"/>
  <c r="BF208" i="2"/>
  <c r="BE208" i="2"/>
  <c r="AA208" i="2"/>
  <c r="Y208" i="2"/>
  <c r="W208" i="2"/>
  <c r="BK208" i="2"/>
  <c r="N208" i="2"/>
  <c r="BI207" i="2"/>
  <c r="BH207" i="2"/>
  <c r="BG207" i="2"/>
  <c r="BF207" i="2"/>
  <c r="BE207" i="2"/>
  <c r="AA207" i="2"/>
  <c r="Y207" i="2"/>
  <c r="W207" i="2"/>
  <c r="BK207" i="2"/>
  <c r="N207" i="2"/>
  <c r="BI206" i="2"/>
  <c r="BH206" i="2"/>
  <c r="BG206" i="2"/>
  <c r="BF206" i="2"/>
  <c r="BE206" i="2"/>
  <c r="AA206" i="2"/>
  <c r="AA205" i="2" s="1"/>
  <c r="Y206" i="2"/>
  <c r="Y205" i="2" s="1"/>
  <c r="W206" i="2"/>
  <c r="W205" i="2" s="1"/>
  <c r="BK206" i="2"/>
  <c r="BK205" i="2" s="1"/>
  <c r="N205" i="2" s="1"/>
  <c r="N97" i="2" s="1"/>
  <c r="N206" i="2"/>
  <c r="BI204" i="2"/>
  <c r="BH204" i="2"/>
  <c r="BG204" i="2"/>
  <c r="BF204" i="2"/>
  <c r="AA204" i="2"/>
  <c r="Y204" i="2"/>
  <c r="W204" i="2"/>
  <c r="BK204" i="2"/>
  <c r="N204" i="2"/>
  <c r="BE204" i="2" s="1"/>
  <c r="BI203" i="2"/>
  <c r="BH203" i="2"/>
  <c r="BG203" i="2"/>
  <c r="BF203" i="2"/>
  <c r="AA203" i="2"/>
  <c r="AA202" i="2" s="1"/>
  <c r="Y203" i="2"/>
  <c r="Y202" i="2" s="1"/>
  <c r="W203" i="2"/>
  <c r="W202" i="2" s="1"/>
  <c r="BK203" i="2"/>
  <c r="BK202" i="2" s="1"/>
  <c r="N202" i="2" s="1"/>
  <c r="N96" i="2" s="1"/>
  <c r="N203" i="2"/>
  <c r="BE203" i="2" s="1"/>
  <c r="BI201" i="2"/>
  <c r="BH201" i="2"/>
  <c r="BG201" i="2"/>
  <c r="BF201" i="2"/>
  <c r="BE201" i="2"/>
  <c r="AA201" i="2"/>
  <c r="Y201" i="2"/>
  <c r="W201" i="2"/>
  <c r="BK201" i="2"/>
  <c r="N201" i="2"/>
  <c r="BI200" i="2"/>
  <c r="BH200" i="2"/>
  <c r="BG200" i="2"/>
  <c r="BF200" i="2"/>
  <c r="BE200" i="2"/>
  <c r="AA200" i="2"/>
  <c r="Y200" i="2"/>
  <c r="W200" i="2"/>
  <c r="BK200" i="2"/>
  <c r="N200" i="2"/>
  <c r="BI199" i="2"/>
  <c r="BH199" i="2"/>
  <c r="BG199" i="2"/>
  <c r="BF199" i="2"/>
  <c r="BE199" i="2"/>
  <c r="AA199" i="2"/>
  <c r="Y199" i="2"/>
  <c r="W199" i="2"/>
  <c r="BK199" i="2"/>
  <c r="N199" i="2"/>
  <c r="BI198" i="2"/>
  <c r="BH198" i="2"/>
  <c r="BG198" i="2"/>
  <c r="BF198" i="2"/>
  <c r="BE198" i="2"/>
  <c r="AA198" i="2"/>
  <c r="Y198" i="2"/>
  <c r="W198" i="2"/>
  <c r="BK198" i="2"/>
  <c r="N198" i="2"/>
  <c r="BI197" i="2"/>
  <c r="BH197" i="2"/>
  <c r="BG197" i="2"/>
  <c r="BF197" i="2"/>
  <c r="BE197" i="2"/>
  <c r="AA197" i="2"/>
  <c r="Y197" i="2"/>
  <c r="W197" i="2"/>
  <c r="BK197" i="2"/>
  <c r="N197" i="2"/>
  <c r="BI196" i="2"/>
  <c r="BH196" i="2"/>
  <c r="BG196" i="2"/>
  <c r="BF196" i="2"/>
  <c r="BE196" i="2"/>
  <c r="AA196" i="2"/>
  <c r="Y196" i="2"/>
  <c r="W196" i="2"/>
  <c r="BK196" i="2"/>
  <c r="N196" i="2"/>
  <c r="BI195" i="2"/>
  <c r="BH195" i="2"/>
  <c r="BG195" i="2"/>
  <c r="BF195" i="2"/>
  <c r="BE195" i="2"/>
  <c r="AA195" i="2"/>
  <c r="Y195" i="2"/>
  <c r="W195" i="2"/>
  <c r="BK195" i="2"/>
  <c r="N195" i="2"/>
  <c r="BI194" i="2"/>
  <c r="BH194" i="2"/>
  <c r="BG194" i="2"/>
  <c r="BF194" i="2"/>
  <c r="BE194" i="2"/>
  <c r="AA194" i="2"/>
  <c r="AA193" i="2" s="1"/>
  <c r="Y194" i="2"/>
  <c r="Y193" i="2" s="1"/>
  <c r="W194" i="2"/>
  <c r="W193" i="2" s="1"/>
  <c r="BK194" i="2"/>
  <c r="BK193" i="2" s="1"/>
  <c r="N193" i="2" s="1"/>
  <c r="N95" i="2" s="1"/>
  <c r="N194" i="2"/>
  <c r="BI192" i="2"/>
  <c r="BH192" i="2"/>
  <c r="BG192" i="2"/>
  <c r="BF192" i="2"/>
  <c r="AA192" i="2"/>
  <c r="Y192" i="2"/>
  <c r="W192" i="2"/>
  <c r="BK192" i="2"/>
  <c r="N192" i="2"/>
  <c r="BE192" i="2" s="1"/>
  <c r="BI190" i="2"/>
  <c r="BH190" i="2"/>
  <c r="BG190" i="2"/>
  <c r="BF190" i="2"/>
  <c r="AA190" i="2"/>
  <c r="Y190" i="2"/>
  <c r="W190" i="2"/>
  <c r="BK190" i="2"/>
  <c r="N190" i="2"/>
  <c r="BE190" i="2" s="1"/>
  <c r="BI189" i="2"/>
  <c r="BH189" i="2"/>
  <c r="BG189" i="2"/>
  <c r="BF189" i="2"/>
  <c r="AA189" i="2"/>
  <c r="Y189" i="2"/>
  <c r="W189" i="2"/>
  <c r="BK189" i="2"/>
  <c r="N189" i="2"/>
  <c r="BE189" i="2" s="1"/>
  <c r="BI187" i="2"/>
  <c r="BH187" i="2"/>
  <c r="BG187" i="2"/>
  <c r="BF187" i="2"/>
  <c r="AA187" i="2"/>
  <c r="Y187" i="2"/>
  <c r="W187" i="2"/>
  <c r="BK187" i="2"/>
  <c r="N187" i="2"/>
  <c r="BE187" i="2" s="1"/>
  <c r="BI185" i="2"/>
  <c r="BH185" i="2"/>
  <c r="BG185" i="2"/>
  <c r="BF185" i="2"/>
  <c r="AA185" i="2"/>
  <c r="Y185" i="2"/>
  <c r="W185" i="2"/>
  <c r="BK185" i="2"/>
  <c r="N185" i="2"/>
  <c r="BE185" i="2" s="1"/>
  <c r="BI183" i="2"/>
  <c r="BH183" i="2"/>
  <c r="BG183" i="2"/>
  <c r="BF183" i="2"/>
  <c r="AA183" i="2"/>
  <c r="Y183" i="2"/>
  <c r="W183" i="2"/>
  <c r="BK183" i="2"/>
  <c r="N183" i="2"/>
  <c r="BE183" i="2" s="1"/>
  <c r="BI182" i="2"/>
  <c r="BH182" i="2"/>
  <c r="BG182" i="2"/>
  <c r="BF182" i="2"/>
  <c r="AA182" i="2"/>
  <c r="Y182" i="2"/>
  <c r="W182" i="2"/>
  <c r="BK182" i="2"/>
  <c r="N182" i="2"/>
  <c r="BE182" i="2" s="1"/>
  <c r="BI180" i="2"/>
  <c r="BH180" i="2"/>
  <c r="BG180" i="2"/>
  <c r="BF180" i="2"/>
  <c r="AA180" i="2"/>
  <c r="Y180" i="2"/>
  <c r="W180" i="2"/>
  <c r="BK180" i="2"/>
  <c r="N180" i="2"/>
  <c r="BE180" i="2" s="1"/>
  <c r="BI178" i="2"/>
  <c r="BH178" i="2"/>
  <c r="BG178" i="2"/>
  <c r="BF178" i="2"/>
  <c r="AA178" i="2"/>
  <c r="Y178" i="2"/>
  <c r="W178" i="2"/>
  <c r="BK178" i="2"/>
  <c r="N178" i="2"/>
  <c r="BE178" i="2" s="1"/>
  <c r="BI176" i="2"/>
  <c r="BH176" i="2"/>
  <c r="BG176" i="2"/>
  <c r="BF176" i="2"/>
  <c r="AA176" i="2"/>
  <c r="AA175" i="2" s="1"/>
  <c r="Y176" i="2"/>
  <c r="Y175" i="2" s="1"/>
  <c r="W176" i="2"/>
  <c r="W175" i="2" s="1"/>
  <c r="BK176" i="2"/>
  <c r="BK175" i="2" s="1"/>
  <c r="N175" i="2" s="1"/>
  <c r="N94" i="2" s="1"/>
  <c r="N176" i="2"/>
  <c r="BE176" i="2" s="1"/>
  <c r="BI173" i="2"/>
  <c r="BH173" i="2"/>
  <c r="BG173" i="2"/>
  <c r="BF173" i="2"/>
  <c r="BE173" i="2"/>
  <c r="AA173" i="2"/>
  <c r="Y173" i="2"/>
  <c r="W173" i="2"/>
  <c r="BK173" i="2"/>
  <c r="N173" i="2"/>
  <c r="BI171" i="2"/>
  <c r="BH171" i="2"/>
  <c r="BG171" i="2"/>
  <c r="BF171" i="2"/>
  <c r="BE171" i="2"/>
  <c r="AA171" i="2"/>
  <c r="Y171" i="2"/>
  <c r="W171" i="2"/>
  <c r="BK171" i="2"/>
  <c r="N171" i="2"/>
  <c r="BI169" i="2"/>
  <c r="BH169" i="2"/>
  <c r="BG169" i="2"/>
  <c r="BF169" i="2"/>
  <c r="BE169" i="2"/>
  <c r="AA169" i="2"/>
  <c r="Y169" i="2"/>
  <c r="W169" i="2"/>
  <c r="BK169" i="2"/>
  <c r="N169" i="2"/>
  <c r="BI167" i="2"/>
  <c r="BH167" i="2"/>
  <c r="BG167" i="2"/>
  <c r="BF167" i="2"/>
  <c r="BE167" i="2"/>
  <c r="AA167" i="2"/>
  <c r="AA166" i="2" s="1"/>
  <c r="Y167" i="2"/>
  <c r="Y166" i="2" s="1"/>
  <c r="W167" i="2"/>
  <c r="W166" i="2" s="1"/>
  <c r="BK167" i="2"/>
  <c r="BK166" i="2" s="1"/>
  <c r="N166" i="2" s="1"/>
  <c r="N93" i="2" s="1"/>
  <c r="N167" i="2"/>
  <c r="BI164" i="2"/>
  <c r="BH164" i="2"/>
  <c r="BG164" i="2"/>
  <c r="BF164" i="2"/>
  <c r="AA164" i="2"/>
  <c r="Y164" i="2"/>
  <c r="W164" i="2"/>
  <c r="BK164" i="2"/>
  <c r="N164" i="2"/>
  <c r="BE164" i="2" s="1"/>
  <c r="BI162" i="2"/>
  <c r="BH162" i="2"/>
  <c r="BG162" i="2"/>
  <c r="BF162" i="2"/>
  <c r="AA162" i="2"/>
  <c r="Y162" i="2"/>
  <c r="W162" i="2"/>
  <c r="BK162" i="2"/>
  <c r="N162" i="2"/>
  <c r="BE162" i="2" s="1"/>
  <c r="BI160" i="2"/>
  <c r="BH160" i="2"/>
  <c r="BG160" i="2"/>
  <c r="BF160" i="2"/>
  <c r="AA160" i="2"/>
  <c r="AA159" i="2" s="1"/>
  <c r="Y160" i="2"/>
  <c r="Y159" i="2" s="1"/>
  <c r="W160" i="2"/>
  <c r="W159" i="2" s="1"/>
  <c r="BK160" i="2"/>
  <c r="BK159" i="2" s="1"/>
  <c r="N159" i="2" s="1"/>
  <c r="N92" i="2" s="1"/>
  <c r="N160" i="2"/>
  <c r="BE160" i="2" s="1"/>
  <c r="BI158" i="2"/>
  <c r="BH158" i="2"/>
  <c r="BG158" i="2"/>
  <c r="BF158" i="2"/>
  <c r="BE158" i="2"/>
  <c r="AA158" i="2"/>
  <c r="Y158" i="2"/>
  <c r="W158" i="2"/>
  <c r="BK158" i="2"/>
  <c r="N158" i="2"/>
  <c r="BI157" i="2"/>
  <c r="BH157" i="2"/>
  <c r="BG157" i="2"/>
  <c r="BF157" i="2"/>
  <c r="BE157" i="2"/>
  <c r="AA157" i="2"/>
  <c r="Y157" i="2"/>
  <c r="W157" i="2"/>
  <c r="BK157" i="2"/>
  <c r="N157" i="2"/>
  <c r="BI156" i="2"/>
  <c r="BH156" i="2"/>
  <c r="BG156" i="2"/>
  <c r="BF156" i="2"/>
  <c r="BE156" i="2"/>
  <c r="AA156" i="2"/>
  <c r="Y156" i="2"/>
  <c r="W156" i="2"/>
  <c r="BK156" i="2"/>
  <c r="N156" i="2"/>
  <c r="BI155" i="2"/>
  <c r="BH155" i="2"/>
  <c r="BG155" i="2"/>
  <c r="BF155" i="2"/>
  <c r="BE155" i="2"/>
  <c r="AA155" i="2"/>
  <c r="Y155" i="2"/>
  <c r="W155" i="2"/>
  <c r="BK155" i="2"/>
  <c r="N155" i="2"/>
  <c r="BI154" i="2"/>
  <c r="BH154" i="2"/>
  <c r="BG154" i="2"/>
  <c r="BF154" i="2"/>
  <c r="BE154" i="2"/>
  <c r="AA154" i="2"/>
  <c r="Y154" i="2"/>
  <c r="W154" i="2"/>
  <c r="BK154" i="2"/>
  <c r="N154" i="2"/>
  <c r="BI153" i="2"/>
  <c r="BH153" i="2"/>
  <c r="BG153" i="2"/>
  <c r="BF153" i="2"/>
  <c r="BE153" i="2"/>
  <c r="AA153" i="2"/>
  <c r="Y153" i="2"/>
  <c r="W153" i="2"/>
  <c r="BK153" i="2"/>
  <c r="N153" i="2"/>
  <c r="BI152" i="2"/>
  <c r="BH152" i="2"/>
  <c r="BG152" i="2"/>
  <c r="BF152" i="2"/>
  <c r="BE152" i="2"/>
  <c r="AA152" i="2"/>
  <c r="Y152" i="2"/>
  <c r="W152" i="2"/>
  <c r="BK152" i="2"/>
  <c r="N152" i="2"/>
  <c r="BI151" i="2"/>
  <c r="BH151" i="2"/>
  <c r="BG151" i="2"/>
  <c r="BF151" i="2"/>
  <c r="BE151" i="2"/>
  <c r="AA151" i="2"/>
  <c r="Y151" i="2"/>
  <c r="W151" i="2"/>
  <c r="BK151" i="2"/>
  <c r="N151" i="2"/>
  <c r="BI150" i="2"/>
  <c r="BH150" i="2"/>
  <c r="BG150" i="2"/>
  <c r="BF150" i="2"/>
  <c r="BE150" i="2"/>
  <c r="AA150" i="2"/>
  <c r="Y150" i="2"/>
  <c r="W150" i="2"/>
  <c r="BK150" i="2"/>
  <c r="N150" i="2"/>
  <c r="BI149" i="2"/>
  <c r="BH149" i="2"/>
  <c r="BG149" i="2"/>
  <c r="BF149" i="2"/>
  <c r="BE149" i="2"/>
  <c r="AA149" i="2"/>
  <c r="Y149" i="2"/>
  <c r="W149" i="2"/>
  <c r="BK149" i="2"/>
  <c r="N149" i="2"/>
  <c r="BI148" i="2"/>
  <c r="BH148" i="2"/>
  <c r="BG148" i="2"/>
  <c r="BF148" i="2"/>
  <c r="BE148" i="2"/>
  <c r="AA148" i="2"/>
  <c r="Y148" i="2"/>
  <c r="W148" i="2"/>
  <c r="BK148" i="2"/>
  <c r="N148" i="2"/>
  <c r="BI147" i="2"/>
  <c r="BH147" i="2"/>
  <c r="BG147" i="2"/>
  <c r="BF147" i="2"/>
  <c r="BE147" i="2"/>
  <c r="AA147" i="2"/>
  <c r="Y147" i="2"/>
  <c r="W147" i="2"/>
  <c r="BK147" i="2"/>
  <c r="N147" i="2"/>
  <c r="BI146" i="2"/>
  <c r="BH146" i="2"/>
  <c r="BG146" i="2"/>
  <c r="BF146" i="2"/>
  <c r="BE146" i="2"/>
  <c r="AA146" i="2"/>
  <c r="Y146" i="2"/>
  <c r="W146" i="2"/>
  <c r="BK146" i="2"/>
  <c r="N146" i="2"/>
  <c r="BI145" i="2"/>
  <c r="BH145" i="2"/>
  <c r="BG145" i="2"/>
  <c r="BF145" i="2"/>
  <c r="BE145" i="2"/>
  <c r="AA145" i="2"/>
  <c r="Y145" i="2"/>
  <c r="W145" i="2"/>
  <c r="BK145" i="2"/>
  <c r="N145" i="2"/>
  <c r="BI144" i="2"/>
  <c r="BH144" i="2"/>
  <c r="BG144" i="2"/>
  <c r="BF144" i="2"/>
  <c r="BE144" i="2"/>
  <c r="AA144" i="2"/>
  <c r="Y144" i="2"/>
  <c r="W144" i="2"/>
  <c r="BK144" i="2"/>
  <c r="N144" i="2"/>
  <c r="BI143" i="2"/>
  <c r="BH143" i="2"/>
  <c r="BG143" i="2"/>
  <c r="BF143" i="2"/>
  <c r="BE143" i="2"/>
  <c r="AA143" i="2"/>
  <c r="Y143" i="2"/>
  <c r="W143" i="2"/>
  <c r="BK143" i="2"/>
  <c r="N143" i="2"/>
  <c r="BI142" i="2"/>
  <c r="BH142" i="2"/>
  <c r="BG142" i="2"/>
  <c r="BF142" i="2"/>
  <c r="BE142" i="2"/>
  <c r="AA142" i="2"/>
  <c r="Y142" i="2"/>
  <c r="W142" i="2"/>
  <c r="BK142" i="2"/>
  <c r="N142" i="2"/>
  <c r="BI141" i="2"/>
  <c r="BH141" i="2"/>
  <c r="BG141" i="2"/>
  <c r="BF141" i="2"/>
  <c r="BE141" i="2"/>
  <c r="AA141" i="2"/>
  <c r="Y141" i="2"/>
  <c r="W141" i="2"/>
  <c r="BK141" i="2"/>
  <c r="N141" i="2"/>
  <c r="BI140" i="2"/>
  <c r="BH140" i="2"/>
  <c r="BG140" i="2"/>
  <c r="BF140" i="2"/>
  <c r="BE140" i="2"/>
  <c r="AA140" i="2"/>
  <c r="Y140" i="2"/>
  <c r="W140" i="2"/>
  <c r="BK140" i="2"/>
  <c r="N140" i="2"/>
  <c r="BI139" i="2"/>
  <c r="BH139" i="2"/>
  <c r="BG139" i="2"/>
  <c r="BF139" i="2"/>
  <c r="BE139" i="2"/>
  <c r="AA139" i="2"/>
  <c r="Y139" i="2"/>
  <c r="W139" i="2"/>
  <c r="BK139" i="2"/>
  <c r="N139" i="2"/>
  <c r="BI138" i="2"/>
  <c r="BH138" i="2"/>
  <c r="BG138" i="2"/>
  <c r="BF138" i="2"/>
  <c r="BE138" i="2"/>
  <c r="AA138" i="2"/>
  <c r="Y138" i="2"/>
  <c r="W138" i="2"/>
  <c r="BK138" i="2"/>
  <c r="N138" i="2"/>
  <c r="BI137" i="2"/>
  <c r="BH137" i="2"/>
  <c r="BG137" i="2"/>
  <c r="BF137" i="2"/>
  <c r="BE137" i="2"/>
  <c r="AA137" i="2"/>
  <c r="Y137" i="2"/>
  <c r="W137" i="2"/>
  <c r="BK137" i="2"/>
  <c r="N137" i="2"/>
  <c r="BI136" i="2"/>
  <c r="BH136" i="2"/>
  <c r="BG136" i="2"/>
  <c r="BF136" i="2"/>
  <c r="BE136" i="2"/>
  <c r="AA136" i="2"/>
  <c r="Y136" i="2"/>
  <c r="W136" i="2"/>
  <c r="BK136" i="2"/>
  <c r="N136" i="2"/>
  <c r="BI135" i="2"/>
  <c r="BH135" i="2"/>
  <c r="BG135" i="2"/>
  <c r="BF135" i="2"/>
  <c r="BE135" i="2"/>
  <c r="AA135" i="2"/>
  <c r="Y135" i="2"/>
  <c r="W135" i="2"/>
  <c r="BK135" i="2"/>
  <c r="N135" i="2"/>
  <c r="BI134" i="2"/>
  <c r="BH134" i="2"/>
  <c r="BG134" i="2"/>
  <c r="BF134" i="2"/>
  <c r="BE134" i="2"/>
  <c r="AA134" i="2"/>
  <c r="Y134" i="2"/>
  <c r="W134" i="2"/>
  <c r="BK134" i="2"/>
  <c r="N134" i="2"/>
  <c r="BI133" i="2"/>
  <c r="BH133" i="2"/>
  <c r="BG133" i="2"/>
  <c r="BF133" i="2"/>
  <c r="BE133" i="2"/>
  <c r="AA133" i="2"/>
  <c r="Y133" i="2"/>
  <c r="W133" i="2"/>
  <c r="BK133" i="2"/>
  <c r="N133" i="2"/>
  <c r="BI132" i="2"/>
  <c r="BH132" i="2"/>
  <c r="BG132" i="2"/>
  <c r="BF132" i="2"/>
  <c r="BE132" i="2"/>
  <c r="AA132" i="2"/>
  <c r="Y132" i="2"/>
  <c r="W132" i="2"/>
  <c r="BK132" i="2"/>
  <c r="N132" i="2"/>
  <c r="BI131" i="2"/>
  <c r="BH131" i="2"/>
  <c r="BG131" i="2"/>
  <c r="BF131" i="2"/>
  <c r="BE131" i="2"/>
  <c r="AA131" i="2"/>
  <c r="Y131" i="2"/>
  <c r="W131" i="2"/>
  <c r="BK131" i="2"/>
  <c r="N131" i="2"/>
  <c r="BI130" i="2"/>
  <c r="BH130" i="2"/>
  <c r="BG130" i="2"/>
  <c r="BF130" i="2"/>
  <c r="BE130" i="2"/>
  <c r="AA130" i="2"/>
  <c r="AA129" i="2" s="1"/>
  <c r="Y130" i="2"/>
  <c r="Y129" i="2" s="1"/>
  <c r="W130" i="2"/>
  <c r="W129" i="2" s="1"/>
  <c r="BK130" i="2"/>
  <c r="BK129" i="2" s="1"/>
  <c r="N130" i="2"/>
  <c r="M124" i="2"/>
  <c r="F121" i="2"/>
  <c r="F119" i="2"/>
  <c r="BI107" i="2"/>
  <c r="BH107" i="2"/>
  <c r="BG107" i="2"/>
  <c r="BF107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H37" i="2" s="1"/>
  <c r="BD89" i="1" s="1"/>
  <c r="BD88" i="1" s="1"/>
  <c r="BD87" i="1" s="1"/>
  <c r="W35" i="1" s="1"/>
  <c r="BH102" i="2"/>
  <c r="H36" i="2" s="1"/>
  <c r="BC89" i="1" s="1"/>
  <c r="BC88" i="1" s="1"/>
  <c r="BG102" i="2"/>
  <c r="H35" i="2" s="1"/>
  <c r="BB89" i="1" s="1"/>
  <c r="BB88" i="1" s="1"/>
  <c r="BF102" i="2"/>
  <c r="M34" i="2" s="1"/>
  <c r="AW89" i="1" s="1"/>
  <c r="M85" i="2"/>
  <c r="F82" i="2"/>
  <c r="F80" i="2"/>
  <c r="O22" i="2"/>
  <c r="E22" i="2"/>
  <c r="O21" i="2"/>
  <c r="O19" i="2"/>
  <c r="E19" i="2"/>
  <c r="M123" i="2" s="1"/>
  <c r="O18" i="2"/>
  <c r="O16" i="2"/>
  <c r="E16" i="2"/>
  <c r="F124" i="2" s="1"/>
  <c r="O15" i="2"/>
  <c r="O13" i="2"/>
  <c r="E13" i="2"/>
  <c r="F123" i="2" s="1"/>
  <c r="O12" i="2"/>
  <c r="O10" i="2"/>
  <c r="M121" i="2" s="1"/>
  <c r="F6" i="2"/>
  <c r="F117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AX88" i="1" l="1"/>
  <c r="BB87" i="1"/>
  <c r="W128" i="2"/>
  <c r="W127" i="2" s="1"/>
  <c r="AU89" i="1" s="1"/>
  <c r="AU88" i="1" s="1"/>
  <c r="AU87" i="1" s="1"/>
  <c r="Y226" i="2"/>
  <c r="N129" i="2"/>
  <c r="N91" i="2" s="1"/>
  <c r="BK128" i="2"/>
  <c r="AY88" i="1"/>
  <c r="BC87" i="1"/>
  <c r="Y128" i="2"/>
  <c r="Y127" i="2" s="1"/>
  <c r="AA226" i="2"/>
  <c r="AA128" i="2" s="1"/>
  <c r="AA127" i="2" s="1"/>
  <c r="F85" i="2"/>
  <c r="M82" i="2"/>
  <c r="F78" i="2"/>
  <c r="F84" i="2"/>
  <c r="H34" i="2"/>
  <c r="BA89" i="1" s="1"/>
  <c r="BA88" i="1" s="1"/>
  <c r="M84" i="2"/>
  <c r="AW88" i="1" l="1"/>
  <c r="BA87" i="1"/>
  <c r="AX87" i="1"/>
  <c r="W33" i="1"/>
  <c r="N128" i="2"/>
  <c r="N90" i="2" s="1"/>
  <c r="BK127" i="2"/>
  <c r="N127" i="2" s="1"/>
  <c r="N89" i="2" s="1"/>
  <c r="AY87" i="1"/>
  <c r="W34" i="1"/>
  <c r="N107" i="2" l="1"/>
  <c r="BE107" i="2" s="1"/>
  <c r="N105" i="2"/>
  <c r="BE105" i="2" s="1"/>
  <c r="N103" i="2"/>
  <c r="BE103" i="2" s="1"/>
  <c r="M28" i="2"/>
  <c r="N106" i="2"/>
  <c r="BE106" i="2" s="1"/>
  <c r="N104" i="2"/>
  <c r="BE104" i="2" s="1"/>
  <c r="N102" i="2"/>
  <c r="AW87" i="1"/>
  <c r="AK32" i="1" s="1"/>
  <c r="W32" i="1"/>
  <c r="BE102" i="2" l="1"/>
  <c r="N101" i="2"/>
  <c r="M29" i="2" l="1"/>
  <c r="L109" i="2"/>
  <c r="M33" i="2"/>
  <c r="AV89" i="1" s="1"/>
  <c r="AT89" i="1" s="1"/>
  <c r="H33" i="2"/>
  <c r="AZ89" i="1" s="1"/>
  <c r="AZ88" i="1" s="1"/>
  <c r="AS89" i="1" l="1"/>
  <c r="AS88" i="1" s="1"/>
  <c r="AS87" i="1" s="1"/>
  <c r="M31" i="2"/>
  <c r="AZ87" i="1"/>
  <c r="AV88" i="1"/>
  <c r="AT88" i="1" s="1"/>
  <c r="AV87" i="1" l="1"/>
  <c r="AG89" i="1"/>
  <c r="L39" i="2"/>
  <c r="AG88" i="1" l="1"/>
  <c r="AN89" i="1"/>
  <c r="AT87" i="1"/>
  <c r="AG87" i="1" l="1"/>
  <c r="AN88" i="1"/>
  <c r="AN87" i="1" l="1"/>
  <c r="AK26" i="1"/>
  <c r="AG93" i="1"/>
  <c r="AG95" i="1"/>
  <c r="AG94" i="1"/>
  <c r="AG92" i="1"/>
  <c r="AV93" i="1" l="1"/>
  <c r="BY93" i="1" s="1"/>
  <c r="CD93" i="1"/>
  <c r="AV92" i="1"/>
  <c r="BY92" i="1" s="1"/>
  <c r="CD92" i="1"/>
  <c r="AG91" i="1"/>
  <c r="AN92" i="1"/>
  <c r="AV94" i="1"/>
  <c r="BY94" i="1" s="1"/>
  <c r="AN94" i="1"/>
  <c r="CD94" i="1"/>
  <c r="CD95" i="1"/>
  <c r="AV95" i="1"/>
  <c r="BY95" i="1" s="1"/>
  <c r="AK27" i="1" l="1"/>
  <c r="AK29" i="1" s="1"/>
  <c r="AK37" i="1" s="1"/>
  <c r="AG97" i="1"/>
  <c r="AN95" i="1"/>
  <c r="AK31" i="1"/>
  <c r="W31" i="1"/>
  <c r="AN93" i="1"/>
  <c r="AN91" i="1" s="1"/>
  <c r="AN97" i="1" s="1"/>
</calcChain>
</file>

<file path=xl/sharedStrings.xml><?xml version="1.0" encoding="utf-8"?>
<sst xmlns="http://schemas.openxmlformats.org/spreadsheetml/2006/main" count="1686" uniqueCount="470">
  <si>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</si>
  <si>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</si>
  <si>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</si>
  <si>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</si>
  <si>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</si>
  <si>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</si>
  <si>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</si>
  <si>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</si>
  <si>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</si>
  <si>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</si>
  <si>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</si>
  <si>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</si>
  <si>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</si>
  <si>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</si>
  <si>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</si>
  <si>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</si>
  <si>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</si>
  <si>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A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</si>
  <si>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</si>
  <si>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</si>
  <si>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V PROSTORU SLATINICE</t>
  </si>
  <si>
    <t>JKSO:</t>
  </si>
  <si>
    <t>CC-CZ:</t>
  </si>
  <si>
    <t>Místo:</t>
  </si>
  <si>
    <t xml:space="preserve"> </t>
  </si>
  <si>
    <t>Datum:</t>
  </si>
  <si>
    <t>30. 6. 2017</t>
  </si>
  <si>
    <t>Objednatel:</t>
  </si>
  <si>
    <t>IČ: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</si>
  <si>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</si>
  <si>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</si>
  <si>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</si>
  <si>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</si>
  <si>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</si>
  <si>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</si>
  <si>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</si>
  <si>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</si>
  <si>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</si>
  <si>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</si>
  <si>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</si>
  <si>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</si>
  <si>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</si>
  <si>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</si>
  <si>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</si>
  <si>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</si>
  <si>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</si>
  <si>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</si>
  <si>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</si>
  <si>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</si>
  <si>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</si>
  <si>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</si>
  <si>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</si>
  <si>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</si>
  <si>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</si>
  <si>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</si>
  <si>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</si>
  <si>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</si>
  <si>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</si>
  <si>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</si>
  <si>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</si>
  <si>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</si>
  <si>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</si>
  <si>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</si>
  <si>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</si>
  <si>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</si>
  <si>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</si>
  <si>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</si>
  <si>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</si>
  <si>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</si>
  <si>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</si>
  <si>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</si>
  <si>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</si>
  <si>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</si>
  <si>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</si>
  <si>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</si>
  <si>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</si>
  <si>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</si>
  <si>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</si>
  <si>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{a05ada48-5bc1-42ec-88f4-246bd3090a4d}</t>
  </si>
  <si>
    <t>{00000000-0000-0000-0000-000000000000}</t>
  </si>
  <si>
    <t>F2 HP</t>
  </si>
  <si>
    <t>Produktovody a trubní sítě - ÚSEK 1</t>
  </si>
  <si>
    <t>1</t>
  </si>
  <si>
    <t>{7d4bea06-07c6-456f-8083-8a37087ed799}</t>
  </si>
  <si>
    <t>/</t>
  </si>
  <si>
    <t>Horkovodní přivaděč - ÚSEK 1</t>
  </si>
  <si>
    <t>2</t>
  </si>
  <si>
    <t>{73a6dffc-3d3f-4cbf-a576-7fee38f7b59e}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</si>
  <si>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</si>
  <si>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</si>
  <si>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</si>
  <si>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</si>
  <si>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</si>
  <si>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</si>
  <si>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</si>
  <si>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</si>
  <si>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</si>
  <si>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</si>
  <si>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</si>
  <si>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</si>
  <si>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</si>
  <si>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</si>
  <si>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</si>
  <si>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</si>
  <si>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F2 HP - Produktovody a trubní sítě - ÚSEK 1</t>
  </si>
  <si>
    <t>Část:</t>
  </si>
  <si>
    <t>F2 HP - Horkovodní přivaděč - ÚSEK 1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</si>
  <si>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</si>
  <si>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</si>
  <si>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</si>
  <si>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</si>
  <si>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</si>
  <si>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</si>
  <si>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M - Práce a dodávky M - ÚSEK 1</t>
  </si>
  <si>
    <t xml:space="preserve">    23-M - Montáže potrubí</t>
  </si>
  <si>
    <t xml:space="preserve">    23-M-OV - Montáže potrubí - odvzdušnění</t>
  </si>
  <si>
    <t xml:space="preserve">    23-M-VYP - Montáže potrubí - vypouštění</t>
  </si>
  <si>
    <t xml:space="preserve">    23-M-KD - Montáže potrubí - uložení</t>
  </si>
  <si>
    <t xml:space="preserve">    23-M-ARM - Montáže potrubí - armatury</t>
  </si>
  <si>
    <t xml:space="preserve">    783 - Dokončovací práce - nátěry</t>
  </si>
  <si>
    <t xml:space="preserve">    713 - Izolace tepelné</t>
  </si>
  <si>
    <t xml:space="preserve">    23-M-ZK - Montáže potrubí - proplach - zkoušky</t>
  </si>
  <si>
    <t xml:space="preserve">      23-M-RTG - Kontrola svarů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</si>
  <si>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</si>
  <si>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</si>
  <si>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</si>
  <si>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</si>
  <si>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</si>
  <si>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</si>
  <si>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</si>
  <si>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</si>
  <si>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</si>
  <si>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</si>
  <si>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</si>
  <si>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</si>
  <si>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</si>
  <si>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</si>
  <si>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</si>
  <si>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</si>
  <si>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</si>
  <si>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</si>
  <si>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</si>
  <si>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</si>
  <si>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</si>
  <si>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</si>
  <si>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</si>
  <si>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</si>
  <si>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M</t>
  </si>
  <si>
    <t>M001</t>
  </si>
  <si>
    <t>Trubka ocelová podélně svařovaná DN 800 - 813x12,5mm, materiál P235GH (ČSN EN 10 217-5)</t>
  </si>
  <si>
    <t>m</t>
  </si>
  <si>
    <t>8</t>
  </si>
  <si>
    <t>4</t>
  </si>
  <si>
    <t>K</t>
  </si>
  <si>
    <t>230011211</t>
  </si>
  <si>
    <t>Montáž potrubí trouby ocelové hladké tř.11-13 D 820 mm, tl 12,0 mm</t>
  </si>
  <si>
    <t>3</t>
  </si>
  <si>
    <t>M002</t>
  </si>
  <si>
    <t>Trubka ocelová podélně svařovaná DN 700 - 720x12,5mm, materiál P235GH (ČSN EN 10 217-5)</t>
  </si>
  <si>
    <t>6</t>
  </si>
  <si>
    <t>230011200</t>
  </si>
  <si>
    <t>Montáž potrubí trouby ocelové hladké tř.11-13 D 720 mm, tl 12,0 mm</t>
  </si>
  <si>
    <t>5</t>
  </si>
  <si>
    <t>M003</t>
  </si>
  <si>
    <t>Trubka ocelová podélně svařovaná DN 600 - 630x10mm, materiál P235GH (ČSN EN 10 217-5)</t>
  </si>
  <si>
    <t>10</t>
  </si>
  <si>
    <t>230011191</t>
  </si>
  <si>
    <t>Montáž potrubí trouby ocelové hladké tř.11-13 D 630 mm, tl 10,0 mm</t>
  </si>
  <si>
    <t>12</t>
  </si>
  <si>
    <t>7</t>
  </si>
  <si>
    <t>M004</t>
  </si>
  <si>
    <t>Trubka ocelová podélně svařovaná DN 500 - 530x10mm, materiál P235GH (ČSN EN 10 217-5)</t>
  </si>
  <si>
    <t>14</t>
  </si>
  <si>
    <t>230011183</t>
  </si>
  <si>
    <t>Montáž potrubí trouby ocelové hladké tř.11-13 D 530 mm, tl 10,0 mm</t>
  </si>
  <si>
    <t>16</t>
  </si>
  <si>
    <t>9</t>
  </si>
  <si>
    <t>M005</t>
  </si>
  <si>
    <t>Trubka ocelová bezešvá  DN 100,  materiál P235GH (ČSN EN 10 217-5)</t>
  </si>
  <si>
    <t>18</t>
  </si>
  <si>
    <t>230011067</t>
  </si>
  <si>
    <t>Montáž potrubí trouby ocelové hladké tř.11-13 D 108 mm, tl 4,0 mm</t>
  </si>
  <si>
    <t>20</t>
  </si>
  <si>
    <t>11</t>
  </si>
  <si>
    <t>M006</t>
  </si>
  <si>
    <t>Trubka ocelová bezešvá  DN 65,  materiál P235GH (ČSN EN 10 217-5)</t>
  </si>
  <si>
    <t>22</t>
  </si>
  <si>
    <t>230011049</t>
  </si>
  <si>
    <t>Montáž potrubí trouby ocelové hladké tř.11-13 D 76 mm, tl 4,0 mm</t>
  </si>
  <si>
    <t>24</t>
  </si>
  <si>
    <t>13</t>
  </si>
  <si>
    <t>M017</t>
  </si>
  <si>
    <t>Tvarovka pro potrubí - oblouk 5D typ B-90°, DN800-813x12,5mm, materiál P235GH (ČSN EN 10 253-2)</t>
  </si>
  <si>
    <t>kus</t>
  </si>
  <si>
    <t>26</t>
  </si>
  <si>
    <t>M018</t>
  </si>
  <si>
    <t>Tvarovka pro potrubí - oblouk typ B-R=4DN-30°, DN800-813x12,5mm, materiál P235GH (ČSN EN 10 253-2)</t>
  </si>
  <si>
    <t>28</t>
  </si>
  <si>
    <t>M019</t>
  </si>
  <si>
    <t>Tvarovka pro potrubí - oblouk 5D typ B-15°, DN800-813x12,5mm, materiál P235GH (ČSN EN 10 253-2)</t>
  </si>
  <si>
    <t>30</t>
  </si>
  <si>
    <t>M020</t>
  </si>
  <si>
    <t>Tvarovka pro potrubí - oblouk typ B-R=4DN-65°, DN800-813x12,5mm, materiál P235GH (ČSN EN 10 253-2)</t>
  </si>
  <si>
    <t>32</t>
  </si>
  <si>
    <t>17</t>
  </si>
  <si>
    <t>M021</t>
  </si>
  <si>
    <t>Tvarovka pro potrubí - oblouk typ B-R=4DN-45°, DN800-813x12,5mm, materiál P235GH (ČSN EN 10 253-2)</t>
  </si>
  <si>
    <t>34</t>
  </si>
  <si>
    <t>230026193</t>
  </si>
  <si>
    <t>Montáž trubní díly přivařovací tř.11-13 do 1000 kg D 820 mm tl 12 mm</t>
  </si>
  <si>
    <t>36</t>
  </si>
  <si>
    <t>19</t>
  </si>
  <si>
    <t>M022</t>
  </si>
  <si>
    <t>Tvarovka pro potrubí - oblouk 5D typ B-90°, DN600-630x10mm, materiál P235GH (ČSN EN 10 253-2)</t>
  </si>
  <si>
    <t>38</t>
  </si>
  <si>
    <t>M023</t>
  </si>
  <si>
    <t>Tvarovka pro potrubí - oblouk typ B-R=4DN-65°, DN600-630x10mm, materiál P235GH (ČSN EN 10 253-2)</t>
  </si>
  <si>
    <t>40</t>
  </si>
  <si>
    <t>M024</t>
  </si>
  <si>
    <t>Tvarovka pro potrubí - oblouk typ B-R=4DN-20°, DN600-630x10mm, materiál P235GH (ČSN EN 10 253-2)</t>
  </si>
  <si>
    <t>42</t>
  </si>
  <si>
    <t>M025</t>
  </si>
  <si>
    <t>Tvarovka pro potrubí - oblouk 5D typ B-15°, DN600-630x10mm, materiál P235GH (ČSN EN 10 253-2)</t>
  </si>
  <si>
    <t>44</t>
  </si>
  <si>
    <t>23</t>
  </si>
  <si>
    <t>230026175</t>
  </si>
  <si>
    <t>Montáž trubní díly přivařovací tř.11-13 do 1000 kg D 630 mm tl 10 mm</t>
  </si>
  <si>
    <t>46</t>
  </si>
  <si>
    <t>M026</t>
  </si>
  <si>
    <t>Tvarovka pro potrubí - oblouk 5D typ B-90°, DN500-530x10mm, materiál P235GH (ČSN EN 10 253-2)</t>
  </si>
  <si>
    <t>48</t>
  </si>
  <si>
    <t>25</t>
  </si>
  <si>
    <t>230026167</t>
  </si>
  <si>
    <t>Montáž trubní díly přivařovací tř.11-13 do 1000 kg D 530 mm tl 10 mm</t>
  </si>
  <si>
    <t>50</t>
  </si>
  <si>
    <t>M050</t>
  </si>
  <si>
    <t>Trubkový přechod hladký DN 800 - 813x12,5mm / DN600 - 630x10mm  (ČSN EN 10 253-2)</t>
  </si>
  <si>
    <t>52</t>
  </si>
  <si>
    <t>27</t>
  </si>
  <si>
    <t>230025193</t>
  </si>
  <si>
    <t>Montáž trubní díly přivařovací tř.11-13 do 250 kg D 820 mm tl 12,0 mm</t>
  </si>
  <si>
    <t>54</t>
  </si>
  <si>
    <t>M051</t>
  </si>
  <si>
    <t>Trubkový přechod hladký DN 700 - 720x12,5mm / DN600 - 630x10mm  (ČSN EN 10 253-2)</t>
  </si>
  <si>
    <t>56</t>
  </si>
  <si>
    <t>29</t>
  </si>
  <si>
    <t>230025184</t>
  </si>
  <si>
    <t>Montáž trubní díly přivařovací tř.11-13 do 250 kg D 720 mm tl 12,0 mm</t>
  </si>
  <si>
    <t>58</t>
  </si>
  <si>
    <t>23-OV-01</t>
  </si>
  <si>
    <t>Odvzdušnění potrubí DN 800  (včetně armatur)</t>
  </si>
  <si>
    <t>kpl</t>
  </si>
  <si>
    <t>60</t>
  </si>
  <si>
    <t>viz. výkres C4-Detail odvzdušnění a vypouštění</t>
  </si>
  <si>
    <t>P</t>
  </si>
  <si>
    <t>31</t>
  </si>
  <si>
    <t>23-OV-03</t>
  </si>
  <si>
    <t>Odvzdušnění potrubí DN 600  (včetně armatur)</t>
  </si>
  <si>
    <t>62</t>
  </si>
  <si>
    <t>23-OV-04</t>
  </si>
  <si>
    <t>Odvzdušnění potrubí DN 500  (včetně armatur)</t>
  </si>
  <si>
    <t>64</t>
  </si>
  <si>
    <t>33</t>
  </si>
  <si>
    <t>23-VYP-01</t>
  </si>
  <si>
    <t>Vypouštění potrubí  DN 800  (včetně armatur)</t>
  </si>
  <si>
    <t>66</t>
  </si>
  <si>
    <t>23-VYP-02</t>
  </si>
  <si>
    <t>Vypouštění potrubí  DN 700  (včetně armatur)</t>
  </si>
  <si>
    <t>68</t>
  </si>
  <si>
    <t>35</t>
  </si>
  <si>
    <t>23-VYP-03</t>
  </si>
  <si>
    <t>Vypouštění potrubí  DN 600  (včetně armatur)</t>
  </si>
  <si>
    <t>70</t>
  </si>
  <si>
    <t>23-VYP-04</t>
  </si>
  <si>
    <t>Vypouštění potrubí  DN 500  (včetně armatur)</t>
  </si>
  <si>
    <t>72</t>
  </si>
  <si>
    <t>37</t>
  </si>
  <si>
    <t>M111</t>
  </si>
  <si>
    <t>Kluzná podpěra SS, vč. Kluzné desky PTFE - 614.1xT/800/700,   DN 800</t>
  </si>
  <si>
    <t>74</t>
  </si>
  <si>
    <t>Zatížení viz. D1-Pevnostní výpočet p.</t>
  </si>
  <si>
    <t>M112</t>
  </si>
  <si>
    <t>Kluzná podpěra s vedením GS, vč. Kluzné desky PTFE - 634.T/800/1400,   DN 800</t>
  </si>
  <si>
    <t>76</t>
  </si>
  <si>
    <t>39</t>
  </si>
  <si>
    <t>M113</t>
  </si>
  <si>
    <t>Pevný bod - FP,   DN 800</t>
  </si>
  <si>
    <t>78</t>
  </si>
  <si>
    <t>230050015</t>
  </si>
  <si>
    <t>Montáž uložení přivařením DN přes 350 mm</t>
  </si>
  <si>
    <t>kg</t>
  </si>
  <si>
    <t>80</t>
  </si>
  <si>
    <t>41</t>
  </si>
  <si>
    <t>M114</t>
  </si>
  <si>
    <t>Kluzná podpěra SS, vč. Kluzné desky PTFE - 614.1xT/600/560,   DN 600</t>
  </si>
  <si>
    <t>82</t>
  </si>
  <si>
    <t>M115</t>
  </si>
  <si>
    <t>Kluzná podpěra s vedením GS, vč. Kluzné desky PTFE - 634.T/600/1120,   DN 600</t>
  </si>
  <si>
    <t>84</t>
  </si>
  <si>
    <t>43</t>
  </si>
  <si>
    <t>M116</t>
  </si>
  <si>
    <t>Pevný bod - FP,   DN 600</t>
  </si>
  <si>
    <t>86</t>
  </si>
  <si>
    <t>88</t>
  </si>
  <si>
    <t>45</t>
  </si>
  <si>
    <t>M117</t>
  </si>
  <si>
    <t>Kluzná podpěra SS, vč. Kluzné desky PTFE - 614.1xT/500/500,   DN 500</t>
  </si>
  <si>
    <t>90</t>
  </si>
  <si>
    <t>230050005</t>
  </si>
  <si>
    <t>Montáž uložení přišroubováním DN přes 350 mm</t>
  </si>
  <si>
    <t>92</t>
  </si>
  <si>
    <t>47</t>
  </si>
  <si>
    <t>M211</t>
  </si>
  <si>
    <t>Kulový kohout přivařovací DN600/PN40 + elektropohon 3x400V/50Hz-cca 2,5kW, zapojení do spol. rozvaděče nap. dieselagregát</t>
  </si>
  <si>
    <t>94</t>
  </si>
  <si>
    <t>96</t>
  </si>
  <si>
    <t>49</t>
  </si>
  <si>
    <t>M212</t>
  </si>
  <si>
    <t>Kulový kohout přivařovací DN500/PN40 + elektropohon 3x400V/50Hz-cca 2,5kW, zapojení do spol. rozvaděče nap. dieselagregát</t>
  </si>
  <si>
    <t>98</t>
  </si>
  <si>
    <t>100</t>
  </si>
  <si>
    <t>51</t>
  </si>
  <si>
    <t>M213</t>
  </si>
  <si>
    <t>Kulový kohout přivařovací DN100/PN40 s aretací - propoj</t>
  </si>
  <si>
    <t>102</t>
  </si>
  <si>
    <t>230024067</t>
  </si>
  <si>
    <t>Montáž trubní díly přivařovací tř.11-13 do 50 kg D 108 mm tl 4,0 mm</t>
  </si>
  <si>
    <t>104</t>
  </si>
  <si>
    <t>53</t>
  </si>
  <si>
    <t>M214</t>
  </si>
  <si>
    <t>Kulový kohout přivařovací DN65/PN40 s aretací - obtok</t>
  </si>
  <si>
    <t>106</t>
  </si>
  <si>
    <t>230024049</t>
  </si>
  <si>
    <t>Montáž trubní díly přivařovací tř.11-13 do 50 kg D 76 mm tl 4,0 mm</t>
  </si>
  <si>
    <t>108</t>
  </si>
  <si>
    <t>55</t>
  </si>
  <si>
    <t>M783-01</t>
  </si>
  <si>
    <t>Cementový nátěr na bázi cementu a anorganického pojiva - dodávka pro dvojnásobný nátěr</t>
  </si>
  <si>
    <t>m2</t>
  </si>
  <si>
    <t>110</t>
  </si>
  <si>
    <t>783295228</t>
  </si>
  <si>
    <t>Nátěry KDK cementovým nátěrem na bázi cementu a anorganického pojiva - dvojnásobný</t>
  </si>
  <si>
    <t>112</t>
  </si>
  <si>
    <t>57</t>
  </si>
  <si>
    <t>M713-101</t>
  </si>
  <si>
    <t>Tepelná izolace - první vrstva - tloušťka 120 mm      DN 800</t>
  </si>
  <si>
    <t>114</t>
  </si>
  <si>
    <t>M713-102</t>
  </si>
  <si>
    <t>Tepelná izolace - druhá vrstva - tloušťka 100 mm      DN 800</t>
  </si>
  <si>
    <t>116</t>
  </si>
  <si>
    <t>59</t>
  </si>
  <si>
    <t>M713-103</t>
  </si>
  <si>
    <t>Tepelná izolace - první vrstva - tloušťka 120 mm      DN 700</t>
  </si>
  <si>
    <t>118</t>
  </si>
  <si>
    <t>M713-104</t>
  </si>
  <si>
    <t>Tepelná izolace - druhá vrstva - tloušťka 100 mm      DN 700</t>
  </si>
  <si>
    <t>120</t>
  </si>
  <si>
    <t>61</t>
  </si>
  <si>
    <t>M713-105</t>
  </si>
  <si>
    <t>Tepelná izolace - první vrstva - tloušťka 120 mm      DN 600</t>
  </si>
  <si>
    <t>122</t>
  </si>
  <si>
    <t>M713-106</t>
  </si>
  <si>
    <t>Tepelná izolace - druhá vrstva - tloušťka 100 mm      DN 600</t>
  </si>
  <si>
    <t>124</t>
  </si>
  <si>
    <t>63</t>
  </si>
  <si>
    <t>M713-107</t>
  </si>
  <si>
    <t>Tepelná izolace - první vrstva - tloušťka 120 mm      DN 500</t>
  </si>
  <si>
    <t>126</t>
  </si>
  <si>
    <t>M713-108</t>
  </si>
  <si>
    <t>Tepelná izolace - druhá vrstva - tloušťka 100 mm      DN 500</t>
  </si>
  <si>
    <t>128</t>
  </si>
  <si>
    <t>65</t>
  </si>
  <si>
    <t>M713-109</t>
  </si>
  <si>
    <t>Tepelná izolace - první vrstva - tloušťka 50 mm      DN 65</t>
  </si>
  <si>
    <t>130</t>
  </si>
  <si>
    <t>713411112</t>
  </si>
  <si>
    <t>Montáž izolace tepelné potrubí pásy nebo rohožemi bez úpravy -  staženými drátem 2x</t>
  </si>
  <si>
    <t>132</t>
  </si>
  <si>
    <t>67</t>
  </si>
  <si>
    <t>M713-001</t>
  </si>
  <si>
    <t>Obal vnější izolace  (zelený plast)   DN 65 - 800</t>
  </si>
  <si>
    <t>134</t>
  </si>
  <si>
    <t>v ceně jsou započteny přesahy izolace</t>
  </si>
  <si>
    <t>713491211</t>
  </si>
  <si>
    <t>Montáž tepelné izolace  pevné potrubí vnějšího obvodu přes 500 mm (včetně tvarovek)</t>
  </si>
  <si>
    <t>136</t>
  </si>
  <si>
    <t>69</t>
  </si>
  <si>
    <t>713420 10</t>
  </si>
  <si>
    <t>Montáž izolace tepelné armatur DN 65 až DN 100</t>
  </si>
  <si>
    <t>904805519</t>
  </si>
  <si>
    <t>713420 20</t>
  </si>
  <si>
    <t>Montáž izolace tepelné armatur DN 500 až DN 800</t>
  </si>
  <si>
    <t>1932373577</t>
  </si>
  <si>
    <t>71</t>
  </si>
  <si>
    <t>M713-310</t>
  </si>
  <si>
    <t xml:space="preserve">Tepelná izolace armatur DN 65 až DN 100 -  celková tloušťka do 150 mm </t>
  </si>
  <si>
    <t>-1125143782</t>
  </si>
  <si>
    <t>M713-320</t>
  </si>
  <si>
    <t xml:space="preserve">Tepelná izolace armatur DN 500 až DN 800 - první+druhá vrstva -  celková tloušťka 220 mm </t>
  </si>
  <si>
    <t>1947445400</t>
  </si>
  <si>
    <t>73</t>
  </si>
  <si>
    <t>713411 10</t>
  </si>
  <si>
    <t>Montáž tepelné izolace armatur DN 65-800</t>
  </si>
  <si>
    <t>186783244</t>
  </si>
  <si>
    <t>M713-330</t>
  </si>
  <si>
    <t>Obal vnější izolace armatur (zelený plast)   DN 65 - 800</t>
  </si>
  <si>
    <t>-1369260059</t>
  </si>
  <si>
    <t>75</t>
  </si>
  <si>
    <t>998713201</t>
  </si>
  <si>
    <t>Přesun hmot procentní pro izolace tepelné v objektech v do 6 m</t>
  </si>
  <si>
    <t>%</t>
  </si>
  <si>
    <t>138</t>
  </si>
  <si>
    <t>ZK - 001</t>
  </si>
  <si>
    <t>Proplach potrubí</t>
  </si>
  <si>
    <t>140</t>
  </si>
  <si>
    <t>77</t>
  </si>
  <si>
    <t>230170007</t>
  </si>
  <si>
    <t>Tlakové zkoušky těsnosti potrubí - příprava DN do 800</t>
  </si>
  <si>
    <t>sada</t>
  </si>
  <si>
    <t>142</t>
  </si>
  <si>
    <t>klenuté dno DN 800 1 ks, klenuté dno DN 600 4 ks, klenuté dno DN 500 2 ks, ventil DN 100 3 ks + montáž</t>
  </si>
  <si>
    <t>230170017</t>
  </si>
  <si>
    <t>Tlakové zkoušky těsnosti potrubí - zkouška DN do 800</t>
  </si>
  <si>
    <t>144</t>
  </si>
  <si>
    <t>DN-800=179m, DN-720=5m, DN-600=443m, DN-500=70m, DN-100=3m, DN-65=20m (CELKEM=720m)</t>
  </si>
  <si>
    <t>79</t>
  </si>
  <si>
    <t>23-ZK-001</t>
  </si>
  <si>
    <t>Kontrola svarů 100% VT (vizuální kontrola)  DN 800</t>
  </si>
  <si>
    <t>ks</t>
  </si>
  <si>
    <t>146</t>
  </si>
  <si>
    <t>23-ZK-002</t>
  </si>
  <si>
    <t>Kontrola svarů 100% VT (vizuální kontrola)  DN 700</t>
  </si>
  <si>
    <t>148</t>
  </si>
  <si>
    <t>81</t>
  </si>
  <si>
    <t>23-ZK-003</t>
  </si>
  <si>
    <t>Kontrola svarů 100% VT (vizuální kontrola)  DN 600</t>
  </si>
  <si>
    <t>150</t>
  </si>
  <si>
    <t>23-ZK-004</t>
  </si>
  <si>
    <t>Kontrola svarů 100% VT (vizuální kontrola)  DN 500</t>
  </si>
  <si>
    <t>152</t>
  </si>
  <si>
    <t>83</t>
  </si>
  <si>
    <t>23-ZK-005</t>
  </si>
  <si>
    <t>Kontrola svarů 100%  (ultrazvuk)  DN 800</t>
  </si>
  <si>
    <t>154</t>
  </si>
  <si>
    <t>23-ZK-006</t>
  </si>
  <si>
    <t>Kontrola svarů 100%  (ultrazvuk)  DN 700</t>
  </si>
  <si>
    <t>156</t>
  </si>
  <si>
    <t>85</t>
  </si>
  <si>
    <t>23-ZK-007</t>
  </si>
  <si>
    <t>Kontrola svarů 100%  (ultrazvuk)  DN 600</t>
  </si>
  <si>
    <t>158</t>
  </si>
  <si>
    <t>23-ZK-008</t>
  </si>
  <si>
    <t>Kontrola svarů 100%  (ultrazvuk)  DN 500</t>
  </si>
  <si>
    <t>160</t>
  </si>
  <si>
    <t>87</t>
  </si>
  <si>
    <t>23-ZK-020</t>
  </si>
  <si>
    <t>Kontrola svarů 10%  (prozářením)  DN 800</t>
  </si>
  <si>
    <t>162</t>
  </si>
  <si>
    <t>23-ZK-021</t>
  </si>
  <si>
    <t>Kontrola svarů 10%  (prozářením)  DN 700</t>
  </si>
  <si>
    <t>164</t>
  </si>
  <si>
    <t>89</t>
  </si>
  <si>
    <t>23-ZK-022</t>
  </si>
  <si>
    <t>Kontrola svarů 10%  (prozářením)  DN 600</t>
  </si>
  <si>
    <t>166</t>
  </si>
  <si>
    <t>23-ZK-023</t>
  </si>
  <si>
    <t>Kontrola svarů 10%  (prozářením)  DN 500</t>
  </si>
  <si>
    <t>168</t>
  </si>
  <si>
    <t>VP -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</si>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</sst>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vertical="center"/>
    </xf>
    <xf numFmtId="166" fontId="20" fillId="0" borderId="17" xfId="0" applyNumberFormat="1" applyFont="1" applyBorder="1" applyAlignment="1">
      <alignment vertical="center"/>
    </xf>
    <xf numFmtId="4" fontId="2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0" fontId="37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3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177" t="s">
        <v>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R2" s="223" t="s">
        <v>8</v>
      </c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6.950000000000003" customHeight="1">
      <c r="B4" s="22"/>
      <c r="C4" s="179" t="s">
        <v>12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23"/>
      <c r="AS4" s="24" t="s">
        <v>13</v>
      </c>
      <c r="BE4" s="25" t="s">
        <v>14</v>
      </c>
      <c r="BS4" s="18" t="s">
        <v>15</v>
      </c>
    </row>
    <row r="5" spans="1:73" ht="14.45" customHeight="1">
      <c r="B5" s="22"/>
      <c r="C5" s="26"/>
      <c r="D5" s="27" t="s">
        <v>16</v>
      </c>
      <c r="E5" s="26"/>
      <c r="F5" s="26"/>
      <c r="G5" s="26"/>
      <c r="H5" s="26"/>
      <c r="I5" s="26"/>
      <c r="J5" s="26"/>
      <c r="K5" s="183" t="s">
        <v>17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26"/>
      <c r="AQ5" s="23"/>
      <c r="BE5" s="181" t="s">
        <v>18</v>
      </c>
      <c r="BS5" s="18" t="s">
        <v>9</v>
      </c>
    </row>
    <row r="6" spans="1:73" ht="36.950000000000003" customHeight="1">
      <c r="B6" s="22"/>
      <c r="C6" s="26"/>
      <c r="D6" s="29" t="s">
        <v>19</v>
      </c>
      <c r="E6" s="26"/>
      <c r="F6" s="26"/>
      <c r="G6" s="26"/>
      <c r="H6" s="26"/>
      <c r="I6" s="26"/>
      <c r="J6" s="26"/>
      <c r="K6" s="185" t="s">
        <v>20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26"/>
      <c r="AQ6" s="23"/>
      <c r="BE6" s="182"/>
      <c r="BS6" s="18" t="s">
        <v>9</v>
      </c>
    </row>
    <row r="7" spans="1:73" ht="14.45" customHeight="1">
      <c r="B7" s="22"/>
      <c r="C7" s="26"/>
      <c r="D7" s="30" t="s">
        <v>21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22</v>
      </c>
      <c r="AL7" s="26"/>
      <c r="AM7" s="26"/>
      <c r="AN7" s="28" t="s">
        <v>5</v>
      </c>
      <c r="AO7" s="26"/>
      <c r="AP7" s="26"/>
      <c r="AQ7" s="23"/>
      <c r="BE7" s="182"/>
      <c r="BS7" s="18" t="s">
        <v>9</v>
      </c>
    </row>
    <row r="8" spans="1:73" ht="14.45" customHeight="1">
      <c r="B8" s="22"/>
      <c r="C8" s="26"/>
      <c r="D8" s="30" t="s">
        <v>23</v>
      </c>
      <c r="E8" s="26"/>
      <c r="F8" s="26"/>
      <c r="G8" s="26"/>
      <c r="H8" s="26"/>
      <c r="I8" s="26"/>
      <c r="J8" s="26"/>
      <c r="K8" s="28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25</v>
      </c>
      <c r="AL8" s="26"/>
      <c r="AM8" s="26"/>
      <c r="AN8" s="31" t="s">
        <v>26</v>
      </c>
      <c r="AO8" s="26"/>
      <c r="AP8" s="26"/>
      <c r="AQ8" s="23"/>
      <c r="BE8" s="182"/>
      <c r="BS8" s="18" t="s">
        <v>9</v>
      </c>
    </row>
    <row r="9" spans="1:73" ht="14.45" customHeight="1"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3"/>
      <c r="BE9" s="182"/>
      <c r="BS9" s="18" t="s">
        <v>9</v>
      </c>
    </row>
    <row r="10" spans="1:73" ht="14.45" customHeight="1">
      <c r="B10" s="22"/>
      <c r="C10" s="26"/>
      <c r="D10" s="30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28</v>
      </c>
      <c r="AL10" s="26"/>
      <c r="AM10" s="26"/>
      <c r="AN10" s="28" t="s">
        <v>5</v>
      </c>
      <c r="AO10" s="26"/>
      <c r="AP10" s="26"/>
      <c r="AQ10" s="23"/>
      <c r="BE10" s="182"/>
      <c r="BS10" s="18" t="s">
        <v>9</v>
      </c>
    </row>
    <row r="11" spans="1:73" ht="18.399999999999999" customHeight="1">
      <c r="B11" s="22"/>
      <c r="C11" s="26"/>
      <c r="D11" s="26"/>
      <c r="E11" s="28" t="s">
        <v>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29</v>
      </c>
      <c r="AL11" s="26"/>
      <c r="AM11" s="26"/>
      <c r="AN11" s="28" t="s">
        <v>5</v>
      </c>
      <c r="AO11" s="26"/>
      <c r="AP11" s="26"/>
      <c r="AQ11" s="23"/>
      <c r="BE11" s="182"/>
      <c r="BS11" s="18" t="s">
        <v>9</v>
      </c>
    </row>
    <row r="12" spans="1:73" ht="6.95" customHeight="1"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3"/>
      <c r="BE12" s="182"/>
      <c r="BS12" s="18" t="s">
        <v>9</v>
      </c>
    </row>
    <row r="13" spans="1:73" ht="14.45" customHeight="1">
      <c r="B13" s="22"/>
      <c r="C13" s="26"/>
      <c r="D13" s="30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28</v>
      </c>
      <c r="AL13" s="26"/>
      <c r="AM13" s="26"/>
      <c r="AN13" s="32" t="s">
        <v>31</v>
      </c>
      <c r="AO13" s="26"/>
      <c r="AP13" s="26"/>
      <c r="AQ13" s="23"/>
      <c r="BE13" s="182"/>
      <c r="BS13" s="18" t="s">
        <v>9</v>
      </c>
    </row>
    <row r="14" spans="1:73">
      <c r="B14" s="22"/>
      <c r="C14" s="26"/>
      <c r="D14" s="26"/>
      <c r="E14" s="186" t="s">
        <v>31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30" t="s">
        <v>29</v>
      </c>
      <c r="AL14" s="26"/>
      <c r="AM14" s="26"/>
      <c r="AN14" s="32" t="s">
        <v>31</v>
      </c>
      <c r="AO14" s="26"/>
      <c r="AP14" s="26"/>
      <c r="AQ14" s="23"/>
      <c r="BE14" s="182"/>
      <c r="BS14" s="18" t="s">
        <v>9</v>
      </c>
    </row>
    <row r="15" spans="1:73" ht="6.95" customHeight="1"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3"/>
      <c r="BE15" s="182"/>
      <c r="BS15" s="18" t="s">
        <v>6</v>
      </c>
    </row>
    <row r="16" spans="1:73" ht="14.45" customHeight="1">
      <c r="B16" s="22"/>
      <c r="C16" s="26"/>
      <c r="D16" s="30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28</v>
      </c>
      <c r="AL16" s="26"/>
      <c r="AM16" s="26"/>
      <c r="AN16" s="28" t="s">
        <v>5</v>
      </c>
      <c r="AO16" s="26"/>
      <c r="AP16" s="26"/>
      <c r="AQ16" s="23"/>
      <c r="BE16" s="182"/>
      <c r="BS16" s="18" t="s">
        <v>6</v>
      </c>
    </row>
    <row r="17" spans="2:71" ht="18.399999999999999" customHeight="1">
      <c r="B17" s="22"/>
      <c r="C17" s="26"/>
      <c r="D17" s="26"/>
      <c r="E17" s="28" t="s">
        <v>24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29</v>
      </c>
      <c r="AL17" s="26"/>
      <c r="AM17" s="26"/>
      <c r="AN17" s="28" t="s">
        <v>5</v>
      </c>
      <c r="AO17" s="26"/>
      <c r="AP17" s="26"/>
      <c r="AQ17" s="23"/>
      <c r="BE17" s="182"/>
      <c r="BS17" s="18" t="s">
        <v>33</v>
      </c>
    </row>
    <row r="18" spans="2:71" ht="6.95" customHeight="1">
      <c r="B18" s="2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3"/>
      <c r="BE18" s="182"/>
      <c r="BS18" s="18" t="s">
        <v>9</v>
      </c>
    </row>
    <row r="19" spans="2:71" ht="14.45" customHeight="1">
      <c r="B19" s="22"/>
      <c r="C19" s="26"/>
      <c r="D19" s="30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28</v>
      </c>
      <c r="AL19" s="26"/>
      <c r="AM19" s="26"/>
      <c r="AN19" s="28" t="s">
        <v>5</v>
      </c>
      <c r="AO19" s="26"/>
      <c r="AP19" s="26"/>
      <c r="AQ19" s="23"/>
      <c r="BE19" s="182"/>
      <c r="BS19" s="18" t="s">
        <v>9</v>
      </c>
    </row>
    <row r="20" spans="2:71" ht="18.399999999999999" customHeight="1">
      <c r="B20" s="22"/>
      <c r="C20" s="26"/>
      <c r="D20" s="26"/>
      <c r="E20" s="28" t="s">
        <v>24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29</v>
      </c>
      <c r="AL20" s="26"/>
      <c r="AM20" s="26"/>
      <c r="AN20" s="28" t="s">
        <v>5</v>
      </c>
      <c r="AO20" s="26"/>
      <c r="AP20" s="26"/>
      <c r="AQ20" s="23"/>
      <c r="BE20" s="182"/>
    </row>
    <row r="21" spans="2:71" ht="6.95" customHeight="1">
      <c r="B21" s="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3"/>
      <c r="BE21" s="182"/>
    </row>
    <row r="22" spans="2:71">
      <c r="B22" s="22"/>
      <c r="C22" s="26"/>
      <c r="D22" s="30" t="s">
        <v>35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3"/>
      <c r="BE22" s="182"/>
    </row>
    <row r="23" spans="2:71" ht="22.5" customHeight="1">
      <c r="B23" s="22"/>
      <c r="C23" s="26"/>
      <c r="D23" s="26"/>
      <c r="E23" s="188" t="s">
        <v>5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26"/>
      <c r="AP23" s="26"/>
      <c r="AQ23" s="23"/>
      <c r="BE23" s="182"/>
    </row>
    <row r="24" spans="2:71" ht="6.95" customHeight="1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3"/>
      <c r="BE24" s="182"/>
    </row>
    <row r="25" spans="2:71" ht="6.95" customHeight="1">
      <c r="B25" s="22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3"/>
      <c r="BE25" s="182"/>
    </row>
    <row r="26" spans="2:71" ht="14.45" customHeight="1">
      <c r="B26" s="22"/>
      <c r="C26" s="26"/>
      <c r="D26" s="34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89">
        <f>ROUND(AG87,2)</f>
        <v>0</v>
      </c>
      <c r="AL26" s="184"/>
      <c r="AM26" s="184"/>
      <c r="AN26" s="184"/>
      <c r="AO26" s="184"/>
      <c r="AP26" s="26"/>
      <c r="AQ26" s="23"/>
      <c r="BE26" s="182"/>
    </row>
    <row r="27" spans="2:71" ht="14.45" customHeight="1">
      <c r="B27" s="22"/>
      <c r="C27" s="26"/>
      <c r="D27" s="34" t="s">
        <v>37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89">
        <f>ROUND(AG91,2)</f>
        <v>0</v>
      </c>
      <c r="AL27" s="189"/>
      <c r="AM27" s="189"/>
      <c r="AN27" s="189"/>
      <c r="AO27" s="189"/>
      <c r="AP27" s="26"/>
      <c r="AQ27" s="23"/>
      <c r="BE27" s="182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182"/>
    </row>
    <row r="29" spans="2:71" s="1" customFormat="1" ht="25.9" customHeight="1">
      <c r="B29" s="35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90">
        <f>ROUND(AK26+AK27,2)</f>
        <v>0</v>
      </c>
      <c r="AL29" s="191"/>
      <c r="AM29" s="191"/>
      <c r="AN29" s="191"/>
      <c r="AO29" s="191"/>
      <c r="AP29" s="36"/>
      <c r="AQ29" s="37"/>
      <c r="BE29" s="182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182"/>
    </row>
    <row r="31" spans="2:71" s="2" customFormat="1" ht="14.45" customHeight="1">
      <c r="B31" s="40"/>
      <c r="C31" s="41"/>
      <c r="D31" s="42" t="s">
        <v>39</v>
      </c>
      <c r="E31" s="41"/>
      <c r="F31" s="42" t="s">
        <v>40</v>
      </c>
      <c r="G31" s="41"/>
      <c r="H31" s="41"/>
      <c r="I31" s="41"/>
      <c r="J31" s="41"/>
      <c r="K31" s="41"/>
      <c r="L31" s="192">
        <v>0.21</v>
      </c>
      <c r="M31" s="193"/>
      <c r="N31" s="193"/>
      <c r="O31" s="193"/>
      <c r="P31" s="41"/>
      <c r="Q31" s="41"/>
      <c r="R31" s="41"/>
      <c r="S31" s="41"/>
      <c r="T31" s="44" t="s">
        <v>41</v>
      </c>
      <c r="U31" s="41"/>
      <c r="V31" s="41"/>
      <c r="W31" s="194">
        <f>ROUND(AZ87+SUM(CD92:CD96),2)</f>
        <v>0</v>
      </c>
      <c r="X31" s="193"/>
      <c r="Y31" s="193"/>
      <c r="Z31" s="193"/>
      <c r="AA31" s="193"/>
      <c r="AB31" s="193"/>
      <c r="AC31" s="193"/>
      <c r="AD31" s="193"/>
      <c r="AE31" s="193"/>
      <c r="AF31" s="41"/>
      <c r="AG31" s="41"/>
      <c r="AH31" s="41"/>
      <c r="AI31" s="41"/>
      <c r="AJ31" s="41"/>
      <c r="AK31" s="194">
        <f>ROUND(AV87+SUM(BY92:BY96),2)</f>
        <v>0</v>
      </c>
      <c r="AL31" s="193"/>
      <c r="AM31" s="193"/>
      <c r="AN31" s="193"/>
      <c r="AO31" s="193"/>
      <c r="AP31" s="41"/>
      <c r="AQ31" s="45"/>
      <c r="BE31" s="182"/>
    </row>
    <row r="32" spans="2:71" s="2" customFormat="1" ht="14.45" customHeight="1">
      <c r="B32" s="40"/>
      <c r="C32" s="41"/>
      <c r="D32" s="41"/>
      <c r="E32" s="41"/>
      <c r="F32" s="42" t="s">
        <v>42</v>
      </c>
      <c r="G32" s="41"/>
      <c r="H32" s="41"/>
      <c r="I32" s="41"/>
      <c r="J32" s="41"/>
      <c r="K32" s="41"/>
      <c r="L32" s="192">
        <v>0.15</v>
      </c>
      <c r="M32" s="193"/>
      <c r="N32" s="193"/>
      <c r="O32" s="193"/>
      <c r="P32" s="41"/>
      <c r="Q32" s="41"/>
      <c r="R32" s="41"/>
      <c r="S32" s="41"/>
      <c r="T32" s="44" t="s">
        <v>41</v>
      </c>
      <c r="U32" s="41"/>
      <c r="V32" s="41"/>
      <c r="W32" s="194">
        <f>ROUND(BA87+SUM(CE92:CE96),2)</f>
        <v>0</v>
      </c>
      <c r="X32" s="193"/>
      <c r="Y32" s="193"/>
      <c r="Z32" s="193"/>
      <c r="AA32" s="193"/>
      <c r="AB32" s="193"/>
      <c r="AC32" s="193"/>
      <c r="AD32" s="193"/>
      <c r="AE32" s="193"/>
      <c r="AF32" s="41"/>
      <c r="AG32" s="41"/>
      <c r="AH32" s="41"/>
      <c r="AI32" s="41"/>
      <c r="AJ32" s="41"/>
      <c r="AK32" s="194">
        <f>ROUND(AW87+SUM(BZ92:BZ96),2)</f>
        <v>0</v>
      </c>
      <c r="AL32" s="193"/>
      <c r="AM32" s="193"/>
      <c r="AN32" s="193"/>
      <c r="AO32" s="193"/>
      <c r="AP32" s="41"/>
      <c r="AQ32" s="45"/>
      <c r="BE32" s="182"/>
    </row>
    <row r="33" spans="2:57" s="2" customFormat="1" ht="14.45" hidden="1" customHeight="1">
      <c r="B33" s="40"/>
      <c r="C33" s="41"/>
      <c r="D33" s="41"/>
      <c r="E33" s="41"/>
      <c r="F33" s="42" t="s">
        <v>43</v>
      </c>
      <c r="G33" s="41"/>
      <c r="H33" s="41"/>
      <c r="I33" s="41"/>
      <c r="J33" s="41"/>
      <c r="K33" s="41"/>
      <c r="L33" s="192">
        <v>0.21</v>
      </c>
      <c r="M33" s="193"/>
      <c r="N33" s="193"/>
      <c r="O33" s="193"/>
      <c r="P33" s="41"/>
      <c r="Q33" s="41"/>
      <c r="R33" s="41"/>
      <c r="S33" s="41"/>
      <c r="T33" s="44" t="s">
        <v>41</v>
      </c>
      <c r="U33" s="41"/>
      <c r="V33" s="41"/>
      <c r="W33" s="194">
        <f>ROUND(BB87+SUM(CF92:CF96),2)</f>
        <v>0</v>
      </c>
      <c r="X33" s="193"/>
      <c r="Y33" s="193"/>
      <c r="Z33" s="193"/>
      <c r="AA33" s="193"/>
      <c r="AB33" s="193"/>
      <c r="AC33" s="193"/>
      <c r="AD33" s="193"/>
      <c r="AE33" s="193"/>
      <c r="AF33" s="41"/>
      <c r="AG33" s="41"/>
      <c r="AH33" s="41"/>
      <c r="AI33" s="41"/>
      <c r="AJ33" s="41"/>
      <c r="AK33" s="194">
        <v>0</v>
      </c>
      <c r="AL33" s="193"/>
      <c r="AM33" s="193"/>
      <c r="AN33" s="193"/>
      <c r="AO33" s="193"/>
      <c r="AP33" s="41"/>
      <c r="AQ33" s="45"/>
      <c r="BE33" s="182"/>
    </row>
    <row r="34" spans="2:57" s="2" customFormat="1" ht="14.45" hidden="1" customHeight="1">
      <c r="B34" s="40"/>
      <c r="C34" s="41"/>
      <c r="D34" s="41"/>
      <c r="E34" s="41"/>
      <c r="F34" s="42" t="s">
        <v>44</v>
      </c>
      <c r="G34" s="41"/>
      <c r="H34" s="41"/>
      <c r="I34" s="41"/>
      <c r="J34" s="41"/>
      <c r="K34" s="41"/>
      <c r="L34" s="192">
        <v>0.15</v>
      </c>
      <c r="M34" s="193"/>
      <c r="N34" s="193"/>
      <c r="O34" s="193"/>
      <c r="P34" s="41"/>
      <c r="Q34" s="41"/>
      <c r="R34" s="41"/>
      <c r="S34" s="41"/>
      <c r="T34" s="44" t="s">
        <v>41</v>
      </c>
      <c r="U34" s="41"/>
      <c r="V34" s="41"/>
      <c r="W34" s="194">
        <f>ROUND(BC87+SUM(CG92:CG96),2)</f>
        <v>0</v>
      </c>
      <c r="X34" s="193"/>
      <c r="Y34" s="193"/>
      <c r="Z34" s="193"/>
      <c r="AA34" s="193"/>
      <c r="AB34" s="193"/>
      <c r="AC34" s="193"/>
      <c r="AD34" s="193"/>
      <c r="AE34" s="193"/>
      <c r="AF34" s="41"/>
      <c r="AG34" s="41"/>
      <c r="AH34" s="41"/>
      <c r="AI34" s="41"/>
      <c r="AJ34" s="41"/>
      <c r="AK34" s="194">
        <v>0</v>
      </c>
      <c r="AL34" s="193"/>
      <c r="AM34" s="193"/>
      <c r="AN34" s="193"/>
      <c r="AO34" s="193"/>
      <c r="AP34" s="41"/>
      <c r="AQ34" s="45"/>
      <c r="BE34" s="182"/>
    </row>
    <row r="35" spans="2:57" s="2" customFormat="1" ht="14.45" hidden="1" customHeight="1">
      <c r="B35" s="40"/>
      <c r="C35" s="41"/>
      <c r="D35" s="41"/>
      <c r="E35" s="41"/>
      <c r="F35" s="42" t="s">
        <v>45</v>
      </c>
      <c r="G35" s="41"/>
      <c r="H35" s="41"/>
      <c r="I35" s="41"/>
      <c r="J35" s="41"/>
      <c r="K35" s="41"/>
      <c r="L35" s="192">
        <v>0</v>
      </c>
      <c r="M35" s="193"/>
      <c r="N35" s="193"/>
      <c r="O35" s="193"/>
      <c r="P35" s="41"/>
      <c r="Q35" s="41"/>
      <c r="R35" s="41"/>
      <c r="S35" s="41"/>
      <c r="T35" s="44" t="s">
        <v>41</v>
      </c>
      <c r="U35" s="41"/>
      <c r="V35" s="41"/>
      <c r="W35" s="194">
        <f>ROUND(BD87+SUM(CH92:CH96),2)</f>
        <v>0</v>
      </c>
      <c r="X35" s="193"/>
      <c r="Y35" s="193"/>
      <c r="Z35" s="193"/>
      <c r="AA35" s="193"/>
      <c r="AB35" s="193"/>
      <c r="AC35" s="193"/>
      <c r="AD35" s="193"/>
      <c r="AE35" s="193"/>
      <c r="AF35" s="41"/>
      <c r="AG35" s="41"/>
      <c r="AH35" s="41"/>
      <c r="AI35" s="41"/>
      <c r="AJ35" s="41"/>
      <c r="AK35" s="194">
        <v>0</v>
      </c>
      <c r="AL35" s="193"/>
      <c r="AM35" s="193"/>
      <c r="AN35" s="193"/>
      <c r="AO35" s="193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46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47</v>
      </c>
      <c r="U37" s="48"/>
      <c r="V37" s="48"/>
      <c r="W37" s="48"/>
      <c r="X37" s="195" t="s">
        <v>48</v>
      </c>
      <c r="Y37" s="196"/>
      <c r="Z37" s="196"/>
      <c r="AA37" s="196"/>
      <c r="AB37" s="196"/>
      <c r="AC37" s="48"/>
      <c r="AD37" s="48"/>
      <c r="AE37" s="48"/>
      <c r="AF37" s="48"/>
      <c r="AG37" s="48"/>
      <c r="AH37" s="48"/>
      <c r="AI37" s="48"/>
      <c r="AJ37" s="48"/>
      <c r="AK37" s="197">
        <f>SUM(AK29:AK35)</f>
        <v>0</v>
      </c>
      <c r="AL37" s="196"/>
      <c r="AM37" s="196"/>
      <c r="AN37" s="196"/>
      <c r="AO37" s="198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 ht="13.5">
      <c r="B39" s="2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</row>
    <row r="40" spans="2:57" ht="13.5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3"/>
    </row>
    <row r="41" spans="2:57" ht="13.5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3"/>
    </row>
    <row r="42" spans="2:57" ht="13.5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</row>
    <row r="43" spans="2:57" ht="13.5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</row>
    <row r="44" spans="2:57" ht="13.5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</row>
    <row r="45" spans="2:57" ht="13.5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3"/>
    </row>
    <row r="46" spans="2:57" ht="13.5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3"/>
    </row>
    <row r="47" spans="2:57" ht="13.5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3"/>
    </row>
    <row r="48" spans="2:57" ht="13.5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3"/>
    </row>
    <row r="49" spans="2:43" s="1" customFormat="1">
      <c r="B49" s="35"/>
      <c r="C49" s="36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50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 ht="13.5">
      <c r="B50" s="22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3"/>
    </row>
    <row r="51" spans="2:43" ht="13.5">
      <c r="B51" s="22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3"/>
    </row>
    <row r="52" spans="2:43" ht="13.5">
      <c r="B52" s="22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3"/>
    </row>
    <row r="53" spans="2:43" ht="13.5">
      <c r="B53" s="22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3"/>
    </row>
    <row r="54" spans="2:43" ht="13.5">
      <c r="B54" s="22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3"/>
    </row>
    <row r="55" spans="2:43" ht="13.5">
      <c r="B55" s="22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3"/>
    </row>
    <row r="56" spans="2:43" ht="13.5">
      <c r="B56" s="22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3"/>
    </row>
    <row r="57" spans="2:43" ht="13.5">
      <c r="B57" s="22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3"/>
    </row>
    <row r="58" spans="2:43" s="1" customFormat="1">
      <c r="B58" s="35"/>
      <c r="C58" s="36"/>
      <c r="D58" s="55" t="s">
        <v>51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52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51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52</v>
      </c>
      <c r="AN58" s="56"/>
      <c r="AO58" s="58"/>
      <c r="AP58" s="36"/>
      <c r="AQ58" s="37"/>
    </row>
    <row r="59" spans="2:43" ht="13.5">
      <c r="B59" s="2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3"/>
    </row>
    <row r="60" spans="2:43" s="1" customFormat="1">
      <c r="B60" s="35"/>
      <c r="C60" s="36"/>
      <c r="D60" s="50" t="s">
        <v>53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54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 ht="13.5">
      <c r="B61" s="22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3"/>
    </row>
    <row r="62" spans="2:43" ht="13.5">
      <c r="B62" s="22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3"/>
    </row>
    <row r="63" spans="2:43" ht="13.5">
      <c r="B63" s="22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3"/>
    </row>
    <row r="64" spans="2:43" ht="13.5">
      <c r="B64" s="22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3"/>
    </row>
    <row r="65" spans="2:43" ht="13.5">
      <c r="B65" s="22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3"/>
    </row>
    <row r="66" spans="2:43" ht="13.5">
      <c r="B66" s="22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3"/>
    </row>
    <row r="67" spans="2:43" ht="13.5">
      <c r="B67" s="22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3"/>
    </row>
    <row r="68" spans="2:43" ht="13.5">
      <c r="B68" s="22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3"/>
    </row>
    <row r="69" spans="2:43" s="1" customFormat="1">
      <c r="B69" s="35"/>
      <c r="C69" s="36"/>
      <c r="D69" s="55" t="s">
        <v>51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52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51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52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79" t="s">
        <v>55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37"/>
    </row>
    <row r="77" spans="2:43" s="3" customFormat="1" ht="14.45" customHeight="1">
      <c r="B77" s="65"/>
      <c r="C77" s="30" t="s">
        <v>16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A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19</v>
      </c>
      <c r="D78" s="70"/>
      <c r="E78" s="70"/>
      <c r="F78" s="70"/>
      <c r="G78" s="70"/>
      <c r="H78" s="70"/>
      <c r="I78" s="70"/>
      <c r="J78" s="70"/>
      <c r="K78" s="70"/>
      <c r="L78" s="199" t="str">
        <f>K6</f>
        <v>VÝSTAVBA INŽ. SÍTÍ V PROSTORU SLATINICE</v>
      </c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>
      <c r="B80" s="35"/>
      <c r="C80" s="30" t="s">
        <v>23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 xml:space="preserve"> 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25</v>
      </c>
      <c r="AJ80" s="36"/>
      <c r="AK80" s="36"/>
      <c r="AL80" s="36"/>
      <c r="AM80" s="73" t="str">
        <f>IF(AN8= "","",AN8)</f>
        <v>30. 6. 2017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>
      <c r="B82" s="35"/>
      <c r="C82" s="30" t="s">
        <v>27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32</v>
      </c>
      <c r="AJ82" s="36"/>
      <c r="AK82" s="36"/>
      <c r="AL82" s="36"/>
      <c r="AM82" s="201" t="str">
        <f>IF(E17="","",E17)</f>
        <v xml:space="preserve"> </v>
      </c>
      <c r="AN82" s="201"/>
      <c r="AO82" s="201"/>
      <c r="AP82" s="201"/>
      <c r="AQ82" s="37"/>
      <c r="AS82" s="202" t="s">
        <v>56</v>
      </c>
      <c r="AT82" s="203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>
      <c r="B83" s="35"/>
      <c r="C83" s="30" t="s">
        <v>30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34</v>
      </c>
      <c r="AJ83" s="36"/>
      <c r="AK83" s="36"/>
      <c r="AL83" s="36"/>
      <c r="AM83" s="201" t="str">
        <f>IF(E20="","",E20)</f>
        <v xml:space="preserve"> </v>
      </c>
      <c r="AN83" s="201"/>
      <c r="AO83" s="201"/>
      <c r="AP83" s="201"/>
      <c r="AQ83" s="37"/>
      <c r="AS83" s="204"/>
      <c r="AT83" s="205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04"/>
      <c r="AT84" s="205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206" t="s">
        <v>57</v>
      </c>
      <c r="D85" s="207"/>
      <c r="E85" s="207"/>
      <c r="F85" s="207"/>
      <c r="G85" s="207"/>
      <c r="H85" s="75"/>
      <c r="I85" s="208" t="s">
        <v>58</v>
      </c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8" t="s">
        <v>59</v>
      </c>
      <c r="AH85" s="207"/>
      <c r="AI85" s="207"/>
      <c r="AJ85" s="207"/>
      <c r="AK85" s="207"/>
      <c r="AL85" s="207"/>
      <c r="AM85" s="207"/>
      <c r="AN85" s="208" t="s">
        <v>60</v>
      </c>
      <c r="AO85" s="207"/>
      <c r="AP85" s="209"/>
      <c r="AQ85" s="37"/>
      <c r="AS85" s="76" t="s">
        <v>61</v>
      </c>
      <c r="AT85" s="77" t="s">
        <v>62</v>
      </c>
      <c r="AU85" s="77" t="s">
        <v>63</v>
      </c>
      <c r="AV85" s="77" t="s">
        <v>64</v>
      </c>
      <c r="AW85" s="77" t="s">
        <v>65</v>
      </c>
      <c r="AX85" s="77" t="s">
        <v>66</v>
      </c>
      <c r="AY85" s="77" t="s">
        <v>67</v>
      </c>
      <c r="AZ85" s="77" t="s">
        <v>68</v>
      </c>
      <c r="BA85" s="77" t="s">
        <v>69</v>
      </c>
      <c r="BB85" s="77" t="s">
        <v>70</v>
      </c>
      <c r="BC85" s="77" t="s">
        <v>71</v>
      </c>
      <c r="BD85" s="78" t="s">
        <v>72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73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20">
        <f>ROUND(AG88,2)</f>
        <v>0</v>
      </c>
      <c r="AH87" s="220"/>
      <c r="AI87" s="220"/>
      <c r="AJ87" s="220"/>
      <c r="AK87" s="220"/>
      <c r="AL87" s="220"/>
      <c r="AM87" s="220"/>
      <c r="AN87" s="221">
        <f>SUM(AG87,AT87)</f>
        <v>0</v>
      </c>
      <c r="AO87" s="221"/>
      <c r="AP87" s="221"/>
      <c r="AQ87" s="71"/>
      <c r="AS87" s="82">
        <f>ROUND(AS88,2)</f>
        <v>0</v>
      </c>
      <c r="AT87" s="83">
        <f>ROUND(SUM(AV87:AW87),2)</f>
        <v>0</v>
      </c>
      <c r="AU87" s="84">
        <f>ROUND(AU88,5)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 t="shared" ref="AZ87:BD88" si="0">ROUND(AZ88,2)</f>
        <v>0</v>
      </c>
      <c r="BA87" s="83">
        <f t="shared" si="0"/>
        <v>0</v>
      </c>
      <c r="BB87" s="83">
        <f t="shared" si="0"/>
        <v>0</v>
      </c>
      <c r="BC87" s="83">
        <f t="shared" si="0"/>
        <v>0</v>
      </c>
      <c r="BD87" s="85">
        <f t="shared" si="0"/>
        <v>0</v>
      </c>
      <c r="BS87" s="86" t="s">
        <v>74</v>
      </c>
      <c r="BT87" s="86" t="s">
        <v>75</v>
      </c>
      <c r="BU87" s="87" t="s">
        <v>76</v>
      </c>
      <c r="BV87" s="86" t="s">
        <v>77</v>
      </c>
      <c r="BW87" s="86" t="s">
        <v>78</v>
      </c>
      <c r="BX87" s="86" t="s">
        <v>79</v>
      </c>
    </row>
    <row r="88" spans="1:89" s="5" customFormat="1" ht="22.5" customHeight="1">
      <c r="B88" s="88"/>
      <c r="C88" s="89"/>
      <c r="D88" s="213" t="s">
        <v>80</v>
      </c>
      <c r="E88" s="213"/>
      <c r="F88" s="213"/>
      <c r="G88" s="213"/>
      <c r="H88" s="213"/>
      <c r="I88" s="90"/>
      <c r="J88" s="213" t="s">
        <v>81</v>
      </c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2">
        <f>ROUND(AG89,2)</f>
        <v>0</v>
      </c>
      <c r="AH88" s="211"/>
      <c r="AI88" s="211"/>
      <c r="AJ88" s="211"/>
      <c r="AK88" s="211"/>
      <c r="AL88" s="211"/>
      <c r="AM88" s="211"/>
      <c r="AN88" s="210">
        <f>SUM(AG88,AT88)</f>
        <v>0</v>
      </c>
      <c r="AO88" s="211"/>
      <c r="AP88" s="211"/>
      <c r="AQ88" s="91"/>
      <c r="AS88" s="92">
        <f>ROUND(AS89,2)</f>
        <v>0</v>
      </c>
      <c r="AT88" s="93">
        <f>ROUND(SUM(AV88:AW88),2)</f>
        <v>0</v>
      </c>
      <c r="AU88" s="94">
        <f>ROUND(AU89,5)</f>
        <v>0</v>
      </c>
      <c r="AV88" s="93">
        <f>ROUND(AZ88*L31,2)</f>
        <v>0</v>
      </c>
      <c r="AW88" s="93">
        <f>ROUND(BA88*L32,2)</f>
        <v>0</v>
      </c>
      <c r="AX88" s="93">
        <f>ROUND(BB88*L31,2)</f>
        <v>0</v>
      </c>
      <c r="AY88" s="93">
        <f>ROUND(BC88*L32,2)</f>
        <v>0</v>
      </c>
      <c r="AZ88" s="93">
        <f t="shared" si="0"/>
        <v>0</v>
      </c>
      <c r="BA88" s="93">
        <f t="shared" si="0"/>
        <v>0</v>
      </c>
      <c r="BB88" s="93">
        <f t="shared" si="0"/>
        <v>0</v>
      </c>
      <c r="BC88" s="93">
        <f t="shared" si="0"/>
        <v>0</v>
      </c>
      <c r="BD88" s="95">
        <f t="shared" si="0"/>
        <v>0</v>
      </c>
      <c r="BS88" s="96" t="s">
        <v>74</v>
      </c>
      <c r="BT88" s="96" t="s">
        <v>82</v>
      </c>
      <c r="BU88" s="96" t="s">
        <v>76</v>
      </c>
      <c r="BV88" s="96" t="s">
        <v>77</v>
      </c>
      <c r="BW88" s="96" t="s">
        <v>83</v>
      </c>
      <c r="BX88" s="96" t="s">
        <v>78</v>
      </c>
    </row>
    <row r="89" spans="1:89" s="6" customFormat="1" ht="22.5" customHeight="1">
      <c r="A89" s="97" t="s">
        <v>84</v>
      </c>
      <c r="B89" s="98"/>
      <c r="C89" s="99"/>
      <c r="D89" s="99"/>
      <c r="E89" s="216" t="s">
        <v>80</v>
      </c>
      <c r="F89" s="216"/>
      <c r="G89" s="216"/>
      <c r="H89" s="216"/>
      <c r="I89" s="216"/>
      <c r="J89" s="99"/>
      <c r="K89" s="216" t="s">
        <v>85</v>
      </c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4">
        <f>'F2 HP - Horkovodní přivad...'!M31</f>
        <v>0</v>
      </c>
      <c r="AH89" s="215"/>
      <c r="AI89" s="215"/>
      <c r="AJ89" s="215"/>
      <c r="AK89" s="215"/>
      <c r="AL89" s="215"/>
      <c r="AM89" s="215"/>
      <c r="AN89" s="214">
        <f>SUM(AG89,AT89)</f>
        <v>0</v>
      </c>
      <c r="AO89" s="215"/>
      <c r="AP89" s="215"/>
      <c r="AQ89" s="100"/>
      <c r="AS89" s="101">
        <f>'F2 HP - Horkovodní přivad...'!M29</f>
        <v>0</v>
      </c>
      <c r="AT89" s="102">
        <f>ROUND(SUM(AV89:AW89),2)</f>
        <v>0</v>
      </c>
      <c r="AU89" s="103">
        <f>'F2 HP - Horkovodní přivad...'!W127</f>
        <v>0</v>
      </c>
      <c r="AV89" s="102">
        <f>'F2 HP - Horkovodní přivad...'!M33</f>
        <v>0</v>
      </c>
      <c r="AW89" s="102">
        <f>'F2 HP - Horkovodní přivad...'!M34</f>
        <v>0</v>
      </c>
      <c r="AX89" s="102">
        <f>'F2 HP - Horkovodní přivad...'!M35</f>
        <v>0</v>
      </c>
      <c r="AY89" s="102">
        <f>'F2 HP - Horkovodní přivad...'!M36</f>
        <v>0</v>
      </c>
      <c r="AZ89" s="102">
        <f>'F2 HP - Horkovodní přivad...'!H33</f>
        <v>0</v>
      </c>
      <c r="BA89" s="102">
        <f>'F2 HP - Horkovodní přivad...'!H34</f>
        <v>0</v>
      </c>
      <c r="BB89" s="102">
        <f>'F2 HP - Horkovodní přivad...'!H35</f>
        <v>0</v>
      </c>
      <c r="BC89" s="102">
        <f>'F2 HP - Horkovodní přivad...'!H36</f>
        <v>0</v>
      </c>
      <c r="BD89" s="104">
        <f>'F2 HP - Horkovodní přivad...'!H37</f>
        <v>0</v>
      </c>
      <c r="BT89" s="105" t="s">
        <v>86</v>
      </c>
      <c r="BV89" s="105" t="s">
        <v>77</v>
      </c>
      <c r="BW89" s="105" t="s">
        <v>87</v>
      </c>
      <c r="BX89" s="105" t="s">
        <v>83</v>
      </c>
    </row>
    <row r="90" spans="1:89" ht="13.5">
      <c r="B90" s="22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3"/>
    </row>
    <row r="91" spans="1:89" s="1" customFormat="1" ht="30" customHeight="1">
      <c r="B91" s="35"/>
      <c r="C91" s="80" t="s">
        <v>88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21">
        <f>ROUND(SUM(AG92:AG95),2)</f>
        <v>0</v>
      </c>
      <c r="AH91" s="221"/>
      <c r="AI91" s="221"/>
      <c r="AJ91" s="221"/>
      <c r="AK91" s="221"/>
      <c r="AL91" s="221"/>
      <c r="AM91" s="221"/>
      <c r="AN91" s="221">
        <f>ROUND(SUM(AN92:AN95),2)</f>
        <v>0</v>
      </c>
      <c r="AO91" s="221"/>
      <c r="AP91" s="221"/>
      <c r="AQ91" s="37"/>
      <c r="AS91" s="76" t="s">
        <v>89</v>
      </c>
      <c r="AT91" s="77" t="s">
        <v>90</v>
      </c>
      <c r="AU91" s="77" t="s">
        <v>39</v>
      </c>
      <c r="AV91" s="78" t="s">
        <v>62</v>
      </c>
    </row>
    <row r="92" spans="1:89" s="1" customFormat="1" ht="19.899999999999999" customHeight="1">
      <c r="B92" s="35"/>
      <c r="C92" s="36"/>
      <c r="D92" s="106" t="s">
        <v>91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17">
        <f>ROUND(AG87*AS92,2)</f>
        <v>0</v>
      </c>
      <c r="AH92" s="214"/>
      <c r="AI92" s="214"/>
      <c r="AJ92" s="214"/>
      <c r="AK92" s="214"/>
      <c r="AL92" s="214"/>
      <c r="AM92" s="214"/>
      <c r="AN92" s="214">
        <f>ROUND(AG92+AV92,2)</f>
        <v>0</v>
      </c>
      <c r="AO92" s="214"/>
      <c r="AP92" s="214"/>
      <c r="AQ92" s="37"/>
      <c r="AS92" s="107">
        <v>0</v>
      </c>
      <c r="AT92" s="108" t="s">
        <v>92</v>
      </c>
      <c r="AU92" s="108" t="s">
        <v>40</v>
      </c>
      <c r="AV92" s="109">
        <f>ROUND(IF(AU92="základní",AG92*L31,IF(AU92="snížená",AG92*L32,0)),2)</f>
        <v>0</v>
      </c>
      <c r="BV92" s="18" t="s">
        <v>93</v>
      </c>
      <c r="BY92" s="110">
        <f>IF(AU92="základní",AV92,0)</f>
        <v>0</v>
      </c>
      <c r="BZ92" s="110">
        <f>IF(AU92="snížená",AV92,0)</f>
        <v>0</v>
      </c>
      <c r="CA92" s="110">
        <v>0</v>
      </c>
      <c r="CB92" s="110">
        <v>0</v>
      </c>
      <c r="CC92" s="110">
        <v>0</v>
      </c>
      <c r="CD92" s="110">
        <f>IF(AU92="základní",AG92,0)</f>
        <v>0</v>
      </c>
      <c r="CE92" s="110">
        <f>IF(AU92="snížená",AG92,0)</f>
        <v>0</v>
      </c>
      <c r="CF92" s="110">
        <f>IF(AU92="zákl. přenesená",AG92,0)</f>
        <v>0</v>
      </c>
      <c r="CG92" s="110">
        <f>IF(AU92="sníž. přenesená",AG92,0)</f>
        <v>0</v>
      </c>
      <c r="CH92" s="110">
        <f>IF(AU92="nulová",AG92,0)</f>
        <v>0</v>
      </c>
      <c r="CI92" s="18">
        <f>IF(AU92="základní",1,IF(AU92="snížená",2,IF(AU92="zákl. přenesená",4,IF(AU92="sníž. přenesená",5,3))))</f>
        <v>1</v>
      </c>
      <c r="CJ92" s="18">
        <f>IF(AT92="stavební čast",1,IF(8892="investiční čast",2,3))</f>
        <v>1</v>
      </c>
      <c r="CK92" s="18" t="str">
        <f>IF(D92="Vyplň vlastní","","x")</f>
        <v>x</v>
      </c>
    </row>
    <row r="93" spans="1:89" s="1" customFormat="1" ht="19.899999999999999" customHeight="1">
      <c r="B93" s="35"/>
      <c r="C93" s="36"/>
      <c r="D93" s="218" t="s">
        <v>94</v>
      </c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36"/>
      <c r="AD93" s="36"/>
      <c r="AE93" s="36"/>
      <c r="AF93" s="36"/>
      <c r="AG93" s="217">
        <f>AG87*AS93</f>
        <v>0</v>
      </c>
      <c r="AH93" s="214"/>
      <c r="AI93" s="214"/>
      <c r="AJ93" s="214"/>
      <c r="AK93" s="214"/>
      <c r="AL93" s="214"/>
      <c r="AM93" s="214"/>
      <c r="AN93" s="214">
        <f>AG93+AV93</f>
        <v>0</v>
      </c>
      <c r="AO93" s="214"/>
      <c r="AP93" s="214"/>
      <c r="AQ93" s="37"/>
      <c r="AS93" s="111">
        <v>0</v>
      </c>
      <c r="AT93" s="112" t="s">
        <v>92</v>
      </c>
      <c r="AU93" s="112" t="s">
        <v>40</v>
      </c>
      <c r="AV93" s="113">
        <f>ROUND(IF(AU93="nulová",0,IF(OR(AU93="základní",AU93="zákl. přenesená"),AG93*L31,AG93*L32)),2)</f>
        <v>0</v>
      </c>
      <c r="BV93" s="18" t="s">
        <v>95</v>
      </c>
      <c r="BY93" s="110">
        <f>IF(AU93="základní",AV93,0)</f>
        <v>0</v>
      </c>
      <c r="BZ93" s="110">
        <f>IF(AU93="snížená",AV93,0)</f>
        <v>0</v>
      </c>
      <c r="CA93" s="110">
        <f>IF(AU93="zákl. přenesená",AV93,0)</f>
        <v>0</v>
      </c>
      <c r="CB93" s="110">
        <f>IF(AU93="sníž. přenesená",AV93,0)</f>
        <v>0</v>
      </c>
      <c r="CC93" s="110">
        <f>IF(AU93="nulová",AV93,0)</f>
        <v>0</v>
      </c>
      <c r="CD93" s="110">
        <f>IF(AU93="základní",AG93,0)</f>
        <v>0</v>
      </c>
      <c r="CE93" s="110">
        <f>IF(AU93="snížená",AG93,0)</f>
        <v>0</v>
      </c>
      <c r="CF93" s="110">
        <f>IF(AU93="zákl. přenesená",AG93,0)</f>
        <v>0</v>
      </c>
      <c r="CG93" s="110">
        <f>IF(AU93="sníž. přenesená",AG93,0)</f>
        <v>0</v>
      </c>
      <c r="CH93" s="110">
        <f>IF(AU93="nulová",AG93,0)</f>
        <v>0</v>
      </c>
      <c r="CI93" s="18">
        <f>IF(AU93="základní",1,IF(AU93="snížená",2,IF(AU93="zákl. přenesená",4,IF(AU93="sníž. přenesená",5,3))))</f>
        <v>1</v>
      </c>
      <c r="CJ93" s="18">
        <f>IF(AT93="stavební čast",1,IF(8893="investiční čast",2,3))</f>
        <v>1</v>
      </c>
      <c r="CK93" s="18" t="str">
        <f>IF(D93="Vyplň vlastní","","x")</f>
        <v/>
      </c>
    </row>
    <row r="94" spans="1:89" s="1" customFormat="1" ht="19.899999999999999" customHeight="1">
      <c r="B94" s="35"/>
      <c r="C94" s="36"/>
      <c r="D94" s="218" t="s">
        <v>94</v>
      </c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36"/>
      <c r="AD94" s="36"/>
      <c r="AE94" s="36"/>
      <c r="AF94" s="36"/>
      <c r="AG94" s="217">
        <f>AG87*AS94</f>
        <v>0</v>
      </c>
      <c r="AH94" s="214"/>
      <c r="AI94" s="214"/>
      <c r="AJ94" s="214"/>
      <c r="AK94" s="214"/>
      <c r="AL94" s="214"/>
      <c r="AM94" s="214"/>
      <c r="AN94" s="214">
        <f>AG94+AV94</f>
        <v>0</v>
      </c>
      <c r="AO94" s="214"/>
      <c r="AP94" s="214"/>
      <c r="AQ94" s="37"/>
      <c r="AS94" s="111">
        <v>0</v>
      </c>
      <c r="AT94" s="112" t="s">
        <v>92</v>
      </c>
      <c r="AU94" s="112" t="s">
        <v>40</v>
      </c>
      <c r="AV94" s="113">
        <f>ROUND(IF(AU94="nulová",0,IF(OR(AU94="základní",AU94="zákl. přenesená"),AG94*L31,AG94*L32)),2)</f>
        <v>0</v>
      </c>
      <c r="BV94" s="18" t="s">
        <v>95</v>
      </c>
      <c r="BY94" s="110">
        <f>IF(AU94="základní",AV94,0)</f>
        <v>0</v>
      </c>
      <c r="BZ94" s="110">
        <f>IF(AU94="snížená",AV94,0)</f>
        <v>0</v>
      </c>
      <c r="CA94" s="110">
        <f>IF(AU94="zákl. přenesená",AV94,0)</f>
        <v>0</v>
      </c>
      <c r="CB94" s="110">
        <f>IF(AU94="sníž. přenesená",AV94,0)</f>
        <v>0</v>
      </c>
      <c r="CC94" s="110">
        <f>IF(AU94="nulová",AV94,0)</f>
        <v>0</v>
      </c>
      <c r="CD94" s="110">
        <f>IF(AU94="základní",AG94,0)</f>
        <v>0</v>
      </c>
      <c r="CE94" s="110">
        <f>IF(AU94="snížená",AG94,0)</f>
        <v>0</v>
      </c>
      <c r="CF94" s="110">
        <f>IF(AU94="zákl. přenesená",AG94,0)</f>
        <v>0</v>
      </c>
      <c r="CG94" s="110">
        <f>IF(AU94="sníž. přenesená",AG94,0)</f>
        <v>0</v>
      </c>
      <c r="CH94" s="110">
        <f>IF(AU94="nulová",AG94,0)</f>
        <v>0</v>
      </c>
      <c r="CI94" s="18">
        <f>IF(AU94="základní",1,IF(AU94="snížená",2,IF(AU94="zákl. přenesená",4,IF(AU94="sníž. přenesená",5,3))))</f>
        <v>1</v>
      </c>
      <c r="CJ94" s="18">
        <f>IF(AT94="stavební čast",1,IF(8894="investiční čast",2,3))</f>
        <v>1</v>
      </c>
      <c r="CK94" s="18" t="str">
        <f>IF(D94="Vyplň vlastní","","x")</f>
        <v/>
      </c>
    </row>
    <row r="95" spans="1:89" s="1" customFormat="1" ht="19.899999999999999" customHeight="1">
      <c r="B95" s="35"/>
      <c r="C95" s="36"/>
      <c r="D95" s="218" t="s">
        <v>94</v>
      </c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36"/>
      <c r="AD95" s="36"/>
      <c r="AE95" s="36"/>
      <c r="AF95" s="36"/>
      <c r="AG95" s="217">
        <f>AG87*AS95</f>
        <v>0</v>
      </c>
      <c r="AH95" s="214"/>
      <c r="AI95" s="214"/>
      <c r="AJ95" s="214"/>
      <c r="AK95" s="214"/>
      <c r="AL95" s="214"/>
      <c r="AM95" s="214"/>
      <c r="AN95" s="214">
        <f>AG95+AV95</f>
        <v>0</v>
      </c>
      <c r="AO95" s="214"/>
      <c r="AP95" s="214"/>
      <c r="AQ95" s="37"/>
      <c r="AS95" s="114">
        <v>0</v>
      </c>
      <c r="AT95" s="115" t="s">
        <v>92</v>
      </c>
      <c r="AU95" s="115" t="s">
        <v>40</v>
      </c>
      <c r="AV95" s="104">
        <f>ROUND(IF(AU95="nulová",0,IF(OR(AU95="základní",AU95="zákl. přenesená"),AG95*L31,AG95*L32)),2)</f>
        <v>0</v>
      </c>
      <c r="BV95" s="18" t="s">
        <v>95</v>
      </c>
      <c r="BY95" s="110">
        <f>IF(AU95="základní",AV95,0)</f>
        <v>0</v>
      </c>
      <c r="BZ95" s="110">
        <f>IF(AU95="snížená",AV95,0)</f>
        <v>0</v>
      </c>
      <c r="CA95" s="110">
        <f>IF(AU95="zákl. přenesená",AV95,0)</f>
        <v>0</v>
      </c>
      <c r="CB95" s="110">
        <f>IF(AU95="sníž. přenesená",AV95,0)</f>
        <v>0</v>
      </c>
      <c r="CC95" s="110">
        <f>IF(AU95="nulová",AV95,0)</f>
        <v>0</v>
      </c>
      <c r="CD95" s="110">
        <f>IF(AU95="základní",AG95,0)</f>
        <v>0</v>
      </c>
      <c r="CE95" s="110">
        <f>IF(AU95="snížená",AG95,0)</f>
        <v>0</v>
      </c>
      <c r="CF95" s="110">
        <f>IF(AU95="zákl. přenesená",AG95,0)</f>
        <v>0</v>
      </c>
      <c r="CG95" s="110">
        <f>IF(AU95="sníž. přenesená",AG95,0)</f>
        <v>0</v>
      </c>
      <c r="CH95" s="110">
        <f>IF(AU95="nulová",AG95,0)</f>
        <v>0</v>
      </c>
      <c r="CI95" s="18">
        <f>IF(AU95="základní",1,IF(AU95="snížená",2,IF(AU95="zákl. přenesená",4,IF(AU95="sníž. přenesená",5,3))))</f>
        <v>1</v>
      </c>
      <c r="CJ95" s="18">
        <f>IF(AT95="stavební čast",1,IF(8895="investiční čast",2,3))</f>
        <v>1</v>
      </c>
      <c r="CK95" s="18" t="str">
        <f>IF(D95="Vyplň vlastní","","x")</f>
        <v/>
      </c>
    </row>
    <row r="96" spans="1:89" s="1" customFormat="1" ht="10.9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7"/>
    </row>
    <row r="97" spans="2:43" s="1" customFormat="1" ht="30" customHeight="1">
      <c r="B97" s="35"/>
      <c r="C97" s="116" t="s">
        <v>96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222">
        <f>ROUND(AG87+AG91,2)</f>
        <v>0</v>
      </c>
      <c r="AH97" s="222"/>
      <c r="AI97" s="222"/>
      <c r="AJ97" s="222"/>
      <c r="AK97" s="222"/>
      <c r="AL97" s="222"/>
      <c r="AM97" s="222"/>
      <c r="AN97" s="222">
        <f>AN87+AN91</f>
        <v>0</v>
      </c>
      <c r="AO97" s="222"/>
      <c r="AP97" s="222"/>
      <c r="AQ97" s="37"/>
    </row>
    <row r="98" spans="2:43" s="1" customFormat="1" ht="6.95" customHeight="1"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1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E89:I89"/>
    <mergeCell ref="K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9" location="'F2 HP - Horkovodní přivad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46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2"/>
      <c r="C1" s="12"/>
      <c r="D1" s="13" t="s">
        <v>1</v>
      </c>
      <c r="E1" s="12"/>
      <c r="F1" s="14" t="s">
        <v>97</v>
      </c>
      <c r="G1" s="14"/>
      <c r="H1" s="264" t="s">
        <v>98</v>
      </c>
      <c r="I1" s="264"/>
      <c r="J1" s="264"/>
      <c r="K1" s="264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18"/>
      <c r="V1" s="118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7" t="s">
        <v>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S2" s="223" t="s">
        <v>8</v>
      </c>
      <c r="T2" s="224"/>
      <c r="U2" s="224"/>
      <c r="V2" s="224"/>
      <c r="W2" s="224"/>
      <c r="X2" s="224"/>
      <c r="Y2" s="224"/>
      <c r="Z2" s="224"/>
      <c r="AA2" s="224"/>
      <c r="AB2" s="224"/>
      <c r="AC2" s="224"/>
      <c r="AT2" s="18" t="s">
        <v>87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>
      <c r="B4" s="22"/>
      <c r="C4" s="179" t="s">
        <v>102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23"/>
      <c r="T4" s="24" t="s">
        <v>13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19</v>
      </c>
      <c r="E6" s="26"/>
      <c r="F6" s="225" t="str">
        <f>'Rekapitulace stavby'!K6</f>
        <v>VÝSTAVBA INŽ. SÍTÍ V PROSTORU SLATINICE</v>
      </c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6"/>
      <c r="R6" s="23"/>
    </row>
    <row r="7" spans="1:66" ht="25.35" customHeight="1">
      <c r="B7" s="22"/>
      <c r="C7" s="26"/>
      <c r="D7" s="30" t="s">
        <v>103</v>
      </c>
      <c r="E7" s="26"/>
      <c r="F7" s="225" t="s">
        <v>104</v>
      </c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26"/>
      <c r="R7" s="23"/>
    </row>
    <row r="8" spans="1:66" s="1" customFormat="1" ht="32.85" customHeight="1">
      <c r="B8" s="35"/>
      <c r="C8" s="36"/>
      <c r="D8" s="29" t="s">
        <v>105</v>
      </c>
      <c r="E8" s="36"/>
      <c r="F8" s="185" t="s">
        <v>106</v>
      </c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5</v>
      </c>
      <c r="G9" s="36"/>
      <c r="H9" s="36"/>
      <c r="I9" s="36"/>
      <c r="J9" s="36"/>
      <c r="K9" s="36"/>
      <c r="L9" s="36"/>
      <c r="M9" s="30" t="s">
        <v>22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23</v>
      </c>
      <c r="E10" s="36"/>
      <c r="F10" s="28" t="s">
        <v>24</v>
      </c>
      <c r="G10" s="36"/>
      <c r="H10" s="36"/>
      <c r="I10" s="36"/>
      <c r="J10" s="36"/>
      <c r="K10" s="36"/>
      <c r="L10" s="36"/>
      <c r="M10" s="30" t="s">
        <v>25</v>
      </c>
      <c r="N10" s="36"/>
      <c r="O10" s="228" t="str">
        <f>'Rekapitulace stavby'!AN8</f>
        <v>30. 6. 2017</v>
      </c>
      <c r="P10" s="229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27</v>
      </c>
      <c r="E12" s="36"/>
      <c r="F12" s="36"/>
      <c r="G12" s="36"/>
      <c r="H12" s="36"/>
      <c r="I12" s="36"/>
      <c r="J12" s="36"/>
      <c r="K12" s="36"/>
      <c r="L12" s="36"/>
      <c r="M12" s="30" t="s">
        <v>28</v>
      </c>
      <c r="N12" s="36"/>
      <c r="O12" s="183" t="str">
        <f>IF('Rekapitulace stavby'!AN10="","",'Rekapitulace stavby'!AN10)</f>
        <v/>
      </c>
      <c r="P12" s="183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IF('Rekapitulace stavby'!E11="","",'Rekapitulace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29</v>
      </c>
      <c r="N13" s="36"/>
      <c r="O13" s="183" t="str">
        <f>IF('Rekapitulace stavby'!AN11="","",'Rekapitulace stavby'!AN11)</f>
        <v/>
      </c>
      <c r="P13" s="183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30</v>
      </c>
      <c r="E15" s="36"/>
      <c r="F15" s="36"/>
      <c r="G15" s="36"/>
      <c r="H15" s="36"/>
      <c r="I15" s="36"/>
      <c r="J15" s="36"/>
      <c r="K15" s="36"/>
      <c r="L15" s="36"/>
      <c r="M15" s="30" t="s">
        <v>28</v>
      </c>
      <c r="N15" s="36"/>
      <c r="O15" s="230" t="str">
        <f>IF('Rekapitulace stavby'!AN13="","",'Rekapitulace stavby'!AN13)</f>
        <v>Vyplň údaj</v>
      </c>
      <c r="P15" s="183"/>
      <c r="Q15" s="36"/>
      <c r="R15" s="37"/>
    </row>
    <row r="16" spans="1:66" s="1" customFormat="1" ht="18" customHeight="1">
      <c r="B16" s="35"/>
      <c r="C16" s="36"/>
      <c r="D16" s="36"/>
      <c r="E16" s="230" t="str">
        <f>IF('Rekapitulace stavby'!E14="","",'Rekapitulace stavby'!E14)</f>
        <v>Vyplň údaj</v>
      </c>
      <c r="F16" s="231"/>
      <c r="G16" s="231"/>
      <c r="H16" s="231"/>
      <c r="I16" s="231"/>
      <c r="J16" s="231"/>
      <c r="K16" s="231"/>
      <c r="L16" s="231"/>
      <c r="M16" s="30" t="s">
        <v>29</v>
      </c>
      <c r="N16" s="36"/>
      <c r="O16" s="230" t="str">
        <f>IF('Rekapitulace stavby'!AN14="","",'Rekapitulace stavby'!AN14)</f>
        <v>Vyplň údaj</v>
      </c>
      <c r="P16" s="183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32</v>
      </c>
      <c r="E18" s="36"/>
      <c r="F18" s="36"/>
      <c r="G18" s="36"/>
      <c r="H18" s="36"/>
      <c r="I18" s="36"/>
      <c r="J18" s="36"/>
      <c r="K18" s="36"/>
      <c r="L18" s="36"/>
      <c r="M18" s="30" t="s">
        <v>28</v>
      </c>
      <c r="N18" s="36"/>
      <c r="O18" s="183" t="str">
        <f>IF('Rekapitulace stavby'!AN16="","",'Rekapitulace stavby'!AN16)</f>
        <v/>
      </c>
      <c r="P18" s="183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IF('Rekapitulace stavby'!E17="","",'Rekapitulace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29</v>
      </c>
      <c r="N19" s="36"/>
      <c r="O19" s="183" t="str">
        <f>IF('Rekapitulace stavby'!AN17="","",'Rekapitulace stavby'!AN17)</f>
        <v/>
      </c>
      <c r="P19" s="183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34</v>
      </c>
      <c r="E21" s="36"/>
      <c r="F21" s="36"/>
      <c r="G21" s="36"/>
      <c r="H21" s="36"/>
      <c r="I21" s="36"/>
      <c r="J21" s="36"/>
      <c r="K21" s="36"/>
      <c r="L21" s="36"/>
      <c r="M21" s="30" t="s">
        <v>28</v>
      </c>
      <c r="N21" s="36"/>
      <c r="O21" s="183" t="str">
        <f>IF('Rekapitulace stavby'!AN19="","",'Rekapitulace stavby'!AN19)</f>
        <v/>
      </c>
      <c r="P21" s="183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IF('Rekapitulace stavby'!E20="","",'Rekapitulace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29</v>
      </c>
      <c r="N22" s="36"/>
      <c r="O22" s="183" t="str">
        <f>IF('Rekapitulace stavby'!AN20="","",'Rekapitulace stavby'!AN20)</f>
        <v/>
      </c>
      <c r="P22" s="183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188" t="s">
        <v>5</v>
      </c>
      <c r="F25" s="188"/>
      <c r="G25" s="188"/>
      <c r="H25" s="188"/>
      <c r="I25" s="188"/>
      <c r="J25" s="188"/>
      <c r="K25" s="188"/>
      <c r="L25" s="188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9" t="s">
        <v>107</v>
      </c>
      <c r="E28" s="36"/>
      <c r="F28" s="36"/>
      <c r="G28" s="36"/>
      <c r="H28" s="36"/>
      <c r="I28" s="36"/>
      <c r="J28" s="36"/>
      <c r="K28" s="36"/>
      <c r="L28" s="36"/>
      <c r="M28" s="189">
        <f>N89</f>
        <v>0</v>
      </c>
      <c r="N28" s="189"/>
      <c r="O28" s="189"/>
      <c r="P28" s="189"/>
      <c r="Q28" s="36"/>
      <c r="R28" s="37"/>
    </row>
    <row r="29" spans="2:18" s="1" customFormat="1" ht="14.45" customHeight="1">
      <c r="B29" s="35"/>
      <c r="C29" s="36"/>
      <c r="D29" s="34" t="s">
        <v>91</v>
      </c>
      <c r="E29" s="36"/>
      <c r="F29" s="36"/>
      <c r="G29" s="36"/>
      <c r="H29" s="36"/>
      <c r="I29" s="36"/>
      <c r="J29" s="36"/>
      <c r="K29" s="36"/>
      <c r="L29" s="36"/>
      <c r="M29" s="189">
        <f>N101</f>
        <v>0</v>
      </c>
      <c r="N29" s="189"/>
      <c r="O29" s="189"/>
      <c r="P29" s="189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0" t="s">
        <v>38</v>
      </c>
      <c r="E31" s="36"/>
      <c r="F31" s="36"/>
      <c r="G31" s="36"/>
      <c r="H31" s="36"/>
      <c r="I31" s="36"/>
      <c r="J31" s="36"/>
      <c r="K31" s="36"/>
      <c r="L31" s="36"/>
      <c r="M31" s="232">
        <f>ROUND(M28+M29,2)</f>
        <v>0</v>
      </c>
      <c r="N31" s="227"/>
      <c r="O31" s="227"/>
      <c r="P31" s="227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39</v>
      </c>
      <c r="E33" s="42" t="s">
        <v>40</v>
      </c>
      <c r="F33" s="43">
        <v>0.21</v>
      </c>
      <c r="G33" s="121" t="s">
        <v>41</v>
      </c>
      <c r="H33" s="233">
        <f>(SUM(BE101:BE108)+SUM(BE127:BE244))</f>
        <v>0</v>
      </c>
      <c r="I33" s="227"/>
      <c r="J33" s="227"/>
      <c r="K33" s="36"/>
      <c r="L33" s="36"/>
      <c r="M33" s="233">
        <f>ROUND((SUM(BE101:BE108)+SUM(BE127:BE244)), 2)*F33</f>
        <v>0</v>
      </c>
      <c r="N33" s="227"/>
      <c r="O33" s="227"/>
      <c r="P33" s="227"/>
      <c r="Q33" s="36"/>
      <c r="R33" s="37"/>
    </row>
    <row r="34" spans="2:18" s="1" customFormat="1" ht="14.45" customHeight="1">
      <c r="B34" s="35"/>
      <c r="C34" s="36"/>
      <c r="D34" s="36"/>
      <c r="E34" s="42" t="s">
        <v>42</v>
      </c>
      <c r="F34" s="43">
        <v>0.15</v>
      </c>
      <c r="G34" s="121" t="s">
        <v>41</v>
      </c>
      <c r="H34" s="233">
        <f>(SUM(BF101:BF108)+SUM(BF127:BF244))</f>
        <v>0</v>
      </c>
      <c r="I34" s="227"/>
      <c r="J34" s="227"/>
      <c r="K34" s="36"/>
      <c r="L34" s="36"/>
      <c r="M34" s="233">
        <f>ROUND((SUM(BF101:BF108)+SUM(BF127:BF244)), 2)*F34</f>
        <v>0</v>
      </c>
      <c r="N34" s="227"/>
      <c r="O34" s="227"/>
      <c r="P34" s="227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0.21</v>
      </c>
      <c r="G35" s="121" t="s">
        <v>41</v>
      </c>
      <c r="H35" s="233">
        <f>(SUM(BG101:BG108)+SUM(BG127:BG244))</f>
        <v>0</v>
      </c>
      <c r="I35" s="227"/>
      <c r="J35" s="227"/>
      <c r="K35" s="36"/>
      <c r="L35" s="36"/>
      <c r="M35" s="233">
        <v>0</v>
      </c>
      <c r="N35" s="227"/>
      <c r="O35" s="227"/>
      <c r="P35" s="227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0.15</v>
      </c>
      <c r="G36" s="121" t="s">
        <v>41</v>
      </c>
      <c r="H36" s="233">
        <f>(SUM(BH101:BH108)+SUM(BH127:BH244))</f>
        <v>0</v>
      </c>
      <c r="I36" s="227"/>
      <c r="J36" s="227"/>
      <c r="K36" s="36"/>
      <c r="L36" s="36"/>
      <c r="M36" s="233">
        <v>0</v>
      </c>
      <c r="N36" s="227"/>
      <c r="O36" s="227"/>
      <c r="P36" s="227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45</v>
      </c>
      <c r="F37" s="43">
        <v>0</v>
      </c>
      <c r="G37" s="121" t="s">
        <v>41</v>
      </c>
      <c r="H37" s="233">
        <f>(SUM(BI101:BI108)+SUM(BI127:BI244))</f>
        <v>0</v>
      </c>
      <c r="I37" s="227"/>
      <c r="J37" s="227"/>
      <c r="K37" s="36"/>
      <c r="L37" s="36"/>
      <c r="M37" s="233">
        <v>0</v>
      </c>
      <c r="N37" s="227"/>
      <c r="O37" s="227"/>
      <c r="P37" s="227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7"/>
      <c r="D39" s="122" t="s">
        <v>46</v>
      </c>
      <c r="E39" s="75"/>
      <c r="F39" s="75"/>
      <c r="G39" s="123" t="s">
        <v>47</v>
      </c>
      <c r="H39" s="124" t="s">
        <v>48</v>
      </c>
      <c r="I39" s="75"/>
      <c r="J39" s="75"/>
      <c r="K39" s="75"/>
      <c r="L39" s="234">
        <f>SUM(M31:M37)</f>
        <v>0</v>
      </c>
      <c r="M39" s="234"/>
      <c r="N39" s="234"/>
      <c r="O39" s="234"/>
      <c r="P39" s="235"/>
      <c r="Q39" s="117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 ht="13.5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 ht="13.5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 ht="13.5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 ht="13.5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 ht="13.5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 ht="13.5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 ht="13.5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 ht="13.5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>
      <c r="B50" s="35"/>
      <c r="C50" s="36"/>
      <c r="D50" s="50" t="s">
        <v>49</v>
      </c>
      <c r="E50" s="51"/>
      <c r="F50" s="51"/>
      <c r="G50" s="51"/>
      <c r="H50" s="52"/>
      <c r="I50" s="36"/>
      <c r="J50" s="50" t="s">
        <v>50</v>
      </c>
      <c r="K50" s="51"/>
      <c r="L50" s="51"/>
      <c r="M50" s="51"/>
      <c r="N50" s="51"/>
      <c r="O50" s="51"/>
      <c r="P50" s="52"/>
      <c r="Q50" s="36"/>
      <c r="R50" s="37"/>
    </row>
    <row r="51" spans="2:18" ht="13.5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 ht="13.5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 ht="13.5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 ht="13.5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 ht="13.5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 ht="13.5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 ht="13.5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 ht="13.5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>
      <c r="B59" s="35"/>
      <c r="C59" s="36"/>
      <c r="D59" s="55" t="s">
        <v>51</v>
      </c>
      <c r="E59" s="56"/>
      <c r="F59" s="56"/>
      <c r="G59" s="57" t="s">
        <v>52</v>
      </c>
      <c r="H59" s="58"/>
      <c r="I59" s="36"/>
      <c r="J59" s="55" t="s">
        <v>51</v>
      </c>
      <c r="K59" s="56"/>
      <c r="L59" s="56"/>
      <c r="M59" s="56"/>
      <c r="N59" s="57" t="s">
        <v>52</v>
      </c>
      <c r="O59" s="56"/>
      <c r="P59" s="58"/>
      <c r="Q59" s="36"/>
      <c r="R59" s="37"/>
    </row>
    <row r="60" spans="2:18" ht="13.5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>
      <c r="B61" s="35"/>
      <c r="C61" s="36"/>
      <c r="D61" s="50" t="s">
        <v>53</v>
      </c>
      <c r="E61" s="51"/>
      <c r="F61" s="51"/>
      <c r="G61" s="51"/>
      <c r="H61" s="52"/>
      <c r="I61" s="36"/>
      <c r="J61" s="50" t="s">
        <v>54</v>
      </c>
      <c r="K61" s="51"/>
      <c r="L61" s="51"/>
      <c r="M61" s="51"/>
      <c r="N61" s="51"/>
      <c r="O61" s="51"/>
      <c r="P61" s="52"/>
      <c r="Q61" s="36"/>
      <c r="R61" s="37"/>
    </row>
    <row r="62" spans="2:18" ht="13.5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 ht="13.5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 ht="13.5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 ht="13.5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 ht="13.5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 ht="13.5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 ht="13.5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 ht="13.5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>
      <c r="B70" s="35"/>
      <c r="C70" s="36"/>
      <c r="D70" s="55" t="s">
        <v>51</v>
      </c>
      <c r="E70" s="56"/>
      <c r="F70" s="56"/>
      <c r="G70" s="57" t="s">
        <v>52</v>
      </c>
      <c r="H70" s="58"/>
      <c r="I70" s="36"/>
      <c r="J70" s="55" t="s">
        <v>51</v>
      </c>
      <c r="K70" s="56"/>
      <c r="L70" s="56"/>
      <c r="M70" s="56"/>
      <c r="N70" s="57" t="s">
        <v>52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79" t="s">
        <v>108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25" t="str">
        <f>F6</f>
        <v>VÝSTAVBA INŽ. SÍTÍ V PROSTORU SLATINICE</v>
      </c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36"/>
      <c r="R78" s="37"/>
    </row>
    <row r="79" spans="2:18" ht="30" customHeight="1">
      <c r="B79" s="22"/>
      <c r="C79" s="30" t="s">
        <v>103</v>
      </c>
      <c r="D79" s="26"/>
      <c r="E79" s="26"/>
      <c r="F79" s="225" t="s">
        <v>104</v>
      </c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26"/>
      <c r="R79" s="23"/>
    </row>
    <row r="80" spans="2:18" s="1" customFormat="1" ht="36.950000000000003" customHeight="1">
      <c r="B80" s="35"/>
      <c r="C80" s="69" t="s">
        <v>105</v>
      </c>
      <c r="D80" s="36"/>
      <c r="E80" s="36"/>
      <c r="F80" s="199" t="str">
        <f>F8</f>
        <v>F2 HP - Horkovodní přivaděč - ÚSEK 1</v>
      </c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23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25</v>
      </c>
      <c r="L82" s="36"/>
      <c r="M82" s="229" t="str">
        <f>IF(O10="","",O10)</f>
        <v>30. 6. 2017</v>
      </c>
      <c r="N82" s="229"/>
      <c r="O82" s="229"/>
      <c r="P82" s="229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>
      <c r="B84" s="35"/>
      <c r="C84" s="30" t="s">
        <v>27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32</v>
      </c>
      <c r="L84" s="36"/>
      <c r="M84" s="183" t="str">
        <f>E19</f>
        <v xml:space="preserve"> </v>
      </c>
      <c r="N84" s="183"/>
      <c r="O84" s="183"/>
      <c r="P84" s="183"/>
      <c r="Q84" s="183"/>
      <c r="R84" s="37"/>
    </row>
    <row r="85" spans="2:47" s="1" customFormat="1" ht="14.45" customHeight="1">
      <c r="B85" s="35"/>
      <c r="C85" s="30" t="s">
        <v>30</v>
      </c>
      <c r="D85" s="36"/>
      <c r="E85" s="36"/>
      <c r="F85" s="28" t="str">
        <f>IF(E16="","",E16)</f>
        <v>Vyplň údaj</v>
      </c>
      <c r="G85" s="36"/>
      <c r="H85" s="36"/>
      <c r="I85" s="36"/>
      <c r="J85" s="36"/>
      <c r="K85" s="30" t="s">
        <v>34</v>
      </c>
      <c r="L85" s="36"/>
      <c r="M85" s="183" t="str">
        <f>E22</f>
        <v xml:space="preserve"> </v>
      </c>
      <c r="N85" s="183"/>
      <c r="O85" s="183"/>
      <c r="P85" s="183"/>
      <c r="Q85" s="183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36" t="s">
        <v>109</v>
      </c>
      <c r="D87" s="237"/>
      <c r="E87" s="237"/>
      <c r="F87" s="237"/>
      <c r="G87" s="237"/>
      <c r="H87" s="117"/>
      <c r="I87" s="117"/>
      <c r="J87" s="117"/>
      <c r="K87" s="117"/>
      <c r="L87" s="117"/>
      <c r="M87" s="117"/>
      <c r="N87" s="236" t="s">
        <v>110</v>
      </c>
      <c r="O87" s="237"/>
      <c r="P87" s="237"/>
      <c r="Q87" s="237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5" t="s">
        <v>111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21">
        <f>N127</f>
        <v>0</v>
      </c>
      <c r="O89" s="238"/>
      <c r="P89" s="238"/>
      <c r="Q89" s="238"/>
      <c r="R89" s="37"/>
      <c r="AU89" s="18" t="s">
        <v>112</v>
      </c>
    </row>
    <row r="90" spans="2:47" s="7" customFormat="1" ht="24.95" customHeight="1">
      <c r="B90" s="126"/>
      <c r="C90" s="127"/>
      <c r="D90" s="128" t="s">
        <v>113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39">
        <f>N128</f>
        <v>0</v>
      </c>
      <c r="O90" s="240"/>
      <c r="P90" s="240"/>
      <c r="Q90" s="240"/>
      <c r="R90" s="129"/>
    </row>
    <row r="91" spans="2:47" s="8" customFormat="1" ht="19.899999999999999" customHeight="1">
      <c r="B91" s="130"/>
      <c r="C91" s="99"/>
      <c r="D91" s="106" t="s">
        <v>114</v>
      </c>
      <c r="E91" s="99"/>
      <c r="F91" s="99"/>
      <c r="G91" s="99"/>
      <c r="H91" s="99"/>
      <c r="I91" s="99"/>
      <c r="J91" s="99"/>
      <c r="K91" s="99"/>
      <c r="L91" s="99"/>
      <c r="M91" s="99"/>
      <c r="N91" s="214">
        <f>N129</f>
        <v>0</v>
      </c>
      <c r="O91" s="215"/>
      <c r="P91" s="215"/>
      <c r="Q91" s="215"/>
      <c r="R91" s="131"/>
    </row>
    <row r="92" spans="2:47" s="8" customFormat="1" ht="19.899999999999999" customHeight="1">
      <c r="B92" s="130"/>
      <c r="C92" s="99"/>
      <c r="D92" s="106" t="s">
        <v>115</v>
      </c>
      <c r="E92" s="99"/>
      <c r="F92" s="99"/>
      <c r="G92" s="99"/>
      <c r="H92" s="99"/>
      <c r="I92" s="99"/>
      <c r="J92" s="99"/>
      <c r="K92" s="99"/>
      <c r="L92" s="99"/>
      <c r="M92" s="99"/>
      <c r="N92" s="214">
        <f>N159</f>
        <v>0</v>
      </c>
      <c r="O92" s="215"/>
      <c r="P92" s="215"/>
      <c r="Q92" s="215"/>
      <c r="R92" s="131"/>
    </row>
    <row r="93" spans="2:47" s="8" customFormat="1" ht="19.899999999999999" customHeight="1">
      <c r="B93" s="130"/>
      <c r="C93" s="99"/>
      <c r="D93" s="106" t="s">
        <v>116</v>
      </c>
      <c r="E93" s="99"/>
      <c r="F93" s="99"/>
      <c r="G93" s="99"/>
      <c r="H93" s="99"/>
      <c r="I93" s="99"/>
      <c r="J93" s="99"/>
      <c r="K93" s="99"/>
      <c r="L93" s="99"/>
      <c r="M93" s="99"/>
      <c r="N93" s="214">
        <f>N166</f>
        <v>0</v>
      </c>
      <c r="O93" s="215"/>
      <c r="P93" s="215"/>
      <c r="Q93" s="215"/>
      <c r="R93" s="131"/>
    </row>
    <row r="94" spans="2:47" s="8" customFormat="1" ht="19.899999999999999" customHeight="1">
      <c r="B94" s="130"/>
      <c r="C94" s="99"/>
      <c r="D94" s="106" t="s">
        <v>117</v>
      </c>
      <c r="E94" s="99"/>
      <c r="F94" s="99"/>
      <c r="G94" s="99"/>
      <c r="H94" s="99"/>
      <c r="I94" s="99"/>
      <c r="J94" s="99"/>
      <c r="K94" s="99"/>
      <c r="L94" s="99"/>
      <c r="M94" s="99"/>
      <c r="N94" s="214">
        <f>N175</f>
        <v>0</v>
      </c>
      <c r="O94" s="215"/>
      <c r="P94" s="215"/>
      <c r="Q94" s="215"/>
      <c r="R94" s="131"/>
    </row>
    <row r="95" spans="2:47" s="8" customFormat="1" ht="19.899999999999999" customHeight="1">
      <c r="B95" s="130"/>
      <c r="C95" s="99"/>
      <c r="D95" s="106" t="s">
        <v>118</v>
      </c>
      <c r="E95" s="99"/>
      <c r="F95" s="99"/>
      <c r="G95" s="99"/>
      <c r="H95" s="99"/>
      <c r="I95" s="99"/>
      <c r="J95" s="99"/>
      <c r="K95" s="99"/>
      <c r="L95" s="99"/>
      <c r="M95" s="99"/>
      <c r="N95" s="214">
        <f>N193</f>
        <v>0</v>
      </c>
      <c r="O95" s="215"/>
      <c r="P95" s="215"/>
      <c r="Q95" s="215"/>
      <c r="R95" s="131"/>
    </row>
    <row r="96" spans="2:47" s="8" customFormat="1" ht="19.899999999999999" customHeight="1">
      <c r="B96" s="130"/>
      <c r="C96" s="99"/>
      <c r="D96" s="106" t="s">
        <v>119</v>
      </c>
      <c r="E96" s="99"/>
      <c r="F96" s="99"/>
      <c r="G96" s="99"/>
      <c r="H96" s="99"/>
      <c r="I96" s="99"/>
      <c r="J96" s="99"/>
      <c r="K96" s="99"/>
      <c r="L96" s="99"/>
      <c r="M96" s="99"/>
      <c r="N96" s="214">
        <f>N202</f>
        <v>0</v>
      </c>
      <c r="O96" s="215"/>
      <c r="P96" s="215"/>
      <c r="Q96" s="215"/>
      <c r="R96" s="131"/>
    </row>
    <row r="97" spans="2:65" s="8" customFormat="1" ht="19.899999999999999" customHeight="1">
      <c r="B97" s="130"/>
      <c r="C97" s="99"/>
      <c r="D97" s="106" t="s">
        <v>120</v>
      </c>
      <c r="E97" s="99"/>
      <c r="F97" s="99"/>
      <c r="G97" s="99"/>
      <c r="H97" s="99"/>
      <c r="I97" s="99"/>
      <c r="J97" s="99"/>
      <c r="K97" s="99"/>
      <c r="L97" s="99"/>
      <c r="M97" s="99"/>
      <c r="N97" s="214">
        <f>N205</f>
        <v>0</v>
      </c>
      <c r="O97" s="215"/>
      <c r="P97" s="215"/>
      <c r="Q97" s="215"/>
      <c r="R97" s="131"/>
    </row>
    <row r="98" spans="2:65" s="8" customFormat="1" ht="19.899999999999999" customHeight="1">
      <c r="B98" s="130"/>
      <c r="C98" s="99"/>
      <c r="D98" s="106" t="s">
        <v>121</v>
      </c>
      <c r="E98" s="99"/>
      <c r="F98" s="99"/>
      <c r="G98" s="99"/>
      <c r="H98" s="99"/>
      <c r="I98" s="99"/>
      <c r="J98" s="99"/>
      <c r="K98" s="99"/>
      <c r="L98" s="99"/>
      <c r="M98" s="99"/>
      <c r="N98" s="214">
        <f>N226</f>
        <v>0</v>
      </c>
      <c r="O98" s="215"/>
      <c r="P98" s="215"/>
      <c r="Q98" s="215"/>
      <c r="R98" s="131"/>
    </row>
    <row r="99" spans="2:65" s="8" customFormat="1" ht="14.85" customHeight="1">
      <c r="B99" s="130"/>
      <c r="C99" s="99"/>
      <c r="D99" s="106" t="s">
        <v>122</v>
      </c>
      <c r="E99" s="99"/>
      <c r="F99" s="99"/>
      <c r="G99" s="99"/>
      <c r="H99" s="99"/>
      <c r="I99" s="99"/>
      <c r="J99" s="99"/>
      <c r="K99" s="99"/>
      <c r="L99" s="99"/>
      <c r="M99" s="99"/>
      <c r="N99" s="214">
        <f>N232</f>
        <v>0</v>
      </c>
      <c r="O99" s="215"/>
      <c r="P99" s="215"/>
      <c r="Q99" s="215"/>
      <c r="R99" s="131"/>
    </row>
    <row r="100" spans="2:65" s="1" customFormat="1" ht="21.75" customHeight="1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7"/>
    </row>
    <row r="101" spans="2:65" s="1" customFormat="1" ht="29.25" customHeight="1">
      <c r="B101" s="35"/>
      <c r="C101" s="125" t="s">
        <v>123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8">
        <f>ROUND(N102+N103+N104+N105+N106+N107,2)</f>
        <v>0</v>
      </c>
      <c r="O101" s="241"/>
      <c r="P101" s="241"/>
      <c r="Q101" s="241"/>
      <c r="R101" s="37"/>
      <c r="T101" s="132"/>
      <c r="U101" s="133" t="s">
        <v>39</v>
      </c>
    </row>
    <row r="102" spans="2:65" s="1" customFormat="1" ht="18" customHeight="1">
      <c r="B102" s="134"/>
      <c r="C102" s="135"/>
      <c r="D102" s="218" t="s">
        <v>124</v>
      </c>
      <c r="E102" s="242"/>
      <c r="F102" s="242"/>
      <c r="G102" s="242"/>
      <c r="H102" s="242"/>
      <c r="I102" s="135"/>
      <c r="J102" s="135"/>
      <c r="K102" s="135"/>
      <c r="L102" s="135"/>
      <c r="M102" s="135"/>
      <c r="N102" s="217">
        <f>ROUND(N89*T102,2)</f>
        <v>0</v>
      </c>
      <c r="O102" s="243"/>
      <c r="P102" s="243"/>
      <c r="Q102" s="243"/>
      <c r="R102" s="137"/>
      <c r="S102" s="135"/>
      <c r="T102" s="138"/>
      <c r="U102" s="139" t="s">
        <v>40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125</v>
      </c>
      <c r="AZ102" s="140"/>
      <c r="BA102" s="140"/>
      <c r="BB102" s="140"/>
      <c r="BC102" s="140"/>
      <c r="BD102" s="140"/>
      <c r="BE102" s="142">
        <f t="shared" ref="BE102:BE107" si="0">IF(U102="základní",N102,0)</f>
        <v>0</v>
      </c>
      <c r="BF102" s="142">
        <f t="shared" ref="BF102:BF107" si="1">IF(U102="snížená",N102,0)</f>
        <v>0</v>
      </c>
      <c r="BG102" s="142">
        <f t="shared" ref="BG102:BG107" si="2">IF(U102="zákl. přenesená",N102,0)</f>
        <v>0</v>
      </c>
      <c r="BH102" s="142">
        <f t="shared" ref="BH102:BH107" si="3">IF(U102="sníž. přenesená",N102,0)</f>
        <v>0</v>
      </c>
      <c r="BI102" s="142">
        <f t="shared" ref="BI102:BI107" si="4">IF(U102="nulová",N102,0)</f>
        <v>0</v>
      </c>
      <c r="BJ102" s="141" t="s">
        <v>82</v>
      </c>
      <c r="BK102" s="140"/>
      <c r="BL102" s="140"/>
      <c r="BM102" s="140"/>
    </row>
    <row r="103" spans="2:65" s="1" customFormat="1" ht="18" customHeight="1">
      <c r="B103" s="134"/>
      <c r="C103" s="135"/>
      <c r="D103" s="218" t="s">
        <v>126</v>
      </c>
      <c r="E103" s="242"/>
      <c r="F103" s="242"/>
      <c r="G103" s="242"/>
      <c r="H103" s="242"/>
      <c r="I103" s="135"/>
      <c r="J103" s="135"/>
      <c r="K103" s="135"/>
      <c r="L103" s="135"/>
      <c r="M103" s="135"/>
      <c r="N103" s="217">
        <f>ROUND(N89*T103,2)</f>
        <v>0</v>
      </c>
      <c r="O103" s="243"/>
      <c r="P103" s="243"/>
      <c r="Q103" s="243"/>
      <c r="R103" s="137"/>
      <c r="S103" s="135"/>
      <c r="T103" s="138"/>
      <c r="U103" s="139" t="s">
        <v>40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1" t="s">
        <v>125</v>
      </c>
      <c r="AZ103" s="140"/>
      <c r="BA103" s="140"/>
      <c r="BB103" s="140"/>
      <c r="BC103" s="140"/>
      <c r="BD103" s="140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82</v>
      </c>
      <c r="BK103" s="140"/>
      <c r="BL103" s="140"/>
      <c r="BM103" s="140"/>
    </row>
    <row r="104" spans="2:65" s="1" customFormat="1" ht="18" customHeight="1">
      <c r="B104" s="134"/>
      <c r="C104" s="135"/>
      <c r="D104" s="218" t="s">
        <v>127</v>
      </c>
      <c r="E104" s="242"/>
      <c r="F104" s="242"/>
      <c r="G104" s="242"/>
      <c r="H104" s="242"/>
      <c r="I104" s="135"/>
      <c r="J104" s="135"/>
      <c r="K104" s="135"/>
      <c r="L104" s="135"/>
      <c r="M104" s="135"/>
      <c r="N104" s="217">
        <f>ROUND(N89*T104,2)</f>
        <v>0</v>
      </c>
      <c r="O104" s="243"/>
      <c r="P104" s="243"/>
      <c r="Q104" s="243"/>
      <c r="R104" s="137"/>
      <c r="S104" s="135"/>
      <c r="T104" s="138"/>
      <c r="U104" s="139" t="s">
        <v>40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1" t="s">
        <v>125</v>
      </c>
      <c r="AZ104" s="140"/>
      <c r="BA104" s="140"/>
      <c r="BB104" s="140"/>
      <c r="BC104" s="140"/>
      <c r="BD104" s="140"/>
      <c r="BE104" s="142">
        <f t="shared" si="0"/>
        <v>0</v>
      </c>
      <c r="BF104" s="142">
        <f t="shared" si="1"/>
        <v>0</v>
      </c>
      <c r="BG104" s="142">
        <f t="shared" si="2"/>
        <v>0</v>
      </c>
      <c r="BH104" s="142">
        <f t="shared" si="3"/>
        <v>0</v>
      </c>
      <c r="BI104" s="142">
        <f t="shared" si="4"/>
        <v>0</v>
      </c>
      <c r="BJ104" s="141" t="s">
        <v>82</v>
      </c>
      <c r="BK104" s="140"/>
      <c r="BL104" s="140"/>
      <c r="BM104" s="140"/>
    </row>
    <row r="105" spans="2:65" s="1" customFormat="1" ht="18" customHeight="1">
      <c r="B105" s="134"/>
      <c r="C105" s="135"/>
      <c r="D105" s="218" t="s">
        <v>128</v>
      </c>
      <c r="E105" s="242"/>
      <c r="F105" s="242"/>
      <c r="G105" s="242"/>
      <c r="H105" s="242"/>
      <c r="I105" s="135"/>
      <c r="J105" s="135"/>
      <c r="K105" s="135"/>
      <c r="L105" s="135"/>
      <c r="M105" s="135"/>
      <c r="N105" s="217">
        <f>ROUND(N89*T105,2)</f>
        <v>0</v>
      </c>
      <c r="O105" s="243"/>
      <c r="P105" s="243"/>
      <c r="Q105" s="243"/>
      <c r="R105" s="137"/>
      <c r="S105" s="135"/>
      <c r="T105" s="138"/>
      <c r="U105" s="139" t="s">
        <v>40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1" t="s">
        <v>125</v>
      </c>
      <c r="AZ105" s="140"/>
      <c r="BA105" s="140"/>
      <c r="BB105" s="140"/>
      <c r="BC105" s="140"/>
      <c r="BD105" s="140"/>
      <c r="BE105" s="142">
        <f t="shared" si="0"/>
        <v>0</v>
      </c>
      <c r="BF105" s="142">
        <f t="shared" si="1"/>
        <v>0</v>
      </c>
      <c r="BG105" s="142">
        <f t="shared" si="2"/>
        <v>0</v>
      </c>
      <c r="BH105" s="142">
        <f t="shared" si="3"/>
        <v>0</v>
      </c>
      <c r="BI105" s="142">
        <f t="shared" si="4"/>
        <v>0</v>
      </c>
      <c r="BJ105" s="141" t="s">
        <v>82</v>
      </c>
      <c r="BK105" s="140"/>
      <c r="BL105" s="140"/>
      <c r="BM105" s="140"/>
    </row>
    <row r="106" spans="2:65" s="1" customFormat="1" ht="18" customHeight="1">
      <c r="B106" s="134"/>
      <c r="C106" s="135"/>
      <c r="D106" s="218" t="s">
        <v>129</v>
      </c>
      <c r="E106" s="242"/>
      <c r="F106" s="242"/>
      <c r="G106" s="242"/>
      <c r="H106" s="242"/>
      <c r="I106" s="135"/>
      <c r="J106" s="135"/>
      <c r="K106" s="135"/>
      <c r="L106" s="135"/>
      <c r="M106" s="135"/>
      <c r="N106" s="217">
        <f>ROUND(N89*T106,2)</f>
        <v>0</v>
      </c>
      <c r="O106" s="243"/>
      <c r="P106" s="243"/>
      <c r="Q106" s="243"/>
      <c r="R106" s="137"/>
      <c r="S106" s="135"/>
      <c r="T106" s="138"/>
      <c r="U106" s="139" t="s">
        <v>40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1" t="s">
        <v>125</v>
      </c>
      <c r="AZ106" s="140"/>
      <c r="BA106" s="140"/>
      <c r="BB106" s="140"/>
      <c r="BC106" s="140"/>
      <c r="BD106" s="140"/>
      <c r="BE106" s="142">
        <f t="shared" si="0"/>
        <v>0</v>
      </c>
      <c r="BF106" s="142">
        <f t="shared" si="1"/>
        <v>0</v>
      </c>
      <c r="BG106" s="142">
        <f t="shared" si="2"/>
        <v>0</v>
      </c>
      <c r="BH106" s="142">
        <f t="shared" si="3"/>
        <v>0</v>
      </c>
      <c r="BI106" s="142">
        <f t="shared" si="4"/>
        <v>0</v>
      </c>
      <c r="BJ106" s="141" t="s">
        <v>82</v>
      </c>
      <c r="BK106" s="140"/>
      <c r="BL106" s="140"/>
      <c r="BM106" s="140"/>
    </row>
    <row r="107" spans="2:65" s="1" customFormat="1" ht="18" customHeight="1">
      <c r="B107" s="134"/>
      <c r="C107" s="135"/>
      <c r="D107" s="136" t="s">
        <v>130</v>
      </c>
      <c r="E107" s="135"/>
      <c r="F107" s="135"/>
      <c r="G107" s="135"/>
      <c r="H107" s="135"/>
      <c r="I107" s="135"/>
      <c r="J107" s="135"/>
      <c r="K107" s="135"/>
      <c r="L107" s="135"/>
      <c r="M107" s="135"/>
      <c r="N107" s="217">
        <f>ROUND(N89*T107,2)</f>
        <v>0</v>
      </c>
      <c r="O107" s="243"/>
      <c r="P107" s="243"/>
      <c r="Q107" s="243"/>
      <c r="R107" s="137"/>
      <c r="S107" s="135"/>
      <c r="T107" s="143"/>
      <c r="U107" s="144" t="s">
        <v>40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1" t="s">
        <v>131</v>
      </c>
      <c r="AZ107" s="140"/>
      <c r="BA107" s="140"/>
      <c r="BB107" s="140"/>
      <c r="BC107" s="140"/>
      <c r="BD107" s="140"/>
      <c r="BE107" s="142">
        <f t="shared" si="0"/>
        <v>0</v>
      </c>
      <c r="BF107" s="142">
        <f t="shared" si="1"/>
        <v>0</v>
      </c>
      <c r="BG107" s="142">
        <f t="shared" si="2"/>
        <v>0</v>
      </c>
      <c r="BH107" s="142">
        <f t="shared" si="3"/>
        <v>0</v>
      </c>
      <c r="BI107" s="142">
        <f t="shared" si="4"/>
        <v>0</v>
      </c>
      <c r="BJ107" s="141" t="s">
        <v>82</v>
      </c>
      <c r="BK107" s="140"/>
      <c r="BL107" s="140"/>
      <c r="BM107" s="140"/>
    </row>
    <row r="108" spans="2:65" s="1" customFormat="1" ht="13.5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</row>
    <row r="109" spans="2:65" s="1" customFormat="1" ht="29.25" customHeight="1">
      <c r="B109" s="35"/>
      <c r="C109" s="116" t="s">
        <v>96</v>
      </c>
      <c r="D109" s="117"/>
      <c r="E109" s="117"/>
      <c r="F109" s="117"/>
      <c r="G109" s="117"/>
      <c r="H109" s="117"/>
      <c r="I109" s="117"/>
      <c r="J109" s="117"/>
      <c r="K109" s="117"/>
      <c r="L109" s="222">
        <f>ROUND(SUM(N89+N101),2)</f>
        <v>0</v>
      </c>
      <c r="M109" s="222"/>
      <c r="N109" s="222"/>
      <c r="O109" s="222"/>
      <c r="P109" s="222"/>
      <c r="Q109" s="222"/>
      <c r="R109" s="37"/>
    </row>
    <row r="110" spans="2:65" s="1" customFormat="1" ht="6.95" customHeight="1"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1"/>
    </row>
    <row r="114" spans="2:63" s="1" customFormat="1" ht="6.95" customHeight="1"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4"/>
    </row>
    <row r="115" spans="2:63" s="1" customFormat="1" ht="36.950000000000003" customHeight="1">
      <c r="B115" s="35"/>
      <c r="C115" s="179" t="s">
        <v>132</v>
      </c>
      <c r="D115" s="227"/>
      <c r="E115" s="227"/>
      <c r="F115" s="227"/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227"/>
      <c r="R115" s="37"/>
    </row>
    <row r="116" spans="2:63" s="1" customFormat="1" ht="6.95" customHeight="1"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</row>
    <row r="117" spans="2:63" s="1" customFormat="1" ht="30" customHeight="1">
      <c r="B117" s="35"/>
      <c r="C117" s="30" t="s">
        <v>19</v>
      </c>
      <c r="D117" s="36"/>
      <c r="E117" s="36"/>
      <c r="F117" s="225" t="str">
        <f>F6</f>
        <v>VÝSTAVBA INŽ. SÍTÍ V PROSTORU SLATINICE</v>
      </c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36"/>
      <c r="R117" s="37"/>
    </row>
    <row r="118" spans="2:63" ht="30" customHeight="1">
      <c r="B118" s="22"/>
      <c r="C118" s="30" t="s">
        <v>103</v>
      </c>
      <c r="D118" s="26"/>
      <c r="E118" s="26"/>
      <c r="F118" s="225" t="s">
        <v>104</v>
      </c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26"/>
      <c r="R118" s="23"/>
    </row>
    <row r="119" spans="2:63" s="1" customFormat="1" ht="36.950000000000003" customHeight="1">
      <c r="B119" s="35"/>
      <c r="C119" s="69" t="s">
        <v>105</v>
      </c>
      <c r="D119" s="36"/>
      <c r="E119" s="36"/>
      <c r="F119" s="199" t="str">
        <f>F8</f>
        <v>F2 HP - Horkovodní přivaděč - ÚSEK 1</v>
      </c>
      <c r="G119" s="227"/>
      <c r="H119" s="227"/>
      <c r="I119" s="227"/>
      <c r="J119" s="227"/>
      <c r="K119" s="227"/>
      <c r="L119" s="227"/>
      <c r="M119" s="227"/>
      <c r="N119" s="227"/>
      <c r="O119" s="227"/>
      <c r="P119" s="227"/>
      <c r="Q119" s="36"/>
      <c r="R119" s="37"/>
    </row>
    <row r="120" spans="2:63" s="1" customFormat="1" ht="6.95" customHeight="1"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</row>
    <row r="121" spans="2:63" s="1" customFormat="1" ht="18" customHeight="1">
      <c r="B121" s="35"/>
      <c r="C121" s="30" t="s">
        <v>23</v>
      </c>
      <c r="D121" s="36"/>
      <c r="E121" s="36"/>
      <c r="F121" s="28" t="str">
        <f>F10</f>
        <v xml:space="preserve"> </v>
      </c>
      <c r="G121" s="36"/>
      <c r="H121" s="36"/>
      <c r="I121" s="36"/>
      <c r="J121" s="36"/>
      <c r="K121" s="30" t="s">
        <v>25</v>
      </c>
      <c r="L121" s="36"/>
      <c r="M121" s="229" t="str">
        <f>IF(O10="","",O10)</f>
        <v>30. 6. 2017</v>
      </c>
      <c r="N121" s="229"/>
      <c r="O121" s="229"/>
      <c r="P121" s="229"/>
      <c r="Q121" s="36"/>
      <c r="R121" s="37"/>
    </row>
    <row r="122" spans="2:63" s="1" customFormat="1" ht="6.95" customHeight="1"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7"/>
    </row>
    <row r="123" spans="2:63" s="1" customFormat="1">
      <c r="B123" s="35"/>
      <c r="C123" s="30" t="s">
        <v>27</v>
      </c>
      <c r="D123" s="36"/>
      <c r="E123" s="36"/>
      <c r="F123" s="28" t="str">
        <f>E13</f>
        <v xml:space="preserve"> </v>
      </c>
      <c r="G123" s="36"/>
      <c r="H123" s="36"/>
      <c r="I123" s="36"/>
      <c r="J123" s="36"/>
      <c r="K123" s="30" t="s">
        <v>32</v>
      </c>
      <c r="L123" s="36"/>
      <c r="M123" s="183" t="str">
        <f>E19</f>
        <v xml:space="preserve"> </v>
      </c>
      <c r="N123" s="183"/>
      <c r="O123" s="183"/>
      <c r="P123" s="183"/>
      <c r="Q123" s="183"/>
      <c r="R123" s="37"/>
    </row>
    <row r="124" spans="2:63" s="1" customFormat="1" ht="14.45" customHeight="1">
      <c r="B124" s="35"/>
      <c r="C124" s="30" t="s">
        <v>30</v>
      </c>
      <c r="D124" s="36"/>
      <c r="E124" s="36"/>
      <c r="F124" s="28" t="str">
        <f>IF(E16="","",E16)</f>
        <v>Vyplň údaj</v>
      </c>
      <c r="G124" s="36"/>
      <c r="H124" s="36"/>
      <c r="I124" s="36"/>
      <c r="J124" s="36"/>
      <c r="K124" s="30" t="s">
        <v>34</v>
      </c>
      <c r="L124" s="36"/>
      <c r="M124" s="183" t="str">
        <f>E22</f>
        <v xml:space="preserve"> </v>
      </c>
      <c r="N124" s="183"/>
      <c r="O124" s="183"/>
      <c r="P124" s="183"/>
      <c r="Q124" s="183"/>
      <c r="R124" s="37"/>
    </row>
    <row r="125" spans="2:63" s="1" customFormat="1" ht="10.35" customHeight="1"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7"/>
    </row>
    <row r="126" spans="2:63" s="9" customFormat="1" ht="29.25" customHeight="1">
      <c r="B126" s="145"/>
      <c r="C126" s="146" t="s">
        <v>133</v>
      </c>
      <c r="D126" s="147" t="s">
        <v>134</v>
      </c>
      <c r="E126" s="147" t="s">
        <v>57</v>
      </c>
      <c r="F126" s="244" t="s">
        <v>135</v>
      </c>
      <c r="G126" s="244"/>
      <c r="H126" s="244"/>
      <c r="I126" s="244"/>
      <c r="J126" s="147" t="s">
        <v>136</v>
      </c>
      <c r="K126" s="147" t="s">
        <v>137</v>
      </c>
      <c r="L126" s="245" t="s">
        <v>138</v>
      </c>
      <c r="M126" s="245"/>
      <c r="N126" s="244" t="s">
        <v>110</v>
      </c>
      <c r="O126" s="244"/>
      <c r="P126" s="244"/>
      <c r="Q126" s="246"/>
      <c r="R126" s="148"/>
      <c r="T126" s="76" t="s">
        <v>139</v>
      </c>
      <c r="U126" s="77" t="s">
        <v>39</v>
      </c>
      <c r="V126" s="77" t="s">
        <v>140</v>
      </c>
      <c r="W126" s="77" t="s">
        <v>141</v>
      </c>
      <c r="X126" s="77" t="s">
        <v>142</v>
      </c>
      <c r="Y126" s="77" t="s">
        <v>143</v>
      </c>
      <c r="Z126" s="77" t="s">
        <v>144</v>
      </c>
      <c r="AA126" s="78" t="s">
        <v>145</v>
      </c>
    </row>
    <row r="127" spans="2:63" s="1" customFormat="1" ht="29.25" customHeight="1">
      <c r="B127" s="35"/>
      <c r="C127" s="80" t="s">
        <v>107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55">
        <f>BK127</f>
        <v>0</v>
      </c>
      <c r="O127" s="256"/>
      <c r="P127" s="256"/>
      <c r="Q127" s="256"/>
      <c r="R127" s="37"/>
      <c r="T127" s="79"/>
      <c r="U127" s="51"/>
      <c r="V127" s="51"/>
      <c r="W127" s="149">
        <f>W128+W245</f>
        <v>0</v>
      </c>
      <c r="X127" s="51"/>
      <c r="Y127" s="149">
        <f>Y128+Y245</f>
        <v>0</v>
      </c>
      <c r="Z127" s="51"/>
      <c r="AA127" s="150">
        <f>AA128+AA245</f>
        <v>0</v>
      </c>
      <c r="AT127" s="18" t="s">
        <v>74</v>
      </c>
      <c r="AU127" s="18" t="s">
        <v>112</v>
      </c>
      <c r="BK127" s="151">
        <f>BK128+BK245</f>
        <v>0</v>
      </c>
    </row>
    <row r="128" spans="2:63" s="10" customFormat="1" ht="37.35" customHeight="1">
      <c r="B128" s="152"/>
      <c r="C128" s="153"/>
      <c r="D128" s="154" t="s">
        <v>113</v>
      </c>
      <c r="E128" s="154"/>
      <c r="F128" s="154"/>
      <c r="G128" s="154"/>
      <c r="H128" s="154"/>
      <c r="I128" s="154"/>
      <c r="J128" s="154"/>
      <c r="K128" s="154"/>
      <c r="L128" s="154"/>
      <c r="M128" s="154"/>
      <c r="N128" s="257">
        <f>BK128</f>
        <v>0</v>
      </c>
      <c r="O128" s="239"/>
      <c r="P128" s="239"/>
      <c r="Q128" s="239"/>
      <c r="R128" s="155"/>
      <c r="T128" s="156"/>
      <c r="U128" s="153"/>
      <c r="V128" s="153"/>
      <c r="W128" s="157">
        <f>W129+W159+W166+W175+W193+W202+W205+W226</f>
        <v>0</v>
      </c>
      <c r="X128" s="153"/>
      <c r="Y128" s="157">
        <f>Y129+Y159+Y166+Y175+Y193+Y202+Y205+Y226</f>
        <v>0</v>
      </c>
      <c r="Z128" s="153"/>
      <c r="AA128" s="158">
        <f>AA129+AA159+AA166+AA175+AA193+AA202+AA205+AA226</f>
        <v>0</v>
      </c>
      <c r="AR128" s="159" t="s">
        <v>82</v>
      </c>
      <c r="AT128" s="160" t="s">
        <v>74</v>
      </c>
      <c r="AU128" s="160" t="s">
        <v>75</v>
      </c>
      <c r="AY128" s="159" t="s">
        <v>146</v>
      </c>
      <c r="BK128" s="161">
        <f>BK129+BK159+BK166+BK175+BK193+BK202+BK205+BK226</f>
        <v>0</v>
      </c>
    </row>
    <row r="129" spans="2:65" s="10" customFormat="1" ht="19.899999999999999" customHeight="1">
      <c r="B129" s="152"/>
      <c r="C129" s="153"/>
      <c r="D129" s="162" t="s">
        <v>114</v>
      </c>
      <c r="E129" s="162"/>
      <c r="F129" s="162"/>
      <c r="G129" s="162"/>
      <c r="H129" s="162"/>
      <c r="I129" s="162"/>
      <c r="J129" s="162"/>
      <c r="K129" s="162"/>
      <c r="L129" s="162"/>
      <c r="M129" s="162"/>
      <c r="N129" s="258">
        <f>BK129</f>
        <v>0</v>
      </c>
      <c r="O129" s="259"/>
      <c r="P129" s="259"/>
      <c r="Q129" s="259"/>
      <c r="R129" s="155"/>
      <c r="T129" s="156"/>
      <c r="U129" s="153"/>
      <c r="V129" s="153"/>
      <c r="W129" s="157">
        <f>SUM(W130:W158)</f>
        <v>0</v>
      </c>
      <c r="X129" s="153"/>
      <c r="Y129" s="157">
        <f>SUM(Y130:Y158)</f>
        <v>0</v>
      </c>
      <c r="Z129" s="153"/>
      <c r="AA129" s="158">
        <f>SUM(AA130:AA158)</f>
        <v>0</v>
      </c>
      <c r="AR129" s="159" t="s">
        <v>82</v>
      </c>
      <c r="AT129" s="160" t="s">
        <v>74</v>
      </c>
      <c r="AU129" s="160" t="s">
        <v>82</v>
      </c>
      <c r="AY129" s="159" t="s">
        <v>146</v>
      </c>
      <c r="BK129" s="161">
        <f>SUM(BK130:BK158)</f>
        <v>0</v>
      </c>
    </row>
    <row r="130" spans="2:65" s="1" customFormat="1" ht="31.5" customHeight="1">
      <c r="B130" s="134"/>
      <c r="C130" s="163" t="s">
        <v>82</v>
      </c>
      <c r="D130" s="163" t="s">
        <v>147</v>
      </c>
      <c r="E130" s="164" t="s">
        <v>148</v>
      </c>
      <c r="F130" s="247" t="s">
        <v>149</v>
      </c>
      <c r="G130" s="247"/>
      <c r="H130" s="247"/>
      <c r="I130" s="247"/>
      <c r="J130" s="165" t="s">
        <v>150</v>
      </c>
      <c r="K130" s="166">
        <v>179</v>
      </c>
      <c r="L130" s="248">
        <v>0</v>
      </c>
      <c r="M130" s="248"/>
      <c r="N130" s="249">
        <f t="shared" ref="N130:N158" si="5">ROUND(L130*K130,2)</f>
        <v>0</v>
      </c>
      <c r="O130" s="250"/>
      <c r="P130" s="250"/>
      <c r="Q130" s="250"/>
      <c r="R130" s="137"/>
      <c r="T130" s="167" t="s">
        <v>5</v>
      </c>
      <c r="U130" s="44" t="s">
        <v>40</v>
      </c>
      <c r="V130" s="36"/>
      <c r="W130" s="168">
        <f t="shared" ref="W130:W158" si="6">V130*K130</f>
        <v>0</v>
      </c>
      <c r="X130" s="168">
        <v>0</v>
      </c>
      <c r="Y130" s="168">
        <f t="shared" ref="Y130:Y158" si="7">X130*K130</f>
        <v>0</v>
      </c>
      <c r="Z130" s="168">
        <v>0</v>
      </c>
      <c r="AA130" s="169">
        <f t="shared" ref="AA130:AA158" si="8">Z130*K130</f>
        <v>0</v>
      </c>
      <c r="AR130" s="18" t="s">
        <v>151</v>
      </c>
      <c r="AT130" s="18" t="s">
        <v>147</v>
      </c>
      <c r="AU130" s="18" t="s">
        <v>86</v>
      </c>
      <c r="AY130" s="18" t="s">
        <v>146</v>
      </c>
      <c r="BE130" s="110">
        <f t="shared" ref="BE130:BE158" si="9">IF(U130="základní",N130,0)</f>
        <v>0</v>
      </c>
      <c r="BF130" s="110">
        <f t="shared" ref="BF130:BF158" si="10">IF(U130="snížená",N130,0)</f>
        <v>0</v>
      </c>
      <c r="BG130" s="110">
        <f t="shared" ref="BG130:BG158" si="11">IF(U130="zákl. přenesená",N130,0)</f>
        <v>0</v>
      </c>
      <c r="BH130" s="110">
        <f t="shared" ref="BH130:BH158" si="12">IF(U130="sníž. přenesená",N130,0)</f>
        <v>0</v>
      </c>
      <c r="BI130" s="110">
        <f t="shared" ref="BI130:BI158" si="13">IF(U130="nulová",N130,0)</f>
        <v>0</v>
      </c>
      <c r="BJ130" s="18" t="s">
        <v>82</v>
      </c>
      <c r="BK130" s="110">
        <f t="shared" ref="BK130:BK158" si="14">ROUND(L130*K130,2)</f>
        <v>0</v>
      </c>
      <c r="BL130" s="18" t="s">
        <v>152</v>
      </c>
      <c r="BM130" s="18" t="s">
        <v>86</v>
      </c>
    </row>
    <row r="131" spans="2:65" s="1" customFormat="1" ht="31.5" customHeight="1">
      <c r="B131" s="134"/>
      <c r="C131" s="170" t="s">
        <v>86</v>
      </c>
      <c r="D131" s="170" t="s">
        <v>153</v>
      </c>
      <c r="E131" s="171" t="s">
        <v>154</v>
      </c>
      <c r="F131" s="251" t="s">
        <v>155</v>
      </c>
      <c r="G131" s="251"/>
      <c r="H131" s="251"/>
      <c r="I131" s="251"/>
      <c r="J131" s="172" t="s">
        <v>150</v>
      </c>
      <c r="K131" s="173">
        <v>179</v>
      </c>
      <c r="L131" s="252">
        <v>0</v>
      </c>
      <c r="M131" s="252"/>
      <c r="N131" s="250">
        <f t="shared" si="5"/>
        <v>0</v>
      </c>
      <c r="O131" s="250"/>
      <c r="P131" s="250"/>
      <c r="Q131" s="250"/>
      <c r="R131" s="137"/>
      <c r="T131" s="167" t="s">
        <v>5</v>
      </c>
      <c r="U131" s="44" t="s">
        <v>40</v>
      </c>
      <c r="V131" s="36"/>
      <c r="W131" s="168">
        <f t="shared" si="6"/>
        <v>0</v>
      </c>
      <c r="X131" s="168">
        <v>0</v>
      </c>
      <c r="Y131" s="168">
        <f t="shared" si="7"/>
        <v>0</v>
      </c>
      <c r="Z131" s="168">
        <v>0</v>
      </c>
      <c r="AA131" s="169">
        <f t="shared" si="8"/>
        <v>0</v>
      </c>
      <c r="AR131" s="18" t="s">
        <v>152</v>
      </c>
      <c r="AT131" s="18" t="s">
        <v>153</v>
      </c>
      <c r="AU131" s="18" t="s">
        <v>86</v>
      </c>
      <c r="AY131" s="18" t="s">
        <v>146</v>
      </c>
      <c r="BE131" s="110">
        <f t="shared" si="9"/>
        <v>0</v>
      </c>
      <c r="BF131" s="110">
        <f t="shared" si="10"/>
        <v>0</v>
      </c>
      <c r="BG131" s="110">
        <f t="shared" si="11"/>
        <v>0</v>
      </c>
      <c r="BH131" s="110">
        <f t="shared" si="12"/>
        <v>0</v>
      </c>
      <c r="BI131" s="110">
        <f t="shared" si="13"/>
        <v>0</v>
      </c>
      <c r="BJ131" s="18" t="s">
        <v>82</v>
      </c>
      <c r="BK131" s="110">
        <f t="shared" si="14"/>
        <v>0</v>
      </c>
      <c r="BL131" s="18" t="s">
        <v>152</v>
      </c>
      <c r="BM131" s="18" t="s">
        <v>152</v>
      </c>
    </row>
    <row r="132" spans="2:65" s="1" customFormat="1" ht="31.5" customHeight="1">
      <c r="B132" s="134"/>
      <c r="C132" s="163" t="s">
        <v>156</v>
      </c>
      <c r="D132" s="163" t="s">
        <v>147</v>
      </c>
      <c r="E132" s="164" t="s">
        <v>157</v>
      </c>
      <c r="F132" s="247" t="s">
        <v>158</v>
      </c>
      <c r="G132" s="247"/>
      <c r="H132" s="247"/>
      <c r="I132" s="247"/>
      <c r="J132" s="165" t="s">
        <v>150</v>
      </c>
      <c r="K132" s="166">
        <v>5</v>
      </c>
      <c r="L132" s="248">
        <v>0</v>
      </c>
      <c r="M132" s="248"/>
      <c r="N132" s="249">
        <f t="shared" si="5"/>
        <v>0</v>
      </c>
      <c r="O132" s="250"/>
      <c r="P132" s="250"/>
      <c r="Q132" s="250"/>
      <c r="R132" s="137"/>
      <c r="T132" s="167" t="s">
        <v>5</v>
      </c>
      <c r="U132" s="44" t="s">
        <v>40</v>
      </c>
      <c r="V132" s="36"/>
      <c r="W132" s="168">
        <f t="shared" si="6"/>
        <v>0</v>
      </c>
      <c r="X132" s="168">
        <v>0</v>
      </c>
      <c r="Y132" s="168">
        <f t="shared" si="7"/>
        <v>0</v>
      </c>
      <c r="Z132" s="168">
        <v>0</v>
      </c>
      <c r="AA132" s="169">
        <f t="shared" si="8"/>
        <v>0</v>
      </c>
      <c r="AR132" s="18" t="s">
        <v>151</v>
      </c>
      <c r="AT132" s="18" t="s">
        <v>147</v>
      </c>
      <c r="AU132" s="18" t="s">
        <v>86</v>
      </c>
      <c r="AY132" s="18" t="s">
        <v>146</v>
      </c>
      <c r="BE132" s="110">
        <f t="shared" si="9"/>
        <v>0</v>
      </c>
      <c r="BF132" s="110">
        <f t="shared" si="10"/>
        <v>0</v>
      </c>
      <c r="BG132" s="110">
        <f t="shared" si="11"/>
        <v>0</v>
      </c>
      <c r="BH132" s="110">
        <f t="shared" si="12"/>
        <v>0</v>
      </c>
      <c r="BI132" s="110">
        <f t="shared" si="13"/>
        <v>0</v>
      </c>
      <c r="BJ132" s="18" t="s">
        <v>82</v>
      </c>
      <c r="BK132" s="110">
        <f t="shared" si="14"/>
        <v>0</v>
      </c>
      <c r="BL132" s="18" t="s">
        <v>152</v>
      </c>
      <c r="BM132" s="18" t="s">
        <v>159</v>
      </c>
    </row>
    <row r="133" spans="2:65" s="1" customFormat="1" ht="31.5" customHeight="1">
      <c r="B133" s="134"/>
      <c r="C133" s="170" t="s">
        <v>152</v>
      </c>
      <c r="D133" s="170" t="s">
        <v>153</v>
      </c>
      <c r="E133" s="171" t="s">
        <v>160</v>
      </c>
      <c r="F133" s="251" t="s">
        <v>161</v>
      </c>
      <c r="G133" s="251"/>
      <c r="H133" s="251"/>
      <c r="I133" s="251"/>
      <c r="J133" s="172" t="s">
        <v>150</v>
      </c>
      <c r="K133" s="173">
        <v>5</v>
      </c>
      <c r="L133" s="252">
        <v>0</v>
      </c>
      <c r="M133" s="252"/>
      <c r="N133" s="250">
        <f t="shared" si="5"/>
        <v>0</v>
      </c>
      <c r="O133" s="250"/>
      <c r="P133" s="250"/>
      <c r="Q133" s="250"/>
      <c r="R133" s="137"/>
      <c r="T133" s="167" t="s">
        <v>5</v>
      </c>
      <c r="U133" s="44" t="s">
        <v>40</v>
      </c>
      <c r="V133" s="36"/>
      <c r="W133" s="168">
        <f t="shared" si="6"/>
        <v>0</v>
      </c>
      <c r="X133" s="168">
        <v>0</v>
      </c>
      <c r="Y133" s="168">
        <f t="shared" si="7"/>
        <v>0</v>
      </c>
      <c r="Z133" s="168">
        <v>0</v>
      </c>
      <c r="AA133" s="169">
        <f t="shared" si="8"/>
        <v>0</v>
      </c>
      <c r="AR133" s="18" t="s">
        <v>152</v>
      </c>
      <c r="AT133" s="18" t="s">
        <v>153</v>
      </c>
      <c r="AU133" s="18" t="s">
        <v>86</v>
      </c>
      <c r="AY133" s="18" t="s">
        <v>146</v>
      </c>
      <c r="BE133" s="110">
        <f t="shared" si="9"/>
        <v>0</v>
      </c>
      <c r="BF133" s="110">
        <f t="shared" si="10"/>
        <v>0</v>
      </c>
      <c r="BG133" s="110">
        <f t="shared" si="11"/>
        <v>0</v>
      </c>
      <c r="BH133" s="110">
        <f t="shared" si="12"/>
        <v>0</v>
      </c>
      <c r="BI133" s="110">
        <f t="shared" si="13"/>
        <v>0</v>
      </c>
      <c r="BJ133" s="18" t="s">
        <v>82</v>
      </c>
      <c r="BK133" s="110">
        <f t="shared" si="14"/>
        <v>0</v>
      </c>
      <c r="BL133" s="18" t="s">
        <v>152</v>
      </c>
      <c r="BM133" s="18" t="s">
        <v>151</v>
      </c>
    </row>
    <row r="134" spans="2:65" s="1" customFormat="1" ht="31.5" customHeight="1">
      <c r="B134" s="134"/>
      <c r="C134" s="163" t="s">
        <v>162</v>
      </c>
      <c r="D134" s="163" t="s">
        <v>147</v>
      </c>
      <c r="E134" s="164" t="s">
        <v>163</v>
      </c>
      <c r="F134" s="247" t="s">
        <v>164</v>
      </c>
      <c r="G134" s="247"/>
      <c r="H134" s="247"/>
      <c r="I134" s="247"/>
      <c r="J134" s="165" t="s">
        <v>150</v>
      </c>
      <c r="K134" s="166">
        <v>443</v>
      </c>
      <c r="L134" s="248">
        <v>0</v>
      </c>
      <c r="M134" s="248"/>
      <c r="N134" s="249">
        <f t="shared" si="5"/>
        <v>0</v>
      </c>
      <c r="O134" s="250"/>
      <c r="P134" s="250"/>
      <c r="Q134" s="250"/>
      <c r="R134" s="137"/>
      <c r="T134" s="167" t="s">
        <v>5</v>
      </c>
      <c r="U134" s="44" t="s">
        <v>40</v>
      </c>
      <c r="V134" s="36"/>
      <c r="W134" s="168">
        <f t="shared" si="6"/>
        <v>0</v>
      </c>
      <c r="X134" s="168">
        <v>0</v>
      </c>
      <c r="Y134" s="168">
        <f t="shared" si="7"/>
        <v>0</v>
      </c>
      <c r="Z134" s="168">
        <v>0</v>
      </c>
      <c r="AA134" s="169">
        <f t="shared" si="8"/>
        <v>0</v>
      </c>
      <c r="AR134" s="18" t="s">
        <v>151</v>
      </c>
      <c r="AT134" s="18" t="s">
        <v>147</v>
      </c>
      <c r="AU134" s="18" t="s">
        <v>86</v>
      </c>
      <c r="AY134" s="18" t="s">
        <v>146</v>
      </c>
      <c r="BE134" s="110">
        <f t="shared" si="9"/>
        <v>0</v>
      </c>
      <c r="BF134" s="110">
        <f t="shared" si="10"/>
        <v>0</v>
      </c>
      <c r="BG134" s="110">
        <f t="shared" si="11"/>
        <v>0</v>
      </c>
      <c r="BH134" s="110">
        <f t="shared" si="12"/>
        <v>0</v>
      </c>
      <c r="BI134" s="110">
        <f t="shared" si="13"/>
        <v>0</v>
      </c>
      <c r="BJ134" s="18" t="s">
        <v>82</v>
      </c>
      <c r="BK134" s="110">
        <f t="shared" si="14"/>
        <v>0</v>
      </c>
      <c r="BL134" s="18" t="s">
        <v>152</v>
      </c>
      <c r="BM134" s="18" t="s">
        <v>165</v>
      </c>
    </row>
    <row r="135" spans="2:65" s="1" customFormat="1" ht="31.5" customHeight="1">
      <c r="B135" s="134"/>
      <c r="C135" s="170" t="s">
        <v>159</v>
      </c>
      <c r="D135" s="170" t="s">
        <v>153</v>
      </c>
      <c r="E135" s="171" t="s">
        <v>166</v>
      </c>
      <c r="F135" s="251" t="s">
        <v>167</v>
      </c>
      <c r="G135" s="251"/>
      <c r="H135" s="251"/>
      <c r="I135" s="251"/>
      <c r="J135" s="172" t="s">
        <v>150</v>
      </c>
      <c r="K135" s="173">
        <v>443</v>
      </c>
      <c r="L135" s="252">
        <v>0</v>
      </c>
      <c r="M135" s="252"/>
      <c r="N135" s="250">
        <f t="shared" si="5"/>
        <v>0</v>
      </c>
      <c r="O135" s="250"/>
      <c r="P135" s="250"/>
      <c r="Q135" s="250"/>
      <c r="R135" s="137"/>
      <c r="T135" s="167" t="s">
        <v>5</v>
      </c>
      <c r="U135" s="44" t="s">
        <v>40</v>
      </c>
      <c r="V135" s="36"/>
      <c r="W135" s="168">
        <f t="shared" si="6"/>
        <v>0</v>
      </c>
      <c r="X135" s="168">
        <v>0</v>
      </c>
      <c r="Y135" s="168">
        <f t="shared" si="7"/>
        <v>0</v>
      </c>
      <c r="Z135" s="168">
        <v>0</v>
      </c>
      <c r="AA135" s="169">
        <f t="shared" si="8"/>
        <v>0</v>
      </c>
      <c r="AR135" s="18" t="s">
        <v>152</v>
      </c>
      <c r="AT135" s="18" t="s">
        <v>153</v>
      </c>
      <c r="AU135" s="18" t="s">
        <v>86</v>
      </c>
      <c r="AY135" s="18" t="s">
        <v>146</v>
      </c>
      <c r="BE135" s="110">
        <f t="shared" si="9"/>
        <v>0</v>
      </c>
      <c r="BF135" s="110">
        <f t="shared" si="10"/>
        <v>0</v>
      </c>
      <c r="BG135" s="110">
        <f t="shared" si="11"/>
        <v>0</v>
      </c>
      <c r="BH135" s="110">
        <f t="shared" si="12"/>
        <v>0</v>
      </c>
      <c r="BI135" s="110">
        <f t="shared" si="13"/>
        <v>0</v>
      </c>
      <c r="BJ135" s="18" t="s">
        <v>82</v>
      </c>
      <c r="BK135" s="110">
        <f t="shared" si="14"/>
        <v>0</v>
      </c>
      <c r="BL135" s="18" t="s">
        <v>152</v>
      </c>
      <c r="BM135" s="18" t="s">
        <v>168</v>
      </c>
    </row>
    <row r="136" spans="2:65" s="1" customFormat="1" ht="31.5" customHeight="1">
      <c r="B136" s="134"/>
      <c r="C136" s="163" t="s">
        <v>169</v>
      </c>
      <c r="D136" s="163" t="s">
        <v>147</v>
      </c>
      <c r="E136" s="164" t="s">
        <v>170</v>
      </c>
      <c r="F136" s="247" t="s">
        <v>171</v>
      </c>
      <c r="G136" s="247"/>
      <c r="H136" s="247"/>
      <c r="I136" s="247"/>
      <c r="J136" s="165" t="s">
        <v>150</v>
      </c>
      <c r="K136" s="166">
        <v>70</v>
      </c>
      <c r="L136" s="248">
        <v>0</v>
      </c>
      <c r="M136" s="248"/>
      <c r="N136" s="249">
        <f t="shared" si="5"/>
        <v>0</v>
      </c>
      <c r="O136" s="250"/>
      <c r="P136" s="250"/>
      <c r="Q136" s="250"/>
      <c r="R136" s="137"/>
      <c r="T136" s="167" t="s">
        <v>5</v>
      </c>
      <c r="U136" s="44" t="s">
        <v>40</v>
      </c>
      <c r="V136" s="36"/>
      <c r="W136" s="168">
        <f t="shared" si="6"/>
        <v>0</v>
      </c>
      <c r="X136" s="168">
        <v>0</v>
      </c>
      <c r="Y136" s="168">
        <f t="shared" si="7"/>
        <v>0</v>
      </c>
      <c r="Z136" s="168">
        <v>0</v>
      </c>
      <c r="AA136" s="169">
        <f t="shared" si="8"/>
        <v>0</v>
      </c>
      <c r="AR136" s="18" t="s">
        <v>151</v>
      </c>
      <c r="AT136" s="18" t="s">
        <v>147</v>
      </c>
      <c r="AU136" s="18" t="s">
        <v>86</v>
      </c>
      <c r="AY136" s="18" t="s">
        <v>146</v>
      </c>
      <c r="BE136" s="110">
        <f t="shared" si="9"/>
        <v>0</v>
      </c>
      <c r="BF136" s="110">
        <f t="shared" si="10"/>
        <v>0</v>
      </c>
      <c r="BG136" s="110">
        <f t="shared" si="11"/>
        <v>0</v>
      </c>
      <c r="BH136" s="110">
        <f t="shared" si="12"/>
        <v>0</v>
      </c>
      <c r="BI136" s="110">
        <f t="shared" si="13"/>
        <v>0</v>
      </c>
      <c r="BJ136" s="18" t="s">
        <v>82</v>
      </c>
      <c r="BK136" s="110">
        <f t="shared" si="14"/>
        <v>0</v>
      </c>
      <c r="BL136" s="18" t="s">
        <v>152</v>
      </c>
      <c r="BM136" s="18" t="s">
        <v>172</v>
      </c>
    </row>
    <row r="137" spans="2:65" s="1" customFormat="1" ht="31.5" customHeight="1">
      <c r="B137" s="134"/>
      <c r="C137" s="170" t="s">
        <v>151</v>
      </c>
      <c r="D137" s="170" t="s">
        <v>153</v>
      </c>
      <c r="E137" s="171" t="s">
        <v>173</v>
      </c>
      <c r="F137" s="251" t="s">
        <v>174</v>
      </c>
      <c r="G137" s="251"/>
      <c r="H137" s="251"/>
      <c r="I137" s="251"/>
      <c r="J137" s="172" t="s">
        <v>150</v>
      </c>
      <c r="K137" s="173">
        <v>70</v>
      </c>
      <c r="L137" s="252">
        <v>0</v>
      </c>
      <c r="M137" s="252"/>
      <c r="N137" s="250">
        <f t="shared" si="5"/>
        <v>0</v>
      </c>
      <c r="O137" s="250"/>
      <c r="P137" s="250"/>
      <c r="Q137" s="250"/>
      <c r="R137" s="137"/>
      <c r="T137" s="167" t="s">
        <v>5</v>
      </c>
      <c r="U137" s="44" t="s">
        <v>40</v>
      </c>
      <c r="V137" s="36"/>
      <c r="W137" s="168">
        <f t="shared" si="6"/>
        <v>0</v>
      </c>
      <c r="X137" s="168">
        <v>0</v>
      </c>
      <c r="Y137" s="168">
        <f t="shared" si="7"/>
        <v>0</v>
      </c>
      <c r="Z137" s="168">
        <v>0</v>
      </c>
      <c r="AA137" s="169">
        <f t="shared" si="8"/>
        <v>0</v>
      </c>
      <c r="AR137" s="18" t="s">
        <v>152</v>
      </c>
      <c r="AT137" s="18" t="s">
        <v>153</v>
      </c>
      <c r="AU137" s="18" t="s">
        <v>86</v>
      </c>
      <c r="AY137" s="18" t="s">
        <v>146</v>
      </c>
      <c r="BE137" s="110">
        <f t="shared" si="9"/>
        <v>0</v>
      </c>
      <c r="BF137" s="110">
        <f t="shared" si="10"/>
        <v>0</v>
      </c>
      <c r="BG137" s="110">
        <f t="shared" si="11"/>
        <v>0</v>
      </c>
      <c r="BH137" s="110">
        <f t="shared" si="12"/>
        <v>0</v>
      </c>
      <c r="BI137" s="110">
        <f t="shared" si="13"/>
        <v>0</v>
      </c>
      <c r="BJ137" s="18" t="s">
        <v>82</v>
      </c>
      <c r="BK137" s="110">
        <f t="shared" si="14"/>
        <v>0</v>
      </c>
      <c r="BL137" s="18" t="s">
        <v>152</v>
      </c>
      <c r="BM137" s="18" t="s">
        <v>175</v>
      </c>
    </row>
    <row r="138" spans="2:65" s="1" customFormat="1" ht="31.5" customHeight="1">
      <c r="B138" s="134"/>
      <c r="C138" s="163" t="s">
        <v>176</v>
      </c>
      <c r="D138" s="163" t="s">
        <v>147</v>
      </c>
      <c r="E138" s="164" t="s">
        <v>177</v>
      </c>
      <c r="F138" s="247" t="s">
        <v>178</v>
      </c>
      <c r="G138" s="247"/>
      <c r="H138" s="247"/>
      <c r="I138" s="247"/>
      <c r="J138" s="165" t="s">
        <v>150</v>
      </c>
      <c r="K138" s="166">
        <v>3</v>
      </c>
      <c r="L138" s="248">
        <v>0</v>
      </c>
      <c r="M138" s="248"/>
      <c r="N138" s="249">
        <f t="shared" si="5"/>
        <v>0</v>
      </c>
      <c r="O138" s="250"/>
      <c r="P138" s="250"/>
      <c r="Q138" s="250"/>
      <c r="R138" s="137"/>
      <c r="T138" s="167" t="s">
        <v>5</v>
      </c>
      <c r="U138" s="44" t="s">
        <v>40</v>
      </c>
      <c r="V138" s="36"/>
      <c r="W138" s="168">
        <f t="shared" si="6"/>
        <v>0</v>
      </c>
      <c r="X138" s="168">
        <v>0</v>
      </c>
      <c r="Y138" s="168">
        <f t="shared" si="7"/>
        <v>0</v>
      </c>
      <c r="Z138" s="168">
        <v>0</v>
      </c>
      <c r="AA138" s="169">
        <f t="shared" si="8"/>
        <v>0</v>
      </c>
      <c r="AR138" s="18" t="s">
        <v>151</v>
      </c>
      <c r="AT138" s="18" t="s">
        <v>147</v>
      </c>
      <c r="AU138" s="18" t="s">
        <v>86</v>
      </c>
      <c r="AY138" s="18" t="s">
        <v>146</v>
      </c>
      <c r="BE138" s="110">
        <f t="shared" si="9"/>
        <v>0</v>
      </c>
      <c r="BF138" s="110">
        <f t="shared" si="10"/>
        <v>0</v>
      </c>
      <c r="BG138" s="110">
        <f t="shared" si="11"/>
        <v>0</v>
      </c>
      <c r="BH138" s="110">
        <f t="shared" si="12"/>
        <v>0</v>
      </c>
      <c r="BI138" s="110">
        <f t="shared" si="13"/>
        <v>0</v>
      </c>
      <c r="BJ138" s="18" t="s">
        <v>82</v>
      </c>
      <c r="BK138" s="110">
        <f t="shared" si="14"/>
        <v>0</v>
      </c>
      <c r="BL138" s="18" t="s">
        <v>152</v>
      </c>
      <c r="BM138" s="18" t="s">
        <v>179</v>
      </c>
    </row>
    <row r="139" spans="2:65" s="1" customFormat="1" ht="31.5" customHeight="1">
      <c r="B139" s="134"/>
      <c r="C139" s="170" t="s">
        <v>165</v>
      </c>
      <c r="D139" s="170" t="s">
        <v>153</v>
      </c>
      <c r="E139" s="171" t="s">
        <v>180</v>
      </c>
      <c r="F139" s="251" t="s">
        <v>181</v>
      </c>
      <c r="G139" s="251"/>
      <c r="H139" s="251"/>
      <c r="I139" s="251"/>
      <c r="J139" s="172" t="s">
        <v>150</v>
      </c>
      <c r="K139" s="173">
        <v>3</v>
      </c>
      <c r="L139" s="252">
        <v>0</v>
      </c>
      <c r="M139" s="252"/>
      <c r="N139" s="250">
        <f t="shared" si="5"/>
        <v>0</v>
      </c>
      <c r="O139" s="250"/>
      <c r="P139" s="250"/>
      <c r="Q139" s="250"/>
      <c r="R139" s="137"/>
      <c r="T139" s="167" t="s">
        <v>5</v>
      </c>
      <c r="U139" s="44" t="s">
        <v>40</v>
      </c>
      <c r="V139" s="36"/>
      <c r="W139" s="168">
        <f t="shared" si="6"/>
        <v>0</v>
      </c>
      <c r="X139" s="168">
        <v>0</v>
      </c>
      <c r="Y139" s="168">
        <f t="shared" si="7"/>
        <v>0</v>
      </c>
      <c r="Z139" s="168">
        <v>0</v>
      </c>
      <c r="AA139" s="169">
        <f t="shared" si="8"/>
        <v>0</v>
      </c>
      <c r="AR139" s="18" t="s">
        <v>152</v>
      </c>
      <c r="AT139" s="18" t="s">
        <v>153</v>
      </c>
      <c r="AU139" s="18" t="s">
        <v>86</v>
      </c>
      <c r="AY139" s="18" t="s">
        <v>146</v>
      </c>
      <c r="BE139" s="110">
        <f t="shared" si="9"/>
        <v>0</v>
      </c>
      <c r="BF139" s="110">
        <f t="shared" si="10"/>
        <v>0</v>
      </c>
      <c r="BG139" s="110">
        <f t="shared" si="11"/>
        <v>0</v>
      </c>
      <c r="BH139" s="110">
        <f t="shared" si="12"/>
        <v>0</v>
      </c>
      <c r="BI139" s="110">
        <f t="shared" si="13"/>
        <v>0</v>
      </c>
      <c r="BJ139" s="18" t="s">
        <v>82</v>
      </c>
      <c r="BK139" s="110">
        <f t="shared" si="14"/>
        <v>0</v>
      </c>
      <c r="BL139" s="18" t="s">
        <v>152</v>
      </c>
      <c r="BM139" s="18" t="s">
        <v>182</v>
      </c>
    </row>
    <row r="140" spans="2:65" s="1" customFormat="1" ht="31.5" customHeight="1">
      <c r="B140" s="134"/>
      <c r="C140" s="163" t="s">
        <v>183</v>
      </c>
      <c r="D140" s="163" t="s">
        <v>147</v>
      </c>
      <c r="E140" s="164" t="s">
        <v>184</v>
      </c>
      <c r="F140" s="247" t="s">
        <v>185</v>
      </c>
      <c r="G140" s="247"/>
      <c r="H140" s="247"/>
      <c r="I140" s="247"/>
      <c r="J140" s="165" t="s">
        <v>150</v>
      </c>
      <c r="K140" s="166">
        <v>20</v>
      </c>
      <c r="L140" s="248">
        <v>0</v>
      </c>
      <c r="M140" s="248"/>
      <c r="N140" s="249">
        <f t="shared" si="5"/>
        <v>0</v>
      </c>
      <c r="O140" s="250"/>
      <c r="P140" s="250"/>
      <c r="Q140" s="250"/>
      <c r="R140" s="137"/>
      <c r="T140" s="167" t="s">
        <v>5</v>
      </c>
      <c r="U140" s="44" t="s">
        <v>40</v>
      </c>
      <c r="V140" s="36"/>
      <c r="W140" s="168">
        <f t="shared" si="6"/>
        <v>0</v>
      </c>
      <c r="X140" s="168">
        <v>0</v>
      </c>
      <c r="Y140" s="168">
        <f t="shared" si="7"/>
        <v>0</v>
      </c>
      <c r="Z140" s="168">
        <v>0</v>
      </c>
      <c r="AA140" s="169">
        <f t="shared" si="8"/>
        <v>0</v>
      </c>
      <c r="AR140" s="18" t="s">
        <v>151</v>
      </c>
      <c r="AT140" s="18" t="s">
        <v>147</v>
      </c>
      <c r="AU140" s="18" t="s">
        <v>86</v>
      </c>
      <c r="AY140" s="18" t="s">
        <v>146</v>
      </c>
      <c r="BE140" s="110">
        <f t="shared" si="9"/>
        <v>0</v>
      </c>
      <c r="BF140" s="110">
        <f t="shared" si="10"/>
        <v>0</v>
      </c>
      <c r="BG140" s="110">
        <f t="shared" si="11"/>
        <v>0</v>
      </c>
      <c r="BH140" s="110">
        <f t="shared" si="12"/>
        <v>0</v>
      </c>
      <c r="BI140" s="110">
        <f t="shared" si="13"/>
        <v>0</v>
      </c>
      <c r="BJ140" s="18" t="s">
        <v>82</v>
      </c>
      <c r="BK140" s="110">
        <f t="shared" si="14"/>
        <v>0</v>
      </c>
      <c r="BL140" s="18" t="s">
        <v>152</v>
      </c>
      <c r="BM140" s="18" t="s">
        <v>186</v>
      </c>
    </row>
    <row r="141" spans="2:65" s="1" customFormat="1" ht="31.5" customHeight="1">
      <c r="B141" s="134"/>
      <c r="C141" s="170" t="s">
        <v>168</v>
      </c>
      <c r="D141" s="170" t="s">
        <v>153</v>
      </c>
      <c r="E141" s="171" t="s">
        <v>187</v>
      </c>
      <c r="F141" s="251" t="s">
        <v>188</v>
      </c>
      <c r="G141" s="251"/>
      <c r="H141" s="251"/>
      <c r="I141" s="251"/>
      <c r="J141" s="172" t="s">
        <v>150</v>
      </c>
      <c r="K141" s="173">
        <v>20</v>
      </c>
      <c r="L141" s="252">
        <v>0</v>
      </c>
      <c r="M141" s="252"/>
      <c r="N141" s="250">
        <f t="shared" si="5"/>
        <v>0</v>
      </c>
      <c r="O141" s="250"/>
      <c r="P141" s="250"/>
      <c r="Q141" s="250"/>
      <c r="R141" s="137"/>
      <c r="T141" s="167" t="s">
        <v>5</v>
      </c>
      <c r="U141" s="44" t="s">
        <v>40</v>
      </c>
      <c r="V141" s="36"/>
      <c r="W141" s="168">
        <f t="shared" si="6"/>
        <v>0</v>
      </c>
      <c r="X141" s="168">
        <v>0</v>
      </c>
      <c r="Y141" s="168">
        <f t="shared" si="7"/>
        <v>0</v>
      </c>
      <c r="Z141" s="168">
        <v>0</v>
      </c>
      <c r="AA141" s="169">
        <f t="shared" si="8"/>
        <v>0</v>
      </c>
      <c r="AR141" s="18" t="s">
        <v>152</v>
      </c>
      <c r="AT141" s="18" t="s">
        <v>153</v>
      </c>
      <c r="AU141" s="18" t="s">
        <v>86</v>
      </c>
      <c r="AY141" s="18" t="s">
        <v>146</v>
      </c>
      <c r="BE141" s="110">
        <f t="shared" si="9"/>
        <v>0</v>
      </c>
      <c r="BF141" s="110">
        <f t="shared" si="10"/>
        <v>0</v>
      </c>
      <c r="BG141" s="110">
        <f t="shared" si="11"/>
        <v>0</v>
      </c>
      <c r="BH141" s="110">
        <f t="shared" si="12"/>
        <v>0</v>
      </c>
      <c r="BI141" s="110">
        <f t="shared" si="13"/>
        <v>0</v>
      </c>
      <c r="BJ141" s="18" t="s">
        <v>82</v>
      </c>
      <c r="BK141" s="110">
        <f t="shared" si="14"/>
        <v>0</v>
      </c>
      <c r="BL141" s="18" t="s">
        <v>152</v>
      </c>
      <c r="BM141" s="18" t="s">
        <v>189</v>
      </c>
    </row>
    <row r="142" spans="2:65" s="1" customFormat="1" ht="44.25" customHeight="1">
      <c r="B142" s="134"/>
      <c r="C142" s="163" t="s">
        <v>190</v>
      </c>
      <c r="D142" s="163" t="s">
        <v>147</v>
      </c>
      <c r="E142" s="164" t="s">
        <v>191</v>
      </c>
      <c r="F142" s="247" t="s">
        <v>192</v>
      </c>
      <c r="G142" s="247"/>
      <c r="H142" s="247"/>
      <c r="I142" s="247"/>
      <c r="J142" s="165" t="s">
        <v>193</v>
      </c>
      <c r="K142" s="166">
        <v>4</v>
      </c>
      <c r="L142" s="248">
        <v>0</v>
      </c>
      <c r="M142" s="248"/>
      <c r="N142" s="249">
        <f t="shared" si="5"/>
        <v>0</v>
      </c>
      <c r="O142" s="250"/>
      <c r="P142" s="250"/>
      <c r="Q142" s="250"/>
      <c r="R142" s="137"/>
      <c r="T142" s="167" t="s">
        <v>5</v>
      </c>
      <c r="U142" s="44" t="s">
        <v>40</v>
      </c>
      <c r="V142" s="36"/>
      <c r="W142" s="168">
        <f t="shared" si="6"/>
        <v>0</v>
      </c>
      <c r="X142" s="168">
        <v>0</v>
      </c>
      <c r="Y142" s="168">
        <f t="shared" si="7"/>
        <v>0</v>
      </c>
      <c r="Z142" s="168">
        <v>0</v>
      </c>
      <c r="AA142" s="169">
        <f t="shared" si="8"/>
        <v>0</v>
      </c>
      <c r="AR142" s="18" t="s">
        <v>151</v>
      </c>
      <c r="AT142" s="18" t="s">
        <v>147</v>
      </c>
      <c r="AU142" s="18" t="s">
        <v>86</v>
      </c>
      <c r="AY142" s="18" t="s">
        <v>146</v>
      </c>
      <c r="BE142" s="110">
        <f t="shared" si="9"/>
        <v>0</v>
      </c>
      <c r="BF142" s="110">
        <f t="shared" si="10"/>
        <v>0</v>
      </c>
      <c r="BG142" s="110">
        <f t="shared" si="11"/>
        <v>0</v>
      </c>
      <c r="BH142" s="110">
        <f t="shared" si="12"/>
        <v>0</v>
      </c>
      <c r="BI142" s="110">
        <f t="shared" si="13"/>
        <v>0</v>
      </c>
      <c r="BJ142" s="18" t="s">
        <v>82</v>
      </c>
      <c r="BK142" s="110">
        <f t="shared" si="14"/>
        <v>0</v>
      </c>
      <c r="BL142" s="18" t="s">
        <v>152</v>
      </c>
      <c r="BM142" s="18" t="s">
        <v>194</v>
      </c>
    </row>
    <row r="143" spans="2:65" s="1" customFormat="1" ht="44.25" customHeight="1">
      <c r="B143" s="134"/>
      <c r="C143" s="163" t="s">
        <v>172</v>
      </c>
      <c r="D143" s="163" t="s">
        <v>147</v>
      </c>
      <c r="E143" s="164" t="s">
        <v>195</v>
      </c>
      <c r="F143" s="247" t="s">
        <v>196</v>
      </c>
      <c r="G143" s="247"/>
      <c r="H143" s="247"/>
      <c r="I143" s="247"/>
      <c r="J143" s="165" t="s">
        <v>193</v>
      </c>
      <c r="K143" s="166">
        <v>2</v>
      </c>
      <c r="L143" s="248">
        <v>0</v>
      </c>
      <c r="M143" s="248"/>
      <c r="N143" s="249">
        <f t="shared" si="5"/>
        <v>0</v>
      </c>
      <c r="O143" s="250"/>
      <c r="P143" s="250"/>
      <c r="Q143" s="250"/>
      <c r="R143" s="137"/>
      <c r="T143" s="167" t="s">
        <v>5</v>
      </c>
      <c r="U143" s="44" t="s">
        <v>40</v>
      </c>
      <c r="V143" s="36"/>
      <c r="W143" s="168">
        <f t="shared" si="6"/>
        <v>0</v>
      </c>
      <c r="X143" s="168">
        <v>0</v>
      </c>
      <c r="Y143" s="168">
        <f t="shared" si="7"/>
        <v>0</v>
      </c>
      <c r="Z143" s="168">
        <v>0</v>
      </c>
      <c r="AA143" s="169">
        <f t="shared" si="8"/>
        <v>0</v>
      </c>
      <c r="AR143" s="18" t="s">
        <v>151</v>
      </c>
      <c r="AT143" s="18" t="s">
        <v>147</v>
      </c>
      <c r="AU143" s="18" t="s">
        <v>86</v>
      </c>
      <c r="AY143" s="18" t="s">
        <v>146</v>
      </c>
      <c r="BE143" s="110">
        <f t="shared" si="9"/>
        <v>0</v>
      </c>
      <c r="BF143" s="110">
        <f t="shared" si="10"/>
        <v>0</v>
      </c>
      <c r="BG143" s="110">
        <f t="shared" si="11"/>
        <v>0</v>
      </c>
      <c r="BH143" s="110">
        <f t="shared" si="12"/>
        <v>0</v>
      </c>
      <c r="BI143" s="110">
        <f t="shared" si="13"/>
        <v>0</v>
      </c>
      <c r="BJ143" s="18" t="s">
        <v>82</v>
      </c>
      <c r="BK143" s="110">
        <f t="shared" si="14"/>
        <v>0</v>
      </c>
      <c r="BL143" s="18" t="s">
        <v>152</v>
      </c>
      <c r="BM143" s="18" t="s">
        <v>197</v>
      </c>
    </row>
    <row r="144" spans="2:65" s="1" customFormat="1" ht="44.25" customHeight="1">
      <c r="B144" s="134"/>
      <c r="C144" s="163" t="s">
        <v>11</v>
      </c>
      <c r="D144" s="163" t="s">
        <v>147</v>
      </c>
      <c r="E144" s="164" t="s">
        <v>198</v>
      </c>
      <c r="F144" s="247" t="s">
        <v>199</v>
      </c>
      <c r="G144" s="247"/>
      <c r="H144" s="247"/>
      <c r="I144" s="247"/>
      <c r="J144" s="165" t="s">
        <v>193</v>
      </c>
      <c r="K144" s="166">
        <v>2</v>
      </c>
      <c r="L144" s="248">
        <v>0</v>
      </c>
      <c r="M144" s="248"/>
      <c r="N144" s="249">
        <f t="shared" si="5"/>
        <v>0</v>
      </c>
      <c r="O144" s="250"/>
      <c r="P144" s="250"/>
      <c r="Q144" s="250"/>
      <c r="R144" s="137"/>
      <c r="T144" s="167" t="s">
        <v>5</v>
      </c>
      <c r="U144" s="44" t="s">
        <v>40</v>
      </c>
      <c r="V144" s="36"/>
      <c r="W144" s="168">
        <f t="shared" si="6"/>
        <v>0</v>
      </c>
      <c r="X144" s="168">
        <v>0</v>
      </c>
      <c r="Y144" s="168">
        <f t="shared" si="7"/>
        <v>0</v>
      </c>
      <c r="Z144" s="168">
        <v>0</v>
      </c>
      <c r="AA144" s="169">
        <f t="shared" si="8"/>
        <v>0</v>
      </c>
      <c r="AR144" s="18" t="s">
        <v>151</v>
      </c>
      <c r="AT144" s="18" t="s">
        <v>147</v>
      </c>
      <c r="AU144" s="18" t="s">
        <v>86</v>
      </c>
      <c r="AY144" s="18" t="s">
        <v>146</v>
      </c>
      <c r="BE144" s="110">
        <f t="shared" si="9"/>
        <v>0</v>
      </c>
      <c r="BF144" s="110">
        <f t="shared" si="10"/>
        <v>0</v>
      </c>
      <c r="BG144" s="110">
        <f t="shared" si="11"/>
        <v>0</v>
      </c>
      <c r="BH144" s="110">
        <f t="shared" si="12"/>
        <v>0</v>
      </c>
      <c r="BI144" s="110">
        <f t="shared" si="13"/>
        <v>0</v>
      </c>
      <c r="BJ144" s="18" t="s">
        <v>82</v>
      </c>
      <c r="BK144" s="110">
        <f t="shared" si="14"/>
        <v>0</v>
      </c>
      <c r="BL144" s="18" t="s">
        <v>152</v>
      </c>
      <c r="BM144" s="18" t="s">
        <v>200</v>
      </c>
    </row>
    <row r="145" spans="2:65" s="1" customFormat="1" ht="44.25" customHeight="1">
      <c r="B145" s="134"/>
      <c r="C145" s="163" t="s">
        <v>175</v>
      </c>
      <c r="D145" s="163" t="s">
        <v>147</v>
      </c>
      <c r="E145" s="164" t="s">
        <v>201</v>
      </c>
      <c r="F145" s="247" t="s">
        <v>202</v>
      </c>
      <c r="G145" s="247"/>
      <c r="H145" s="247"/>
      <c r="I145" s="247"/>
      <c r="J145" s="165" t="s">
        <v>193</v>
      </c>
      <c r="K145" s="166">
        <v>1</v>
      </c>
      <c r="L145" s="248">
        <v>0</v>
      </c>
      <c r="M145" s="248"/>
      <c r="N145" s="249">
        <f t="shared" si="5"/>
        <v>0</v>
      </c>
      <c r="O145" s="250"/>
      <c r="P145" s="250"/>
      <c r="Q145" s="250"/>
      <c r="R145" s="137"/>
      <c r="T145" s="167" t="s">
        <v>5</v>
      </c>
      <c r="U145" s="44" t="s">
        <v>40</v>
      </c>
      <c r="V145" s="36"/>
      <c r="W145" s="168">
        <f t="shared" si="6"/>
        <v>0</v>
      </c>
      <c r="X145" s="168">
        <v>0</v>
      </c>
      <c r="Y145" s="168">
        <f t="shared" si="7"/>
        <v>0</v>
      </c>
      <c r="Z145" s="168">
        <v>0</v>
      </c>
      <c r="AA145" s="169">
        <f t="shared" si="8"/>
        <v>0</v>
      </c>
      <c r="AR145" s="18" t="s">
        <v>151</v>
      </c>
      <c r="AT145" s="18" t="s">
        <v>147</v>
      </c>
      <c r="AU145" s="18" t="s">
        <v>86</v>
      </c>
      <c r="AY145" s="18" t="s">
        <v>146</v>
      </c>
      <c r="BE145" s="110">
        <f t="shared" si="9"/>
        <v>0</v>
      </c>
      <c r="BF145" s="110">
        <f t="shared" si="10"/>
        <v>0</v>
      </c>
      <c r="BG145" s="110">
        <f t="shared" si="11"/>
        <v>0</v>
      </c>
      <c r="BH145" s="110">
        <f t="shared" si="12"/>
        <v>0</v>
      </c>
      <c r="BI145" s="110">
        <f t="shared" si="13"/>
        <v>0</v>
      </c>
      <c r="BJ145" s="18" t="s">
        <v>82</v>
      </c>
      <c r="BK145" s="110">
        <f t="shared" si="14"/>
        <v>0</v>
      </c>
      <c r="BL145" s="18" t="s">
        <v>152</v>
      </c>
      <c r="BM145" s="18" t="s">
        <v>203</v>
      </c>
    </row>
    <row r="146" spans="2:65" s="1" customFormat="1" ht="44.25" customHeight="1">
      <c r="B146" s="134"/>
      <c r="C146" s="163" t="s">
        <v>204</v>
      </c>
      <c r="D146" s="163" t="s">
        <v>147</v>
      </c>
      <c r="E146" s="164" t="s">
        <v>205</v>
      </c>
      <c r="F146" s="247" t="s">
        <v>206</v>
      </c>
      <c r="G146" s="247"/>
      <c r="H146" s="247"/>
      <c r="I146" s="247"/>
      <c r="J146" s="165" t="s">
        <v>193</v>
      </c>
      <c r="K146" s="166">
        <v>2</v>
      </c>
      <c r="L146" s="248">
        <v>0</v>
      </c>
      <c r="M146" s="248"/>
      <c r="N146" s="249">
        <f t="shared" si="5"/>
        <v>0</v>
      </c>
      <c r="O146" s="250"/>
      <c r="P146" s="250"/>
      <c r="Q146" s="250"/>
      <c r="R146" s="137"/>
      <c r="T146" s="167" t="s">
        <v>5</v>
      </c>
      <c r="U146" s="44" t="s">
        <v>40</v>
      </c>
      <c r="V146" s="36"/>
      <c r="W146" s="168">
        <f t="shared" si="6"/>
        <v>0</v>
      </c>
      <c r="X146" s="168">
        <v>0</v>
      </c>
      <c r="Y146" s="168">
        <f t="shared" si="7"/>
        <v>0</v>
      </c>
      <c r="Z146" s="168">
        <v>0</v>
      </c>
      <c r="AA146" s="169">
        <f t="shared" si="8"/>
        <v>0</v>
      </c>
      <c r="AR146" s="18" t="s">
        <v>151</v>
      </c>
      <c r="AT146" s="18" t="s">
        <v>147</v>
      </c>
      <c r="AU146" s="18" t="s">
        <v>86</v>
      </c>
      <c r="AY146" s="18" t="s">
        <v>146</v>
      </c>
      <c r="BE146" s="110">
        <f t="shared" si="9"/>
        <v>0</v>
      </c>
      <c r="BF146" s="110">
        <f t="shared" si="10"/>
        <v>0</v>
      </c>
      <c r="BG146" s="110">
        <f t="shared" si="11"/>
        <v>0</v>
      </c>
      <c r="BH146" s="110">
        <f t="shared" si="12"/>
        <v>0</v>
      </c>
      <c r="BI146" s="110">
        <f t="shared" si="13"/>
        <v>0</v>
      </c>
      <c r="BJ146" s="18" t="s">
        <v>82</v>
      </c>
      <c r="BK146" s="110">
        <f t="shared" si="14"/>
        <v>0</v>
      </c>
      <c r="BL146" s="18" t="s">
        <v>152</v>
      </c>
      <c r="BM146" s="18" t="s">
        <v>207</v>
      </c>
    </row>
    <row r="147" spans="2:65" s="1" customFormat="1" ht="31.5" customHeight="1">
      <c r="B147" s="134"/>
      <c r="C147" s="170" t="s">
        <v>179</v>
      </c>
      <c r="D147" s="170" t="s">
        <v>153</v>
      </c>
      <c r="E147" s="171" t="s">
        <v>208</v>
      </c>
      <c r="F147" s="251" t="s">
        <v>209</v>
      </c>
      <c r="G147" s="251"/>
      <c r="H147" s="251"/>
      <c r="I147" s="251"/>
      <c r="J147" s="172" t="s">
        <v>193</v>
      </c>
      <c r="K147" s="173">
        <v>11</v>
      </c>
      <c r="L147" s="252">
        <v>0</v>
      </c>
      <c r="M147" s="252"/>
      <c r="N147" s="250">
        <f t="shared" si="5"/>
        <v>0</v>
      </c>
      <c r="O147" s="250"/>
      <c r="P147" s="250"/>
      <c r="Q147" s="250"/>
      <c r="R147" s="137"/>
      <c r="T147" s="167" t="s">
        <v>5</v>
      </c>
      <c r="U147" s="44" t="s">
        <v>40</v>
      </c>
      <c r="V147" s="36"/>
      <c r="W147" s="168">
        <f t="shared" si="6"/>
        <v>0</v>
      </c>
      <c r="X147" s="168">
        <v>0</v>
      </c>
      <c r="Y147" s="168">
        <f t="shared" si="7"/>
        <v>0</v>
      </c>
      <c r="Z147" s="168">
        <v>0</v>
      </c>
      <c r="AA147" s="169">
        <f t="shared" si="8"/>
        <v>0</v>
      </c>
      <c r="AR147" s="18" t="s">
        <v>152</v>
      </c>
      <c r="AT147" s="18" t="s">
        <v>153</v>
      </c>
      <c r="AU147" s="18" t="s">
        <v>86</v>
      </c>
      <c r="AY147" s="18" t="s">
        <v>146</v>
      </c>
      <c r="BE147" s="110">
        <f t="shared" si="9"/>
        <v>0</v>
      </c>
      <c r="BF147" s="110">
        <f t="shared" si="10"/>
        <v>0</v>
      </c>
      <c r="BG147" s="110">
        <f t="shared" si="11"/>
        <v>0</v>
      </c>
      <c r="BH147" s="110">
        <f t="shared" si="12"/>
        <v>0</v>
      </c>
      <c r="BI147" s="110">
        <f t="shared" si="13"/>
        <v>0</v>
      </c>
      <c r="BJ147" s="18" t="s">
        <v>82</v>
      </c>
      <c r="BK147" s="110">
        <f t="shared" si="14"/>
        <v>0</v>
      </c>
      <c r="BL147" s="18" t="s">
        <v>152</v>
      </c>
      <c r="BM147" s="18" t="s">
        <v>210</v>
      </c>
    </row>
    <row r="148" spans="2:65" s="1" customFormat="1" ht="44.25" customHeight="1">
      <c r="B148" s="134"/>
      <c r="C148" s="163" t="s">
        <v>211</v>
      </c>
      <c r="D148" s="163" t="s">
        <v>147</v>
      </c>
      <c r="E148" s="164" t="s">
        <v>212</v>
      </c>
      <c r="F148" s="247" t="s">
        <v>213</v>
      </c>
      <c r="G148" s="247"/>
      <c r="H148" s="247"/>
      <c r="I148" s="247"/>
      <c r="J148" s="165" t="s">
        <v>193</v>
      </c>
      <c r="K148" s="166">
        <v>21</v>
      </c>
      <c r="L148" s="248">
        <v>0</v>
      </c>
      <c r="M148" s="248"/>
      <c r="N148" s="249">
        <f t="shared" si="5"/>
        <v>0</v>
      </c>
      <c r="O148" s="250"/>
      <c r="P148" s="250"/>
      <c r="Q148" s="250"/>
      <c r="R148" s="137"/>
      <c r="T148" s="167" t="s">
        <v>5</v>
      </c>
      <c r="U148" s="44" t="s">
        <v>40</v>
      </c>
      <c r="V148" s="36"/>
      <c r="W148" s="168">
        <f t="shared" si="6"/>
        <v>0</v>
      </c>
      <c r="X148" s="168">
        <v>0</v>
      </c>
      <c r="Y148" s="168">
        <f t="shared" si="7"/>
        <v>0</v>
      </c>
      <c r="Z148" s="168">
        <v>0</v>
      </c>
      <c r="AA148" s="169">
        <f t="shared" si="8"/>
        <v>0</v>
      </c>
      <c r="AR148" s="18" t="s">
        <v>151</v>
      </c>
      <c r="AT148" s="18" t="s">
        <v>147</v>
      </c>
      <c r="AU148" s="18" t="s">
        <v>86</v>
      </c>
      <c r="AY148" s="18" t="s">
        <v>146</v>
      </c>
      <c r="BE148" s="110">
        <f t="shared" si="9"/>
        <v>0</v>
      </c>
      <c r="BF148" s="110">
        <f t="shared" si="10"/>
        <v>0</v>
      </c>
      <c r="BG148" s="110">
        <f t="shared" si="11"/>
        <v>0</v>
      </c>
      <c r="BH148" s="110">
        <f t="shared" si="12"/>
        <v>0</v>
      </c>
      <c r="BI148" s="110">
        <f t="shared" si="13"/>
        <v>0</v>
      </c>
      <c r="BJ148" s="18" t="s">
        <v>82</v>
      </c>
      <c r="BK148" s="110">
        <f t="shared" si="14"/>
        <v>0</v>
      </c>
      <c r="BL148" s="18" t="s">
        <v>152</v>
      </c>
      <c r="BM148" s="18" t="s">
        <v>214</v>
      </c>
    </row>
    <row r="149" spans="2:65" s="1" customFormat="1" ht="44.25" customHeight="1">
      <c r="B149" s="134"/>
      <c r="C149" s="163" t="s">
        <v>182</v>
      </c>
      <c r="D149" s="163" t="s">
        <v>147</v>
      </c>
      <c r="E149" s="164" t="s">
        <v>215</v>
      </c>
      <c r="F149" s="247" t="s">
        <v>216</v>
      </c>
      <c r="G149" s="247"/>
      <c r="H149" s="247"/>
      <c r="I149" s="247"/>
      <c r="J149" s="165" t="s">
        <v>193</v>
      </c>
      <c r="K149" s="166">
        <v>4</v>
      </c>
      <c r="L149" s="248">
        <v>0</v>
      </c>
      <c r="M149" s="248"/>
      <c r="N149" s="249">
        <f t="shared" si="5"/>
        <v>0</v>
      </c>
      <c r="O149" s="250"/>
      <c r="P149" s="250"/>
      <c r="Q149" s="250"/>
      <c r="R149" s="137"/>
      <c r="T149" s="167" t="s">
        <v>5</v>
      </c>
      <c r="U149" s="44" t="s">
        <v>40</v>
      </c>
      <c r="V149" s="36"/>
      <c r="W149" s="168">
        <f t="shared" si="6"/>
        <v>0</v>
      </c>
      <c r="X149" s="168">
        <v>0</v>
      </c>
      <c r="Y149" s="168">
        <f t="shared" si="7"/>
        <v>0</v>
      </c>
      <c r="Z149" s="168">
        <v>0</v>
      </c>
      <c r="AA149" s="169">
        <f t="shared" si="8"/>
        <v>0</v>
      </c>
      <c r="AR149" s="18" t="s">
        <v>151</v>
      </c>
      <c r="AT149" s="18" t="s">
        <v>147</v>
      </c>
      <c r="AU149" s="18" t="s">
        <v>86</v>
      </c>
      <c r="AY149" s="18" t="s">
        <v>146</v>
      </c>
      <c r="BE149" s="110">
        <f t="shared" si="9"/>
        <v>0</v>
      </c>
      <c r="BF149" s="110">
        <f t="shared" si="10"/>
        <v>0</v>
      </c>
      <c r="BG149" s="110">
        <f t="shared" si="11"/>
        <v>0</v>
      </c>
      <c r="BH149" s="110">
        <f t="shared" si="12"/>
        <v>0</v>
      </c>
      <c r="BI149" s="110">
        <f t="shared" si="13"/>
        <v>0</v>
      </c>
      <c r="BJ149" s="18" t="s">
        <v>82</v>
      </c>
      <c r="BK149" s="110">
        <f t="shared" si="14"/>
        <v>0</v>
      </c>
      <c r="BL149" s="18" t="s">
        <v>152</v>
      </c>
      <c r="BM149" s="18" t="s">
        <v>217</v>
      </c>
    </row>
    <row r="150" spans="2:65" s="1" customFormat="1" ht="44.25" customHeight="1">
      <c r="B150" s="134"/>
      <c r="C150" s="163" t="s">
        <v>10</v>
      </c>
      <c r="D150" s="163" t="s">
        <v>147</v>
      </c>
      <c r="E150" s="164" t="s">
        <v>218</v>
      </c>
      <c r="F150" s="247" t="s">
        <v>219</v>
      </c>
      <c r="G150" s="247"/>
      <c r="H150" s="247"/>
      <c r="I150" s="247"/>
      <c r="J150" s="165" t="s">
        <v>193</v>
      </c>
      <c r="K150" s="166">
        <v>2</v>
      </c>
      <c r="L150" s="248">
        <v>0</v>
      </c>
      <c r="M150" s="248"/>
      <c r="N150" s="249">
        <f t="shared" si="5"/>
        <v>0</v>
      </c>
      <c r="O150" s="250"/>
      <c r="P150" s="250"/>
      <c r="Q150" s="250"/>
      <c r="R150" s="137"/>
      <c r="T150" s="167" t="s">
        <v>5</v>
      </c>
      <c r="U150" s="44" t="s">
        <v>40</v>
      </c>
      <c r="V150" s="36"/>
      <c r="W150" s="168">
        <f t="shared" si="6"/>
        <v>0</v>
      </c>
      <c r="X150" s="168">
        <v>0</v>
      </c>
      <c r="Y150" s="168">
        <f t="shared" si="7"/>
        <v>0</v>
      </c>
      <c r="Z150" s="168">
        <v>0</v>
      </c>
      <c r="AA150" s="169">
        <f t="shared" si="8"/>
        <v>0</v>
      </c>
      <c r="AR150" s="18" t="s">
        <v>151</v>
      </c>
      <c r="AT150" s="18" t="s">
        <v>147</v>
      </c>
      <c r="AU150" s="18" t="s">
        <v>86</v>
      </c>
      <c r="AY150" s="18" t="s">
        <v>146</v>
      </c>
      <c r="BE150" s="110">
        <f t="shared" si="9"/>
        <v>0</v>
      </c>
      <c r="BF150" s="110">
        <f t="shared" si="10"/>
        <v>0</v>
      </c>
      <c r="BG150" s="110">
        <f t="shared" si="11"/>
        <v>0</v>
      </c>
      <c r="BH150" s="110">
        <f t="shared" si="12"/>
        <v>0</v>
      </c>
      <c r="BI150" s="110">
        <f t="shared" si="13"/>
        <v>0</v>
      </c>
      <c r="BJ150" s="18" t="s">
        <v>82</v>
      </c>
      <c r="BK150" s="110">
        <f t="shared" si="14"/>
        <v>0</v>
      </c>
      <c r="BL150" s="18" t="s">
        <v>152</v>
      </c>
      <c r="BM150" s="18" t="s">
        <v>220</v>
      </c>
    </row>
    <row r="151" spans="2:65" s="1" customFormat="1" ht="44.25" customHeight="1">
      <c r="B151" s="134"/>
      <c r="C151" s="163" t="s">
        <v>186</v>
      </c>
      <c r="D151" s="163" t="s">
        <v>147</v>
      </c>
      <c r="E151" s="164" t="s">
        <v>221</v>
      </c>
      <c r="F151" s="247" t="s">
        <v>222</v>
      </c>
      <c r="G151" s="247"/>
      <c r="H151" s="247"/>
      <c r="I151" s="247"/>
      <c r="J151" s="165" t="s">
        <v>193</v>
      </c>
      <c r="K151" s="166">
        <v>4</v>
      </c>
      <c r="L151" s="248">
        <v>0</v>
      </c>
      <c r="M151" s="248"/>
      <c r="N151" s="249">
        <f t="shared" si="5"/>
        <v>0</v>
      </c>
      <c r="O151" s="250"/>
      <c r="P151" s="250"/>
      <c r="Q151" s="250"/>
      <c r="R151" s="137"/>
      <c r="T151" s="167" t="s">
        <v>5</v>
      </c>
      <c r="U151" s="44" t="s">
        <v>40</v>
      </c>
      <c r="V151" s="36"/>
      <c r="W151" s="168">
        <f t="shared" si="6"/>
        <v>0</v>
      </c>
      <c r="X151" s="168">
        <v>0</v>
      </c>
      <c r="Y151" s="168">
        <f t="shared" si="7"/>
        <v>0</v>
      </c>
      <c r="Z151" s="168">
        <v>0</v>
      </c>
      <c r="AA151" s="169">
        <f t="shared" si="8"/>
        <v>0</v>
      </c>
      <c r="AR151" s="18" t="s">
        <v>151</v>
      </c>
      <c r="AT151" s="18" t="s">
        <v>147</v>
      </c>
      <c r="AU151" s="18" t="s">
        <v>86</v>
      </c>
      <c r="AY151" s="18" t="s">
        <v>146</v>
      </c>
      <c r="BE151" s="110">
        <f t="shared" si="9"/>
        <v>0</v>
      </c>
      <c r="BF151" s="110">
        <f t="shared" si="10"/>
        <v>0</v>
      </c>
      <c r="BG151" s="110">
        <f t="shared" si="11"/>
        <v>0</v>
      </c>
      <c r="BH151" s="110">
        <f t="shared" si="12"/>
        <v>0</v>
      </c>
      <c r="BI151" s="110">
        <f t="shared" si="13"/>
        <v>0</v>
      </c>
      <c r="BJ151" s="18" t="s">
        <v>82</v>
      </c>
      <c r="BK151" s="110">
        <f t="shared" si="14"/>
        <v>0</v>
      </c>
      <c r="BL151" s="18" t="s">
        <v>152</v>
      </c>
      <c r="BM151" s="18" t="s">
        <v>223</v>
      </c>
    </row>
    <row r="152" spans="2:65" s="1" customFormat="1" ht="31.5" customHeight="1">
      <c r="B152" s="134"/>
      <c r="C152" s="170" t="s">
        <v>224</v>
      </c>
      <c r="D152" s="170" t="s">
        <v>153</v>
      </c>
      <c r="E152" s="171" t="s">
        <v>225</v>
      </c>
      <c r="F152" s="251" t="s">
        <v>226</v>
      </c>
      <c r="G152" s="251"/>
      <c r="H152" s="251"/>
      <c r="I152" s="251"/>
      <c r="J152" s="172" t="s">
        <v>193</v>
      </c>
      <c r="K152" s="173">
        <v>31</v>
      </c>
      <c r="L152" s="252">
        <v>0</v>
      </c>
      <c r="M152" s="252"/>
      <c r="N152" s="250">
        <f t="shared" si="5"/>
        <v>0</v>
      </c>
      <c r="O152" s="250"/>
      <c r="P152" s="250"/>
      <c r="Q152" s="250"/>
      <c r="R152" s="137"/>
      <c r="T152" s="167" t="s">
        <v>5</v>
      </c>
      <c r="U152" s="44" t="s">
        <v>40</v>
      </c>
      <c r="V152" s="36"/>
      <c r="W152" s="168">
        <f t="shared" si="6"/>
        <v>0</v>
      </c>
      <c r="X152" s="168">
        <v>0</v>
      </c>
      <c r="Y152" s="168">
        <f t="shared" si="7"/>
        <v>0</v>
      </c>
      <c r="Z152" s="168">
        <v>0</v>
      </c>
      <c r="AA152" s="169">
        <f t="shared" si="8"/>
        <v>0</v>
      </c>
      <c r="AR152" s="18" t="s">
        <v>152</v>
      </c>
      <c r="AT152" s="18" t="s">
        <v>153</v>
      </c>
      <c r="AU152" s="18" t="s">
        <v>86</v>
      </c>
      <c r="AY152" s="18" t="s">
        <v>146</v>
      </c>
      <c r="BE152" s="110">
        <f t="shared" si="9"/>
        <v>0</v>
      </c>
      <c r="BF152" s="110">
        <f t="shared" si="10"/>
        <v>0</v>
      </c>
      <c r="BG152" s="110">
        <f t="shared" si="11"/>
        <v>0</v>
      </c>
      <c r="BH152" s="110">
        <f t="shared" si="12"/>
        <v>0</v>
      </c>
      <c r="BI152" s="110">
        <f t="shared" si="13"/>
        <v>0</v>
      </c>
      <c r="BJ152" s="18" t="s">
        <v>82</v>
      </c>
      <c r="BK152" s="110">
        <f t="shared" si="14"/>
        <v>0</v>
      </c>
      <c r="BL152" s="18" t="s">
        <v>152</v>
      </c>
      <c r="BM152" s="18" t="s">
        <v>227</v>
      </c>
    </row>
    <row r="153" spans="2:65" s="1" customFormat="1" ht="44.25" customHeight="1">
      <c r="B153" s="134"/>
      <c r="C153" s="163" t="s">
        <v>189</v>
      </c>
      <c r="D153" s="163" t="s">
        <v>147</v>
      </c>
      <c r="E153" s="164" t="s">
        <v>228</v>
      </c>
      <c r="F153" s="247" t="s">
        <v>229</v>
      </c>
      <c r="G153" s="247"/>
      <c r="H153" s="247"/>
      <c r="I153" s="247"/>
      <c r="J153" s="165" t="s">
        <v>193</v>
      </c>
      <c r="K153" s="166">
        <v>9</v>
      </c>
      <c r="L153" s="248">
        <v>0</v>
      </c>
      <c r="M153" s="248"/>
      <c r="N153" s="249">
        <f t="shared" si="5"/>
        <v>0</v>
      </c>
      <c r="O153" s="250"/>
      <c r="P153" s="250"/>
      <c r="Q153" s="250"/>
      <c r="R153" s="137"/>
      <c r="T153" s="167" t="s">
        <v>5</v>
      </c>
      <c r="U153" s="44" t="s">
        <v>40</v>
      </c>
      <c r="V153" s="36"/>
      <c r="W153" s="168">
        <f t="shared" si="6"/>
        <v>0</v>
      </c>
      <c r="X153" s="168">
        <v>0</v>
      </c>
      <c r="Y153" s="168">
        <f t="shared" si="7"/>
        <v>0</v>
      </c>
      <c r="Z153" s="168">
        <v>0</v>
      </c>
      <c r="AA153" s="169">
        <f t="shared" si="8"/>
        <v>0</v>
      </c>
      <c r="AR153" s="18" t="s">
        <v>151</v>
      </c>
      <c r="AT153" s="18" t="s">
        <v>147</v>
      </c>
      <c r="AU153" s="18" t="s">
        <v>86</v>
      </c>
      <c r="AY153" s="18" t="s">
        <v>146</v>
      </c>
      <c r="BE153" s="110">
        <f t="shared" si="9"/>
        <v>0</v>
      </c>
      <c r="BF153" s="110">
        <f t="shared" si="10"/>
        <v>0</v>
      </c>
      <c r="BG153" s="110">
        <f t="shared" si="11"/>
        <v>0</v>
      </c>
      <c r="BH153" s="110">
        <f t="shared" si="12"/>
        <v>0</v>
      </c>
      <c r="BI153" s="110">
        <f t="shared" si="13"/>
        <v>0</v>
      </c>
      <c r="BJ153" s="18" t="s">
        <v>82</v>
      </c>
      <c r="BK153" s="110">
        <f t="shared" si="14"/>
        <v>0</v>
      </c>
      <c r="BL153" s="18" t="s">
        <v>152</v>
      </c>
      <c r="BM153" s="18" t="s">
        <v>230</v>
      </c>
    </row>
    <row r="154" spans="2:65" s="1" customFormat="1" ht="31.5" customHeight="1">
      <c r="B154" s="134"/>
      <c r="C154" s="170" t="s">
        <v>231</v>
      </c>
      <c r="D154" s="170" t="s">
        <v>153</v>
      </c>
      <c r="E154" s="171" t="s">
        <v>232</v>
      </c>
      <c r="F154" s="251" t="s">
        <v>233</v>
      </c>
      <c r="G154" s="251"/>
      <c r="H154" s="251"/>
      <c r="I154" s="251"/>
      <c r="J154" s="172" t="s">
        <v>193</v>
      </c>
      <c r="K154" s="173">
        <v>9</v>
      </c>
      <c r="L154" s="252">
        <v>0</v>
      </c>
      <c r="M154" s="252"/>
      <c r="N154" s="250">
        <f t="shared" si="5"/>
        <v>0</v>
      </c>
      <c r="O154" s="250"/>
      <c r="P154" s="250"/>
      <c r="Q154" s="250"/>
      <c r="R154" s="137"/>
      <c r="T154" s="167" t="s">
        <v>5</v>
      </c>
      <c r="U154" s="44" t="s">
        <v>40</v>
      </c>
      <c r="V154" s="36"/>
      <c r="W154" s="168">
        <f t="shared" si="6"/>
        <v>0</v>
      </c>
      <c r="X154" s="168">
        <v>0</v>
      </c>
      <c r="Y154" s="168">
        <f t="shared" si="7"/>
        <v>0</v>
      </c>
      <c r="Z154" s="168">
        <v>0</v>
      </c>
      <c r="AA154" s="169">
        <f t="shared" si="8"/>
        <v>0</v>
      </c>
      <c r="AR154" s="18" t="s">
        <v>152</v>
      </c>
      <c r="AT154" s="18" t="s">
        <v>153</v>
      </c>
      <c r="AU154" s="18" t="s">
        <v>86</v>
      </c>
      <c r="AY154" s="18" t="s">
        <v>146</v>
      </c>
      <c r="BE154" s="110">
        <f t="shared" si="9"/>
        <v>0</v>
      </c>
      <c r="BF154" s="110">
        <f t="shared" si="10"/>
        <v>0</v>
      </c>
      <c r="BG154" s="110">
        <f t="shared" si="11"/>
        <v>0</v>
      </c>
      <c r="BH154" s="110">
        <f t="shared" si="12"/>
        <v>0</v>
      </c>
      <c r="BI154" s="110">
        <f t="shared" si="13"/>
        <v>0</v>
      </c>
      <c r="BJ154" s="18" t="s">
        <v>82</v>
      </c>
      <c r="BK154" s="110">
        <f t="shared" si="14"/>
        <v>0</v>
      </c>
      <c r="BL154" s="18" t="s">
        <v>152</v>
      </c>
      <c r="BM154" s="18" t="s">
        <v>234</v>
      </c>
    </row>
    <row r="155" spans="2:65" s="1" customFormat="1" ht="31.5" customHeight="1">
      <c r="B155" s="134"/>
      <c r="C155" s="163" t="s">
        <v>194</v>
      </c>
      <c r="D155" s="163" t="s">
        <v>147</v>
      </c>
      <c r="E155" s="164" t="s">
        <v>235</v>
      </c>
      <c r="F155" s="247" t="s">
        <v>236</v>
      </c>
      <c r="G155" s="247"/>
      <c r="H155" s="247"/>
      <c r="I155" s="247"/>
      <c r="J155" s="165" t="s">
        <v>193</v>
      </c>
      <c r="K155" s="166">
        <v>1</v>
      </c>
      <c r="L155" s="248">
        <v>0</v>
      </c>
      <c r="M155" s="248"/>
      <c r="N155" s="249">
        <f t="shared" si="5"/>
        <v>0</v>
      </c>
      <c r="O155" s="250"/>
      <c r="P155" s="250"/>
      <c r="Q155" s="250"/>
      <c r="R155" s="137"/>
      <c r="T155" s="167" t="s">
        <v>5</v>
      </c>
      <c r="U155" s="44" t="s">
        <v>40</v>
      </c>
      <c r="V155" s="36"/>
      <c r="W155" s="168">
        <f t="shared" si="6"/>
        <v>0</v>
      </c>
      <c r="X155" s="168">
        <v>0</v>
      </c>
      <c r="Y155" s="168">
        <f t="shared" si="7"/>
        <v>0</v>
      </c>
      <c r="Z155" s="168">
        <v>0</v>
      </c>
      <c r="AA155" s="169">
        <f t="shared" si="8"/>
        <v>0</v>
      </c>
      <c r="AR155" s="18" t="s">
        <v>151</v>
      </c>
      <c r="AT155" s="18" t="s">
        <v>147</v>
      </c>
      <c r="AU155" s="18" t="s">
        <v>86</v>
      </c>
      <c r="AY155" s="18" t="s">
        <v>146</v>
      </c>
      <c r="BE155" s="110">
        <f t="shared" si="9"/>
        <v>0</v>
      </c>
      <c r="BF155" s="110">
        <f t="shared" si="10"/>
        <v>0</v>
      </c>
      <c r="BG155" s="110">
        <f t="shared" si="11"/>
        <v>0</v>
      </c>
      <c r="BH155" s="110">
        <f t="shared" si="12"/>
        <v>0</v>
      </c>
      <c r="BI155" s="110">
        <f t="shared" si="13"/>
        <v>0</v>
      </c>
      <c r="BJ155" s="18" t="s">
        <v>82</v>
      </c>
      <c r="BK155" s="110">
        <f t="shared" si="14"/>
        <v>0</v>
      </c>
      <c r="BL155" s="18" t="s">
        <v>152</v>
      </c>
      <c r="BM155" s="18" t="s">
        <v>237</v>
      </c>
    </row>
    <row r="156" spans="2:65" s="1" customFormat="1" ht="31.5" customHeight="1">
      <c r="B156" s="134"/>
      <c r="C156" s="170" t="s">
        <v>238</v>
      </c>
      <c r="D156" s="170" t="s">
        <v>153</v>
      </c>
      <c r="E156" s="171" t="s">
        <v>239</v>
      </c>
      <c r="F156" s="251" t="s">
        <v>240</v>
      </c>
      <c r="G156" s="251"/>
      <c r="H156" s="251"/>
      <c r="I156" s="251"/>
      <c r="J156" s="172" t="s">
        <v>193</v>
      </c>
      <c r="K156" s="173">
        <v>1</v>
      </c>
      <c r="L156" s="252">
        <v>0</v>
      </c>
      <c r="M156" s="252"/>
      <c r="N156" s="250">
        <f t="shared" si="5"/>
        <v>0</v>
      </c>
      <c r="O156" s="250"/>
      <c r="P156" s="250"/>
      <c r="Q156" s="250"/>
      <c r="R156" s="137"/>
      <c r="T156" s="167" t="s">
        <v>5</v>
      </c>
      <c r="U156" s="44" t="s">
        <v>40</v>
      </c>
      <c r="V156" s="36"/>
      <c r="W156" s="168">
        <f t="shared" si="6"/>
        <v>0</v>
      </c>
      <c r="X156" s="168">
        <v>0</v>
      </c>
      <c r="Y156" s="168">
        <f t="shared" si="7"/>
        <v>0</v>
      </c>
      <c r="Z156" s="168">
        <v>0</v>
      </c>
      <c r="AA156" s="169">
        <f t="shared" si="8"/>
        <v>0</v>
      </c>
      <c r="AR156" s="18" t="s">
        <v>152</v>
      </c>
      <c r="AT156" s="18" t="s">
        <v>153</v>
      </c>
      <c r="AU156" s="18" t="s">
        <v>86</v>
      </c>
      <c r="AY156" s="18" t="s">
        <v>146</v>
      </c>
      <c r="BE156" s="110">
        <f t="shared" si="9"/>
        <v>0</v>
      </c>
      <c r="BF156" s="110">
        <f t="shared" si="10"/>
        <v>0</v>
      </c>
      <c r="BG156" s="110">
        <f t="shared" si="11"/>
        <v>0</v>
      </c>
      <c r="BH156" s="110">
        <f t="shared" si="12"/>
        <v>0</v>
      </c>
      <c r="BI156" s="110">
        <f t="shared" si="13"/>
        <v>0</v>
      </c>
      <c r="BJ156" s="18" t="s">
        <v>82</v>
      </c>
      <c r="BK156" s="110">
        <f t="shared" si="14"/>
        <v>0</v>
      </c>
      <c r="BL156" s="18" t="s">
        <v>152</v>
      </c>
      <c r="BM156" s="18" t="s">
        <v>241</v>
      </c>
    </row>
    <row r="157" spans="2:65" s="1" customFormat="1" ht="31.5" customHeight="1">
      <c r="B157" s="134"/>
      <c r="C157" s="163" t="s">
        <v>197</v>
      </c>
      <c r="D157" s="163" t="s">
        <v>147</v>
      </c>
      <c r="E157" s="164" t="s">
        <v>242</v>
      </c>
      <c r="F157" s="247" t="s">
        <v>243</v>
      </c>
      <c r="G157" s="247"/>
      <c r="H157" s="247"/>
      <c r="I157" s="247"/>
      <c r="J157" s="165" t="s">
        <v>193</v>
      </c>
      <c r="K157" s="166">
        <v>2</v>
      </c>
      <c r="L157" s="248">
        <v>0</v>
      </c>
      <c r="M157" s="248"/>
      <c r="N157" s="249">
        <f t="shared" si="5"/>
        <v>0</v>
      </c>
      <c r="O157" s="250"/>
      <c r="P157" s="250"/>
      <c r="Q157" s="250"/>
      <c r="R157" s="137"/>
      <c r="T157" s="167" t="s">
        <v>5</v>
      </c>
      <c r="U157" s="44" t="s">
        <v>40</v>
      </c>
      <c r="V157" s="36"/>
      <c r="W157" s="168">
        <f t="shared" si="6"/>
        <v>0</v>
      </c>
      <c r="X157" s="168">
        <v>0</v>
      </c>
      <c r="Y157" s="168">
        <f t="shared" si="7"/>
        <v>0</v>
      </c>
      <c r="Z157" s="168">
        <v>0</v>
      </c>
      <c r="AA157" s="169">
        <f t="shared" si="8"/>
        <v>0</v>
      </c>
      <c r="AR157" s="18" t="s">
        <v>151</v>
      </c>
      <c r="AT157" s="18" t="s">
        <v>147</v>
      </c>
      <c r="AU157" s="18" t="s">
        <v>86</v>
      </c>
      <c r="AY157" s="18" t="s">
        <v>146</v>
      </c>
      <c r="BE157" s="110">
        <f t="shared" si="9"/>
        <v>0</v>
      </c>
      <c r="BF157" s="110">
        <f t="shared" si="10"/>
        <v>0</v>
      </c>
      <c r="BG157" s="110">
        <f t="shared" si="11"/>
        <v>0</v>
      </c>
      <c r="BH157" s="110">
        <f t="shared" si="12"/>
        <v>0</v>
      </c>
      <c r="BI157" s="110">
        <f t="shared" si="13"/>
        <v>0</v>
      </c>
      <c r="BJ157" s="18" t="s">
        <v>82</v>
      </c>
      <c r="BK157" s="110">
        <f t="shared" si="14"/>
        <v>0</v>
      </c>
      <c r="BL157" s="18" t="s">
        <v>152</v>
      </c>
      <c r="BM157" s="18" t="s">
        <v>244</v>
      </c>
    </row>
    <row r="158" spans="2:65" s="1" customFormat="1" ht="31.5" customHeight="1">
      <c r="B158" s="134"/>
      <c r="C158" s="170" t="s">
        <v>245</v>
      </c>
      <c r="D158" s="170" t="s">
        <v>153</v>
      </c>
      <c r="E158" s="171" t="s">
        <v>246</v>
      </c>
      <c r="F158" s="251" t="s">
        <v>247</v>
      </c>
      <c r="G158" s="251"/>
      <c r="H158" s="251"/>
      <c r="I158" s="251"/>
      <c r="J158" s="172" t="s">
        <v>193</v>
      </c>
      <c r="K158" s="173">
        <v>2</v>
      </c>
      <c r="L158" s="252">
        <v>0</v>
      </c>
      <c r="M158" s="252"/>
      <c r="N158" s="250">
        <f t="shared" si="5"/>
        <v>0</v>
      </c>
      <c r="O158" s="250"/>
      <c r="P158" s="250"/>
      <c r="Q158" s="250"/>
      <c r="R158" s="137"/>
      <c r="T158" s="167" t="s">
        <v>5</v>
      </c>
      <c r="U158" s="44" t="s">
        <v>40</v>
      </c>
      <c r="V158" s="36"/>
      <c r="W158" s="168">
        <f t="shared" si="6"/>
        <v>0</v>
      </c>
      <c r="X158" s="168">
        <v>0</v>
      </c>
      <c r="Y158" s="168">
        <f t="shared" si="7"/>
        <v>0</v>
      </c>
      <c r="Z158" s="168">
        <v>0</v>
      </c>
      <c r="AA158" s="169">
        <f t="shared" si="8"/>
        <v>0</v>
      </c>
      <c r="AR158" s="18" t="s">
        <v>152</v>
      </c>
      <c r="AT158" s="18" t="s">
        <v>153</v>
      </c>
      <c r="AU158" s="18" t="s">
        <v>86</v>
      </c>
      <c r="AY158" s="18" t="s">
        <v>146</v>
      </c>
      <c r="BE158" s="110">
        <f t="shared" si="9"/>
        <v>0</v>
      </c>
      <c r="BF158" s="110">
        <f t="shared" si="10"/>
        <v>0</v>
      </c>
      <c r="BG158" s="110">
        <f t="shared" si="11"/>
        <v>0</v>
      </c>
      <c r="BH158" s="110">
        <f t="shared" si="12"/>
        <v>0</v>
      </c>
      <c r="BI158" s="110">
        <f t="shared" si="13"/>
        <v>0</v>
      </c>
      <c r="BJ158" s="18" t="s">
        <v>82</v>
      </c>
      <c r="BK158" s="110">
        <f t="shared" si="14"/>
        <v>0</v>
      </c>
      <c r="BL158" s="18" t="s">
        <v>152</v>
      </c>
      <c r="BM158" s="18" t="s">
        <v>248</v>
      </c>
    </row>
    <row r="159" spans="2:65" s="10" customFormat="1" ht="29.85" customHeight="1">
      <c r="B159" s="152"/>
      <c r="C159" s="153"/>
      <c r="D159" s="162" t="s">
        <v>115</v>
      </c>
      <c r="E159" s="162"/>
      <c r="F159" s="162"/>
      <c r="G159" s="162"/>
      <c r="H159" s="162"/>
      <c r="I159" s="162"/>
      <c r="J159" s="162"/>
      <c r="K159" s="162"/>
      <c r="L159" s="162"/>
      <c r="M159" s="162"/>
      <c r="N159" s="260">
        <f>BK159</f>
        <v>0</v>
      </c>
      <c r="O159" s="261"/>
      <c r="P159" s="261"/>
      <c r="Q159" s="261"/>
      <c r="R159" s="155"/>
      <c r="T159" s="156"/>
      <c r="U159" s="153"/>
      <c r="V159" s="153"/>
      <c r="W159" s="157">
        <f>SUM(W160:W165)</f>
        <v>0</v>
      </c>
      <c r="X159" s="153"/>
      <c r="Y159" s="157">
        <f>SUM(Y160:Y165)</f>
        <v>0</v>
      </c>
      <c r="Z159" s="153"/>
      <c r="AA159" s="158">
        <f>SUM(AA160:AA165)</f>
        <v>0</v>
      </c>
      <c r="AR159" s="159" t="s">
        <v>82</v>
      </c>
      <c r="AT159" s="160" t="s">
        <v>74</v>
      </c>
      <c r="AU159" s="160" t="s">
        <v>82</v>
      </c>
      <c r="AY159" s="159" t="s">
        <v>146</v>
      </c>
      <c r="BK159" s="161">
        <f>SUM(BK160:BK165)</f>
        <v>0</v>
      </c>
    </row>
    <row r="160" spans="2:65" s="1" customFormat="1" ht="22.5" customHeight="1">
      <c r="B160" s="134"/>
      <c r="C160" s="170" t="s">
        <v>200</v>
      </c>
      <c r="D160" s="170" t="s">
        <v>153</v>
      </c>
      <c r="E160" s="171" t="s">
        <v>249</v>
      </c>
      <c r="F160" s="251" t="s">
        <v>250</v>
      </c>
      <c r="G160" s="251"/>
      <c r="H160" s="251"/>
      <c r="I160" s="251"/>
      <c r="J160" s="172" t="s">
        <v>251</v>
      </c>
      <c r="K160" s="173">
        <v>2</v>
      </c>
      <c r="L160" s="252">
        <v>0</v>
      </c>
      <c r="M160" s="252"/>
      <c r="N160" s="250">
        <f>ROUND(L160*K160,2)</f>
        <v>0</v>
      </c>
      <c r="O160" s="250"/>
      <c r="P160" s="250"/>
      <c r="Q160" s="250"/>
      <c r="R160" s="137"/>
      <c r="T160" s="167" t="s">
        <v>5</v>
      </c>
      <c r="U160" s="44" t="s">
        <v>40</v>
      </c>
      <c r="V160" s="36"/>
      <c r="W160" s="168">
        <f>V160*K160</f>
        <v>0</v>
      </c>
      <c r="X160" s="168">
        <v>0</v>
      </c>
      <c r="Y160" s="168">
        <f>X160*K160</f>
        <v>0</v>
      </c>
      <c r="Z160" s="168">
        <v>0</v>
      </c>
      <c r="AA160" s="169">
        <f>Z160*K160</f>
        <v>0</v>
      </c>
      <c r="AR160" s="18" t="s">
        <v>152</v>
      </c>
      <c r="AT160" s="18" t="s">
        <v>153</v>
      </c>
      <c r="AU160" s="18" t="s">
        <v>86</v>
      </c>
      <c r="AY160" s="18" t="s">
        <v>146</v>
      </c>
      <c r="BE160" s="110">
        <f>IF(U160="základní",N160,0)</f>
        <v>0</v>
      </c>
      <c r="BF160" s="110">
        <f>IF(U160="snížená",N160,0)</f>
        <v>0</v>
      </c>
      <c r="BG160" s="110">
        <f>IF(U160="zákl. přenesená",N160,0)</f>
        <v>0</v>
      </c>
      <c r="BH160" s="110">
        <f>IF(U160="sníž. přenesená",N160,0)</f>
        <v>0</v>
      </c>
      <c r="BI160" s="110">
        <f>IF(U160="nulová",N160,0)</f>
        <v>0</v>
      </c>
      <c r="BJ160" s="18" t="s">
        <v>82</v>
      </c>
      <c r="BK160" s="110">
        <f>ROUND(L160*K160,2)</f>
        <v>0</v>
      </c>
      <c r="BL160" s="18" t="s">
        <v>152</v>
      </c>
      <c r="BM160" s="18" t="s">
        <v>252</v>
      </c>
    </row>
    <row r="161" spans="2:65" s="1" customFormat="1" ht="22.5" customHeight="1">
      <c r="B161" s="35"/>
      <c r="C161" s="36"/>
      <c r="D161" s="36"/>
      <c r="E161" s="36"/>
      <c r="F161" s="253" t="s">
        <v>253</v>
      </c>
      <c r="G161" s="254"/>
      <c r="H161" s="254"/>
      <c r="I161" s="254"/>
      <c r="J161" s="36"/>
      <c r="K161" s="36"/>
      <c r="L161" s="36"/>
      <c r="M161" s="36"/>
      <c r="N161" s="36"/>
      <c r="O161" s="36"/>
      <c r="P161" s="36"/>
      <c r="Q161" s="36"/>
      <c r="R161" s="37"/>
      <c r="T161" s="174"/>
      <c r="U161" s="36"/>
      <c r="V161" s="36"/>
      <c r="W161" s="36"/>
      <c r="X161" s="36"/>
      <c r="Y161" s="36"/>
      <c r="Z161" s="36"/>
      <c r="AA161" s="74"/>
      <c r="AT161" s="18" t="s">
        <v>254</v>
      </c>
      <c r="AU161" s="18" t="s">
        <v>86</v>
      </c>
    </row>
    <row r="162" spans="2:65" s="1" customFormat="1" ht="22.5" customHeight="1">
      <c r="B162" s="134"/>
      <c r="C162" s="170" t="s">
        <v>255</v>
      </c>
      <c r="D162" s="170" t="s">
        <v>153</v>
      </c>
      <c r="E162" s="171" t="s">
        <v>256</v>
      </c>
      <c r="F162" s="251" t="s">
        <v>257</v>
      </c>
      <c r="G162" s="251"/>
      <c r="H162" s="251"/>
      <c r="I162" s="251"/>
      <c r="J162" s="172" t="s">
        <v>251</v>
      </c>
      <c r="K162" s="173">
        <v>8</v>
      </c>
      <c r="L162" s="252">
        <v>0</v>
      </c>
      <c r="M162" s="252"/>
      <c r="N162" s="250">
        <f>ROUND(L162*K162,2)</f>
        <v>0</v>
      </c>
      <c r="O162" s="250"/>
      <c r="P162" s="250"/>
      <c r="Q162" s="250"/>
      <c r="R162" s="137"/>
      <c r="T162" s="167" t="s">
        <v>5</v>
      </c>
      <c r="U162" s="44" t="s">
        <v>40</v>
      </c>
      <c r="V162" s="36"/>
      <c r="W162" s="168">
        <f>V162*K162</f>
        <v>0</v>
      </c>
      <c r="X162" s="168">
        <v>0</v>
      </c>
      <c r="Y162" s="168">
        <f>X162*K162</f>
        <v>0</v>
      </c>
      <c r="Z162" s="168">
        <v>0</v>
      </c>
      <c r="AA162" s="169">
        <f>Z162*K162</f>
        <v>0</v>
      </c>
      <c r="AR162" s="18" t="s">
        <v>152</v>
      </c>
      <c r="AT162" s="18" t="s">
        <v>153</v>
      </c>
      <c r="AU162" s="18" t="s">
        <v>86</v>
      </c>
      <c r="AY162" s="18" t="s">
        <v>146</v>
      </c>
      <c r="BE162" s="110">
        <f>IF(U162="základní",N162,0)</f>
        <v>0</v>
      </c>
      <c r="BF162" s="110">
        <f>IF(U162="snížená",N162,0)</f>
        <v>0</v>
      </c>
      <c r="BG162" s="110">
        <f>IF(U162="zákl. přenesená",N162,0)</f>
        <v>0</v>
      </c>
      <c r="BH162" s="110">
        <f>IF(U162="sníž. přenesená",N162,0)</f>
        <v>0</v>
      </c>
      <c r="BI162" s="110">
        <f>IF(U162="nulová",N162,0)</f>
        <v>0</v>
      </c>
      <c r="BJ162" s="18" t="s">
        <v>82</v>
      </c>
      <c r="BK162" s="110">
        <f>ROUND(L162*K162,2)</f>
        <v>0</v>
      </c>
      <c r="BL162" s="18" t="s">
        <v>152</v>
      </c>
      <c r="BM162" s="18" t="s">
        <v>258</v>
      </c>
    </row>
    <row r="163" spans="2:65" s="1" customFormat="1" ht="22.5" customHeight="1">
      <c r="B163" s="35"/>
      <c r="C163" s="36"/>
      <c r="D163" s="36"/>
      <c r="E163" s="36"/>
      <c r="F163" s="253" t="s">
        <v>253</v>
      </c>
      <c r="G163" s="254"/>
      <c r="H163" s="254"/>
      <c r="I163" s="254"/>
      <c r="J163" s="36"/>
      <c r="K163" s="36"/>
      <c r="L163" s="36"/>
      <c r="M163" s="36"/>
      <c r="N163" s="36"/>
      <c r="O163" s="36"/>
      <c r="P163" s="36"/>
      <c r="Q163" s="36"/>
      <c r="R163" s="37"/>
      <c r="T163" s="174"/>
      <c r="U163" s="36"/>
      <c r="V163" s="36"/>
      <c r="W163" s="36"/>
      <c r="X163" s="36"/>
      <c r="Y163" s="36"/>
      <c r="Z163" s="36"/>
      <c r="AA163" s="74"/>
      <c r="AT163" s="18" t="s">
        <v>254</v>
      </c>
      <c r="AU163" s="18" t="s">
        <v>86</v>
      </c>
    </row>
    <row r="164" spans="2:65" s="1" customFormat="1" ht="22.5" customHeight="1">
      <c r="B164" s="134"/>
      <c r="C164" s="170" t="s">
        <v>203</v>
      </c>
      <c r="D164" s="170" t="s">
        <v>153</v>
      </c>
      <c r="E164" s="171" t="s">
        <v>259</v>
      </c>
      <c r="F164" s="251" t="s">
        <v>260</v>
      </c>
      <c r="G164" s="251"/>
      <c r="H164" s="251"/>
      <c r="I164" s="251"/>
      <c r="J164" s="172" t="s">
        <v>251</v>
      </c>
      <c r="K164" s="173">
        <v>3</v>
      </c>
      <c r="L164" s="252">
        <v>0</v>
      </c>
      <c r="M164" s="252"/>
      <c r="N164" s="250">
        <f>ROUND(L164*K164,2)</f>
        <v>0</v>
      </c>
      <c r="O164" s="250"/>
      <c r="P164" s="250"/>
      <c r="Q164" s="250"/>
      <c r="R164" s="137"/>
      <c r="T164" s="167" t="s">
        <v>5</v>
      </c>
      <c r="U164" s="44" t="s">
        <v>40</v>
      </c>
      <c r="V164" s="36"/>
      <c r="W164" s="168">
        <f>V164*K164</f>
        <v>0</v>
      </c>
      <c r="X164" s="168">
        <v>0</v>
      </c>
      <c r="Y164" s="168">
        <f>X164*K164</f>
        <v>0</v>
      </c>
      <c r="Z164" s="168">
        <v>0</v>
      </c>
      <c r="AA164" s="169">
        <f>Z164*K164</f>
        <v>0</v>
      </c>
      <c r="AR164" s="18" t="s">
        <v>152</v>
      </c>
      <c r="AT164" s="18" t="s">
        <v>153</v>
      </c>
      <c r="AU164" s="18" t="s">
        <v>86</v>
      </c>
      <c r="AY164" s="18" t="s">
        <v>146</v>
      </c>
      <c r="BE164" s="110">
        <f>IF(U164="základní",N164,0)</f>
        <v>0</v>
      </c>
      <c r="BF164" s="110">
        <f>IF(U164="snížená",N164,0)</f>
        <v>0</v>
      </c>
      <c r="BG164" s="110">
        <f>IF(U164="zákl. přenesená",N164,0)</f>
        <v>0</v>
      </c>
      <c r="BH164" s="110">
        <f>IF(U164="sníž. přenesená",N164,0)</f>
        <v>0</v>
      </c>
      <c r="BI164" s="110">
        <f>IF(U164="nulová",N164,0)</f>
        <v>0</v>
      </c>
      <c r="BJ164" s="18" t="s">
        <v>82</v>
      </c>
      <c r="BK164" s="110">
        <f>ROUND(L164*K164,2)</f>
        <v>0</v>
      </c>
      <c r="BL164" s="18" t="s">
        <v>152</v>
      </c>
      <c r="BM164" s="18" t="s">
        <v>261</v>
      </c>
    </row>
    <row r="165" spans="2:65" s="1" customFormat="1" ht="22.5" customHeight="1">
      <c r="B165" s="35"/>
      <c r="C165" s="36"/>
      <c r="D165" s="36"/>
      <c r="E165" s="36"/>
      <c r="F165" s="253" t="s">
        <v>253</v>
      </c>
      <c r="G165" s="254"/>
      <c r="H165" s="254"/>
      <c r="I165" s="254"/>
      <c r="J165" s="36"/>
      <c r="K165" s="36"/>
      <c r="L165" s="36"/>
      <c r="M165" s="36"/>
      <c r="N165" s="36"/>
      <c r="O165" s="36"/>
      <c r="P165" s="36"/>
      <c r="Q165" s="36"/>
      <c r="R165" s="37"/>
      <c r="T165" s="174"/>
      <c r="U165" s="36"/>
      <c r="V165" s="36"/>
      <c r="W165" s="36"/>
      <c r="X165" s="36"/>
      <c r="Y165" s="36"/>
      <c r="Z165" s="36"/>
      <c r="AA165" s="74"/>
      <c r="AT165" s="18" t="s">
        <v>254</v>
      </c>
      <c r="AU165" s="18" t="s">
        <v>86</v>
      </c>
    </row>
    <row r="166" spans="2:65" s="10" customFormat="1" ht="29.85" customHeight="1">
      <c r="B166" s="152"/>
      <c r="C166" s="153"/>
      <c r="D166" s="162" t="s">
        <v>116</v>
      </c>
      <c r="E166" s="162"/>
      <c r="F166" s="162"/>
      <c r="G166" s="162"/>
      <c r="H166" s="162"/>
      <c r="I166" s="162"/>
      <c r="J166" s="162"/>
      <c r="K166" s="162"/>
      <c r="L166" s="162"/>
      <c r="M166" s="162"/>
      <c r="N166" s="258">
        <f>BK166</f>
        <v>0</v>
      </c>
      <c r="O166" s="259"/>
      <c r="P166" s="259"/>
      <c r="Q166" s="259"/>
      <c r="R166" s="155"/>
      <c r="T166" s="156"/>
      <c r="U166" s="153"/>
      <c r="V166" s="153"/>
      <c r="W166" s="157">
        <f>SUM(W167:W174)</f>
        <v>0</v>
      </c>
      <c r="X166" s="153"/>
      <c r="Y166" s="157">
        <f>SUM(Y167:Y174)</f>
        <v>0</v>
      </c>
      <c r="Z166" s="153"/>
      <c r="AA166" s="158">
        <f>SUM(AA167:AA174)</f>
        <v>0</v>
      </c>
      <c r="AR166" s="159" t="s">
        <v>82</v>
      </c>
      <c r="AT166" s="160" t="s">
        <v>74</v>
      </c>
      <c r="AU166" s="160" t="s">
        <v>82</v>
      </c>
      <c r="AY166" s="159" t="s">
        <v>146</v>
      </c>
      <c r="BK166" s="161">
        <f>SUM(BK167:BK174)</f>
        <v>0</v>
      </c>
    </row>
    <row r="167" spans="2:65" s="1" customFormat="1" ht="22.5" customHeight="1">
      <c r="B167" s="134"/>
      <c r="C167" s="170" t="s">
        <v>262</v>
      </c>
      <c r="D167" s="170" t="s">
        <v>153</v>
      </c>
      <c r="E167" s="171" t="s">
        <v>263</v>
      </c>
      <c r="F167" s="251" t="s">
        <v>264</v>
      </c>
      <c r="G167" s="251"/>
      <c r="H167" s="251"/>
      <c r="I167" s="251"/>
      <c r="J167" s="172" t="s">
        <v>251</v>
      </c>
      <c r="K167" s="173">
        <v>1</v>
      </c>
      <c r="L167" s="252">
        <v>0</v>
      </c>
      <c r="M167" s="252"/>
      <c r="N167" s="250">
        <f>ROUND(L167*K167,2)</f>
        <v>0</v>
      </c>
      <c r="O167" s="250"/>
      <c r="P167" s="250"/>
      <c r="Q167" s="250"/>
      <c r="R167" s="137"/>
      <c r="T167" s="167" t="s">
        <v>5</v>
      </c>
      <c r="U167" s="44" t="s">
        <v>40</v>
      </c>
      <c r="V167" s="36"/>
      <c r="W167" s="168">
        <f>V167*K167</f>
        <v>0</v>
      </c>
      <c r="X167" s="168">
        <v>0</v>
      </c>
      <c r="Y167" s="168">
        <f>X167*K167</f>
        <v>0</v>
      </c>
      <c r="Z167" s="168">
        <v>0</v>
      </c>
      <c r="AA167" s="169">
        <f>Z167*K167</f>
        <v>0</v>
      </c>
      <c r="AR167" s="18" t="s">
        <v>152</v>
      </c>
      <c r="AT167" s="18" t="s">
        <v>153</v>
      </c>
      <c r="AU167" s="18" t="s">
        <v>86</v>
      </c>
      <c r="AY167" s="18" t="s">
        <v>146</v>
      </c>
      <c r="BE167" s="110">
        <f>IF(U167="základní",N167,0)</f>
        <v>0</v>
      </c>
      <c r="BF167" s="110">
        <f>IF(U167="snížená",N167,0)</f>
        <v>0</v>
      </c>
      <c r="BG167" s="110">
        <f>IF(U167="zákl. přenesená",N167,0)</f>
        <v>0</v>
      </c>
      <c r="BH167" s="110">
        <f>IF(U167="sníž. přenesená",N167,0)</f>
        <v>0</v>
      </c>
      <c r="BI167" s="110">
        <f>IF(U167="nulová",N167,0)</f>
        <v>0</v>
      </c>
      <c r="BJ167" s="18" t="s">
        <v>82</v>
      </c>
      <c r="BK167" s="110">
        <f>ROUND(L167*K167,2)</f>
        <v>0</v>
      </c>
      <c r="BL167" s="18" t="s">
        <v>152</v>
      </c>
      <c r="BM167" s="18" t="s">
        <v>265</v>
      </c>
    </row>
    <row r="168" spans="2:65" s="1" customFormat="1" ht="22.5" customHeight="1">
      <c r="B168" s="35"/>
      <c r="C168" s="36"/>
      <c r="D168" s="36"/>
      <c r="E168" s="36"/>
      <c r="F168" s="253" t="s">
        <v>253</v>
      </c>
      <c r="G168" s="254"/>
      <c r="H168" s="254"/>
      <c r="I168" s="254"/>
      <c r="J168" s="36"/>
      <c r="K168" s="36"/>
      <c r="L168" s="36"/>
      <c r="M168" s="36"/>
      <c r="N168" s="36"/>
      <c r="O168" s="36"/>
      <c r="P168" s="36"/>
      <c r="Q168" s="36"/>
      <c r="R168" s="37"/>
      <c r="T168" s="174"/>
      <c r="U168" s="36"/>
      <c r="V168" s="36"/>
      <c r="W168" s="36"/>
      <c r="X168" s="36"/>
      <c r="Y168" s="36"/>
      <c r="Z168" s="36"/>
      <c r="AA168" s="74"/>
      <c r="AT168" s="18" t="s">
        <v>254</v>
      </c>
      <c r="AU168" s="18" t="s">
        <v>86</v>
      </c>
    </row>
    <row r="169" spans="2:65" s="1" customFormat="1" ht="22.5" customHeight="1">
      <c r="B169" s="134"/>
      <c r="C169" s="170" t="s">
        <v>207</v>
      </c>
      <c r="D169" s="170" t="s">
        <v>153</v>
      </c>
      <c r="E169" s="171" t="s">
        <v>266</v>
      </c>
      <c r="F169" s="251" t="s">
        <v>267</v>
      </c>
      <c r="G169" s="251"/>
      <c r="H169" s="251"/>
      <c r="I169" s="251"/>
      <c r="J169" s="172" t="s">
        <v>251</v>
      </c>
      <c r="K169" s="173">
        <v>1</v>
      </c>
      <c r="L169" s="252">
        <v>0</v>
      </c>
      <c r="M169" s="252"/>
      <c r="N169" s="250">
        <f>ROUND(L169*K169,2)</f>
        <v>0</v>
      </c>
      <c r="O169" s="250"/>
      <c r="P169" s="250"/>
      <c r="Q169" s="250"/>
      <c r="R169" s="137"/>
      <c r="T169" s="167" t="s">
        <v>5</v>
      </c>
      <c r="U169" s="44" t="s">
        <v>40</v>
      </c>
      <c r="V169" s="36"/>
      <c r="W169" s="168">
        <f>V169*K169</f>
        <v>0</v>
      </c>
      <c r="X169" s="168">
        <v>0</v>
      </c>
      <c r="Y169" s="168">
        <f>X169*K169</f>
        <v>0</v>
      </c>
      <c r="Z169" s="168">
        <v>0</v>
      </c>
      <c r="AA169" s="169">
        <f>Z169*K169</f>
        <v>0</v>
      </c>
      <c r="AR169" s="18" t="s">
        <v>152</v>
      </c>
      <c r="AT169" s="18" t="s">
        <v>153</v>
      </c>
      <c r="AU169" s="18" t="s">
        <v>86</v>
      </c>
      <c r="AY169" s="18" t="s">
        <v>146</v>
      </c>
      <c r="BE169" s="110">
        <f>IF(U169="základní",N169,0)</f>
        <v>0</v>
      </c>
      <c r="BF169" s="110">
        <f>IF(U169="snížená",N169,0)</f>
        <v>0</v>
      </c>
      <c r="BG169" s="110">
        <f>IF(U169="zákl. přenesená",N169,0)</f>
        <v>0</v>
      </c>
      <c r="BH169" s="110">
        <f>IF(U169="sníž. přenesená",N169,0)</f>
        <v>0</v>
      </c>
      <c r="BI169" s="110">
        <f>IF(U169="nulová",N169,0)</f>
        <v>0</v>
      </c>
      <c r="BJ169" s="18" t="s">
        <v>82</v>
      </c>
      <c r="BK169" s="110">
        <f>ROUND(L169*K169,2)</f>
        <v>0</v>
      </c>
      <c r="BL169" s="18" t="s">
        <v>152</v>
      </c>
      <c r="BM169" s="18" t="s">
        <v>268</v>
      </c>
    </row>
    <row r="170" spans="2:65" s="1" customFormat="1" ht="22.5" customHeight="1">
      <c r="B170" s="35"/>
      <c r="C170" s="36"/>
      <c r="D170" s="36"/>
      <c r="E170" s="36"/>
      <c r="F170" s="253" t="s">
        <v>253</v>
      </c>
      <c r="G170" s="254"/>
      <c r="H170" s="254"/>
      <c r="I170" s="254"/>
      <c r="J170" s="36"/>
      <c r="K170" s="36"/>
      <c r="L170" s="36"/>
      <c r="M170" s="36"/>
      <c r="N170" s="36"/>
      <c r="O170" s="36"/>
      <c r="P170" s="36"/>
      <c r="Q170" s="36"/>
      <c r="R170" s="37"/>
      <c r="T170" s="174"/>
      <c r="U170" s="36"/>
      <c r="V170" s="36"/>
      <c r="W170" s="36"/>
      <c r="X170" s="36"/>
      <c r="Y170" s="36"/>
      <c r="Z170" s="36"/>
      <c r="AA170" s="74"/>
      <c r="AT170" s="18" t="s">
        <v>254</v>
      </c>
      <c r="AU170" s="18" t="s">
        <v>86</v>
      </c>
    </row>
    <row r="171" spans="2:65" s="1" customFormat="1" ht="22.5" customHeight="1">
      <c r="B171" s="134"/>
      <c r="C171" s="170" t="s">
        <v>269</v>
      </c>
      <c r="D171" s="170" t="s">
        <v>153</v>
      </c>
      <c r="E171" s="171" t="s">
        <v>270</v>
      </c>
      <c r="F171" s="251" t="s">
        <v>271</v>
      </c>
      <c r="G171" s="251"/>
      <c r="H171" s="251"/>
      <c r="I171" s="251"/>
      <c r="J171" s="172" t="s">
        <v>251</v>
      </c>
      <c r="K171" s="173">
        <v>7</v>
      </c>
      <c r="L171" s="252">
        <v>0</v>
      </c>
      <c r="M171" s="252"/>
      <c r="N171" s="250">
        <f>ROUND(L171*K171,2)</f>
        <v>0</v>
      </c>
      <c r="O171" s="250"/>
      <c r="P171" s="250"/>
      <c r="Q171" s="250"/>
      <c r="R171" s="137"/>
      <c r="T171" s="167" t="s">
        <v>5</v>
      </c>
      <c r="U171" s="44" t="s">
        <v>40</v>
      </c>
      <c r="V171" s="36"/>
      <c r="W171" s="168">
        <f>V171*K171</f>
        <v>0</v>
      </c>
      <c r="X171" s="168">
        <v>0</v>
      </c>
      <c r="Y171" s="168">
        <f>X171*K171</f>
        <v>0</v>
      </c>
      <c r="Z171" s="168">
        <v>0</v>
      </c>
      <c r="AA171" s="169">
        <f>Z171*K171</f>
        <v>0</v>
      </c>
      <c r="AR171" s="18" t="s">
        <v>152</v>
      </c>
      <c r="AT171" s="18" t="s">
        <v>153</v>
      </c>
      <c r="AU171" s="18" t="s">
        <v>86</v>
      </c>
      <c r="AY171" s="18" t="s">
        <v>146</v>
      </c>
      <c r="BE171" s="110">
        <f>IF(U171="základní",N171,0)</f>
        <v>0</v>
      </c>
      <c r="BF171" s="110">
        <f>IF(U171="snížená",N171,0)</f>
        <v>0</v>
      </c>
      <c r="BG171" s="110">
        <f>IF(U171="zákl. přenesená",N171,0)</f>
        <v>0</v>
      </c>
      <c r="BH171" s="110">
        <f>IF(U171="sníž. přenesená",N171,0)</f>
        <v>0</v>
      </c>
      <c r="BI171" s="110">
        <f>IF(U171="nulová",N171,0)</f>
        <v>0</v>
      </c>
      <c r="BJ171" s="18" t="s">
        <v>82</v>
      </c>
      <c r="BK171" s="110">
        <f>ROUND(L171*K171,2)</f>
        <v>0</v>
      </c>
      <c r="BL171" s="18" t="s">
        <v>152</v>
      </c>
      <c r="BM171" s="18" t="s">
        <v>272</v>
      </c>
    </row>
    <row r="172" spans="2:65" s="1" customFormat="1" ht="22.5" customHeight="1">
      <c r="B172" s="35"/>
      <c r="C172" s="36"/>
      <c r="D172" s="36"/>
      <c r="E172" s="36"/>
      <c r="F172" s="253" t="s">
        <v>253</v>
      </c>
      <c r="G172" s="254"/>
      <c r="H172" s="254"/>
      <c r="I172" s="254"/>
      <c r="J172" s="36"/>
      <c r="K172" s="36"/>
      <c r="L172" s="36"/>
      <c r="M172" s="36"/>
      <c r="N172" s="36"/>
      <c r="O172" s="36"/>
      <c r="P172" s="36"/>
      <c r="Q172" s="36"/>
      <c r="R172" s="37"/>
      <c r="T172" s="174"/>
      <c r="U172" s="36"/>
      <c r="V172" s="36"/>
      <c r="W172" s="36"/>
      <c r="X172" s="36"/>
      <c r="Y172" s="36"/>
      <c r="Z172" s="36"/>
      <c r="AA172" s="74"/>
      <c r="AT172" s="18" t="s">
        <v>254</v>
      </c>
      <c r="AU172" s="18" t="s">
        <v>86</v>
      </c>
    </row>
    <row r="173" spans="2:65" s="1" customFormat="1" ht="22.5" customHeight="1">
      <c r="B173" s="134"/>
      <c r="C173" s="170" t="s">
        <v>210</v>
      </c>
      <c r="D173" s="170" t="s">
        <v>153</v>
      </c>
      <c r="E173" s="171" t="s">
        <v>273</v>
      </c>
      <c r="F173" s="251" t="s">
        <v>274</v>
      </c>
      <c r="G173" s="251"/>
      <c r="H173" s="251"/>
      <c r="I173" s="251"/>
      <c r="J173" s="172" t="s">
        <v>251</v>
      </c>
      <c r="K173" s="173">
        <v>3</v>
      </c>
      <c r="L173" s="252">
        <v>0</v>
      </c>
      <c r="M173" s="252"/>
      <c r="N173" s="250">
        <f>ROUND(L173*K173,2)</f>
        <v>0</v>
      </c>
      <c r="O173" s="250"/>
      <c r="P173" s="250"/>
      <c r="Q173" s="250"/>
      <c r="R173" s="137"/>
      <c r="T173" s="167" t="s">
        <v>5</v>
      </c>
      <c r="U173" s="44" t="s">
        <v>40</v>
      </c>
      <c r="V173" s="36"/>
      <c r="W173" s="168">
        <f>V173*K173</f>
        <v>0</v>
      </c>
      <c r="X173" s="168">
        <v>0</v>
      </c>
      <c r="Y173" s="168">
        <f>X173*K173</f>
        <v>0</v>
      </c>
      <c r="Z173" s="168">
        <v>0</v>
      </c>
      <c r="AA173" s="169">
        <f>Z173*K173</f>
        <v>0</v>
      </c>
      <c r="AR173" s="18" t="s">
        <v>152</v>
      </c>
      <c r="AT173" s="18" t="s">
        <v>153</v>
      </c>
      <c r="AU173" s="18" t="s">
        <v>86</v>
      </c>
      <c r="AY173" s="18" t="s">
        <v>146</v>
      </c>
      <c r="BE173" s="110">
        <f>IF(U173="základní",N173,0)</f>
        <v>0</v>
      </c>
      <c r="BF173" s="110">
        <f>IF(U173="snížená",N173,0)</f>
        <v>0</v>
      </c>
      <c r="BG173" s="110">
        <f>IF(U173="zákl. přenesená",N173,0)</f>
        <v>0</v>
      </c>
      <c r="BH173" s="110">
        <f>IF(U173="sníž. přenesená",N173,0)</f>
        <v>0</v>
      </c>
      <c r="BI173" s="110">
        <f>IF(U173="nulová",N173,0)</f>
        <v>0</v>
      </c>
      <c r="BJ173" s="18" t="s">
        <v>82</v>
      </c>
      <c r="BK173" s="110">
        <f>ROUND(L173*K173,2)</f>
        <v>0</v>
      </c>
      <c r="BL173" s="18" t="s">
        <v>152</v>
      </c>
      <c r="BM173" s="18" t="s">
        <v>275</v>
      </c>
    </row>
    <row r="174" spans="2:65" s="1" customFormat="1" ht="22.5" customHeight="1">
      <c r="B174" s="35"/>
      <c r="C174" s="36"/>
      <c r="D174" s="36"/>
      <c r="E174" s="36"/>
      <c r="F174" s="253" t="s">
        <v>253</v>
      </c>
      <c r="G174" s="254"/>
      <c r="H174" s="254"/>
      <c r="I174" s="254"/>
      <c r="J174" s="36"/>
      <c r="K174" s="36"/>
      <c r="L174" s="36"/>
      <c r="M174" s="36"/>
      <c r="N174" s="36"/>
      <c r="O174" s="36"/>
      <c r="P174" s="36"/>
      <c r="Q174" s="36"/>
      <c r="R174" s="37"/>
      <c r="T174" s="174"/>
      <c r="U174" s="36"/>
      <c r="V174" s="36"/>
      <c r="W174" s="36"/>
      <c r="X174" s="36"/>
      <c r="Y174" s="36"/>
      <c r="Z174" s="36"/>
      <c r="AA174" s="74"/>
      <c r="AT174" s="18" t="s">
        <v>254</v>
      </c>
      <c r="AU174" s="18" t="s">
        <v>86</v>
      </c>
    </row>
    <row r="175" spans="2:65" s="10" customFormat="1" ht="29.85" customHeight="1">
      <c r="B175" s="152"/>
      <c r="C175" s="153"/>
      <c r="D175" s="162" t="s">
        <v>117</v>
      </c>
      <c r="E175" s="162"/>
      <c r="F175" s="162"/>
      <c r="G175" s="162"/>
      <c r="H175" s="162"/>
      <c r="I175" s="162"/>
      <c r="J175" s="162"/>
      <c r="K175" s="162"/>
      <c r="L175" s="162"/>
      <c r="M175" s="162"/>
      <c r="N175" s="258">
        <f>BK175</f>
        <v>0</v>
      </c>
      <c r="O175" s="259"/>
      <c r="P175" s="259"/>
      <c r="Q175" s="259"/>
      <c r="R175" s="155"/>
      <c r="T175" s="156"/>
      <c r="U175" s="153"/>
      <c r="V175" s="153"/>
      <c r="W175" s="157">
        <f>SUM(W176:W192)</f>
        <v>0</v>
      </c>
      <c r="X175" s="153"/>
      <c r="Y175" s="157">
        <f>SUM(Y176:Y192)</f>
        <v>0</v>
      </c>
      <c r="Z175" s="153"/>
      <c r="AA175" s="158">
        <f>SUM(AA176:AA192)</f>
        <v>0</v>
      </c>
      <c r="AR175" s="159" t="s">
        <v>82</v>
      </c>
      <c r="AT175" s="160" t="s">
        <v>74</v>
      </c>
      <c r="AU175" s="160" t="s">
        <v>82</v>
      </c>
      <c r="AY175" s="159" t="s">
        <v>146</v>
      </c>
      <c r="BK175" s="161">
        <f>SUM(BK176:BK192)</f>
        <v>0</v>
      </c>
    </row>
    <row r="176" spans="2:65" s="1" customFormat="1" ht="31.5" customHeight="1">
      <c r="B176" s="134"/>
      <c r="C176" s="163" t="s">
        <v>276</v>
      </c>
      <c r="D176" s="163" t="s">
        <v>147</v>
      </c>
      <c r="E176" s="164" t="s">
        <v>277</v>
      </c>
      <c r="F176" s="247" t="s">
        <v>278</v>
      </c>
      <c r="G176" s="247"/>
      <c r="H176" s="247"/>
      <c r="I176" s="247"/>
      <c r="J176" s="165" t="s">
        <v>193</v>
      </c>
      <c r="K176" s="166">
        <v>6</v>
      </c>
      <c r="L176" s="248">
        <v>0</v>
      </c>
      <c r="M176" s="248"/>
      <c r="N176" s="249">
        <f>ROUND(L176*K176,2)</f>
        <v>0</v>
      </c>
      <c r="O176" s="250"/>
      <c r="P176" s="250"/>
      <c r="Q176" s="250"/>
      <c r="R176" s="137"/>
      <c r="T176" s="167" t="s">
        <v>5</v>
      </c>
      <c r="U176" s="44" t="s">
        <v>40</v>
      </c>
      <c r="V176" s="36"/>
      <c r="W176" s="168">
        <f>V176*K176</f>
        <v>0</v>
      </c>
      <c r="X176" s="168">
        <v>0</v>
      </c>
      <c r="Y176" s="168">
        <f>X176*K176</f>
        <v>0</v>
      </c>
      <c r="Z176" s="168">
        <v>0</v>
      </c>
      <c r="AA176" s="169">
        <f>Z176*K176</f>
        <v>0</v>
      </c>
      <c r="AR176" s="18" t="s">
        <v>151</v>
      </c>
      <c r="AT176" s="18" t="s">
        <v>147</v>
      </c>
      <c r="AU176" s="18" t="s">
        <v>86</v>
      </c>
      <c r="AY176" s="18" t="s">
        <v>146</v>
      </c>
      <c r="BE176" s="110">
        <f>IF(U176="základní",N176,0)</f>
        <v>0</v>
      </c>
      <c r="BF176" s="110">
        <f>IF(U176="snížená",N176,0)</f>
        <v>0</v>
      </c>
      <c r="BG176" s="110">
        <f>IF(U176="zákl. přenesená",N176,0)</f>
        <v>0</v>
      </c>
      <c r="BH176" s="110">
        <f>IF(U176="sníž. přenesená",N176,0)</f>
        <v>0</v>
      </c>
      <c r="BI176" s="110">
        <f>IF(U176="nulová",N176,0)</f>
        <v>0</v>
      </c>
      <c r="BJ176" s="18" t="s">
        <v>82</v>
      </c>
      <c r="BK176" s="110">
        <f>ROUND(L176*K176,2)</f>
        <v>0</v>
      </c>
      <c r="BL176" s="18" t="s">
        <v>152</v>
      </c>
      <c r="BM176" s="18" t="s">
        <v>279</v>
      </c>
    </row>
    <row r="177" spans="2:65" s="1" customFormat="1" ht="22.5" customHeight="1">
      <c r="B177" s="35"/>
      <c r="C177" s="36"/>
      <c r="D177" s="36"/>
      <c r="E177" s="36"/>
      <c r="F177" s="253" t="s">
        <v>280</v>
      </c>
      <c r="G177" s="254"/>
      <c r="H177" s="254"/>
      <c r="I177" s="254"/>
      <c r="J177" s="36"/>
      <c r="K177" s="36"/>
      <c r="L177" s="36"/>
      <c r="M177" s="36"/>
      <c r="N177" s="36"/>
      <c r="O177" s="36"/>
      <c r="P177" s="36"/>
      <c r="Q177" s="36"/>
      <c r="R177" s="37"/>
      <c r="T177" s="174"/>
      <c r="U177" s="36"/>
      <c r="V177" s="36"/>
      <c r="W177" s="36"/>
      <c r="X177" s="36"/>
      <c r="Y177" s="36"/>
      <c r="Z177" s="36"/>
      <c r="AA177" s="74"/>
      <c r="AT177" s="18" t="s">
        <v>254</v>
      </c>
      <c r="AU177" s="18" t="s">
        <v>86</v>
      </c>
    </row>
    <row r="178" spans="2:65" s="1" customFormat="1" ht="31.5" customHeight="1">
      <c r="B178" s="134"/>
      <c r="C178" s="163" t="s">
        <v>214</v>
      </c>
      <c r="D178" s="163" t="s">
        <v>147</v>
      </c>
      <c r="E178" s="164" t="s">
        <v>281</v>
      </c>
      <c r="F178" s="247" t="s">
        <v>282</v>
      </c>
      <c r="G178" s="247"/>
      <c r="H178" s="247"/>
      <c r="I178" s="247"/>
      <c r="J178" s="165" t="s">
        <v>193</v>
      </c>
      <c r="K178" s="166">
        <v>4</v>
      </c>
      <c r="L178" s="248">
        <v>0</v>
      </c>
      <c r="M178" s="248"/>
      <c r="N178" s="249">
        <f>ROUND(L178*K178,2)</f>
        <v>0</v>
      </c>
      <c r="O178" s="250"/>
      <c r="P178" s="250"/>
      <c r="Q178" s="250"/>
      <c r="R178" s="137"/>
      <c r="T178" s="167" t="s">
        <v>5</v>
      </c>
      <c r="U178" s="44" t="s">
        <v>40</v>
      </c>
      <c r="V178" s="36"/>
      <c r="W178" s="168">
        <f>V178*K178</f>
        <v>0</v>
      </c>
      <c r="X178" s="168">
        <v>0</v>
      </c>
      <c r="Y178" s="168">
        <f>X178*K178</f>
        <v>0</v>
      </c>
      <c r="Z178" s="168">
        <v>0</v>
      </c>
      <c r="AA178" s="169">
        <f>Z178*K178</f>
        <v>0</v>
      </c>
      <c r="AR178" s="18" t="s">
        <v>151</v>
      </c>
      <c r="AT178" s="18" t="s">
        <v>147</v>
      </c>
      <c r="AU178" s="18" t="s">
        <v>86</v>
      </c>
      <c r="AY178" s="18" t="s">
        <v>146</v>
      </c>
      <c r="BE178" s="110">
        <f>IF(U178="základní",N178,0)</f>
        <v>0</v>
      </c>
      <c r="BF178" s="110">
        <f>IF(U178="snížená",N178,0)</f>
        <v>0</v>
      </c>
      <c r="BG178" s="110">
        <f>IF(U178="zákl. přenesená",N178,0)</f>
        <v>0</v>
      </c>
      <c r="BH178" s="110">
        <f>IF(U178="sníž. přenesená",N178,0)</f>
        <v>0</v>
      </c>
      <c r="BI178" s="110">
        <f>IF(U178="nulová",N178,0)</f>
        <v>0</v>
      </c>
      <c r="BJ178" s="18" t="s">
        <v>82</v>
      </c>
      <c r="BK178" s="110">
        <f>ROUND(L178*K178,2)</f>
        <v>0</v>
      </c>
      <c r="BL178" s="18" t="s">
        <v>152</v>
      </c>
      <c r="BM178" s="18" t="s">
        <v>283</v>
      </c>
    </row>
    <row r="179" spans="2:65" s="1" customFormat="1" ht="22.5" customHeight="1">
      <c r="B179" s="35"/>
      <c r="C179" s="36"/>
      <c r="D179" s="36"/>
      <c r="E179" s="36"/>
      <c r="F179" s="253" t="s">
        <v>280</v>
      </c>
      <c r="G179" s="254"/>
      <c r="H179" s="254"/>
      <c r="I179" s="254"/>
      <c r="J179" s="36"/>
      <c r="K179" s="36"/>
      <c r="L179" s="36"/>
      <c r="M179" s="36"/>
      <c r="N179" s="36"/>
      <c r="O179" s="36"/>
      <c r="P179" s="36"/>
      <c r="Q179" s="36"/>
      <c r="R179" s="37"/>
      <c r="T179" s="174"/>
      <c r="U179" s="36"/>
      <c r="V179" s="36"/>
      <c r="W179" s="36"/>
      <c r="X179" s="36"/>
      <c r="Y179" s="36"/>
      <c r="Z179" s="36"/>
      <c r="AA179" s="74"/>
      <c r="AT179" s="18" t="s">
        <v>254</v>
      </c>
      <c r="AU179" s="18" t="s">
        <v>86</v>
      </c>
    </row>
    <row r="180" spans="2:65" s="1" customFormat="1" ht="22.5" customHeight="1">
      <c r="B180" s="134"/>
      <c r="C180" s="163" t="s">
        <v>284</v>
      </c>
      <c r="D180" s="163" t="s">
        <v>147</v>
      </c>
      <c r="E180" s="164" t="s">
        <v>285</v>
      </c>
      <c r="F180" s="247" t="s">
        <v>286</v>
      </c>
      <c r="G180" s="247"/>
      <c r="H180" s="247"/>
      <c r="I180" s="247"/>
      <c r="J180" s="165" t="s">
        <v>193</v>
      </c>
      <c r="K180" s="166">
        <v>1</v>
      </c>
      <c r="L180" s="248">
        <v>0</v>
      </c>
      <c r="M180" s="248"/>
      <c r="N180" s="249">
        <f>ROUND(L180*K180,2)</f>
        <v>0</v>
      </c>
      <c r="O180" s="250"/>
      <c r="P180" s="250"/>
      <c r="Q180" s="250"/>
      <c r="R180" s="137"/>
      <c r="T180" s="167" t="s">
        <v>5</v>
      </c>
      <c r="U180" s="44" t="s">
        <v>40</v>
      </c>
      <c r="V180" s="36"/>
      <c r="W180" s="168">
        <f>V180*K180</f>
        <v>0</v>
      </c>
      <c r="X180" s="168">
        <v>0</v>
      </c>
      <c r="Y180" s="168">
        <f>X180*K180</f>
        <v>0</v>
      </c>
      <c r="Z180" s="168">
        <v>0</v>
      </c>
      <c r="AA180" s="169">
        <f>Z180*K180</f>
        <v>0</v>
      </c>
      <c r="AR180" s="18" t="s">
        <v>151</v>
      </c>
      <c r="AT180" s="18" t="s">
        <v>147</v>
      </c>
      <c r="AU180" s="18" t="s">
        <v>86</v>
      </c>
      <c r="AY180" s="18" t="s">
        <v>146</v>
      </c>
      <c r="BE180" s="110">
        <f>IF(U180="základní",N180,0)</f>
        <v>0</v>
      </c>
      <c r="BF180" s="110">
        <f>IF(U180="snížená",N180,0)</f>
        <v>0</v>
      </c>
      <c r="BG180" s="110">
        <f>IF(U180="zákl. přenesená",N180,0)</f>
        <v>0</v>
      </c>
      <c r="BH180" s="110">
        <f>IF(U180="sníž. přenesená",N180,0)</f>
        <v>0</v>
      </c>
      <c r="BI180" s="110">
        <f>IF(U180="nulová",N180,0)</f>
        <v>0</v>
      </c>
      <c r="BJ180" s="18" t="s">
        <v>82</v>
      </c>
      <c r="BK180" s="110">
        <f>ROUND(L180*K180,2)</f>
        <v>0</v>
      </c>
      <c r="BL180" s="18" t="s">
        <v>152</v>
      </c>
      <c r="BM180" s="18" t="s">
        <v>287</v>
      </c>
    </row>
    <row r="181" spans="2:65" s="1" customFormat="1" ht="22.5" customHeight="1">
      <c r="B181" s="35"/>
      <c r="C181" s="36"/>
      <c r="D181" s="36"/>
      <c r="E181" s="36"/>
      <c r="F181" s="253" t="s">
        <v>280</v>
      </c>
      <c r="G181" s="254"/>
      <c r="H181" s="254"/>
      <c r="I181" s="254"/>
      <c r="J181" s="36"/>
      <c r="K181" s="36"/>
      <c r="L181" s="36"/>
      <c r="M181" s="36"/>
      <c r="N181" s="36"/>
      <c r="O181" s="36"/>
      <c r="P181" s="36"/>
      <c r="Q181" s="36"/>
      <c r="R181" s="37"/>
      <c r="T181" s="174"/>
      <c r="U181" s="36"/>
      <c r="V181" s="36"/>
      <c r="W181" s="36"/>
      <c r="X181" s="36"/>
      <c r="Y181" s="36"/>
      <c r="Z181" s="36"/>
      <c r="AA181" s="74"/>
      <c r="AT181" s="18" t="s">
        <v>254</v>
      </c>
      <c r="AU181" s="18" t="s">
        <v>86</v>
      </c>
    </row>
    <row r="182" spans="2:65" s="1" customFormat="1" ht="22.5" customHeight="1">
      <c r="B182" s="134"/>
      <c r="C182" s="170" t="s">
        <v>217</v>
      </c>
      <c r="D182" s="170" t="s">
        <v>153</v>
      </c>
      <c r="E182" s="171" t="s">
        <v>288</v>
      </c>
      <c r="F182" s="251" t="s">
        <v>289</v>
      </c>
      <c r="G182" s="251"/>
      <c r="H182" s="251"/>
      <c r="I182" s="251"/>
      <c r="J182" s="172" t="s">
        <v>290</v>
      </c>
      <c r="K182" s="173">
        <v>199</v>
      </c>
      <c r="L182" s="252">
        <v>0</v>
      </c>
      <c r="M182" s="252"/>
      <c r="N182" s="250">
        <f>ROUND(L182*K182,2)</f>
        <v>0</v>
      </c>
      <c r="O182" s="250"/>
      <c r="P182" s="250"/>
      <c r="Q182" s="250"/>
      <c r="R182" s="137"/>
      <c r="T182" s="167" t="s">
        <v>5</v>
      </c>
      <c r="U182" s="44" t="s">
        <v>40</v>
      </c>
      <c r="V182" s="36"/>
      <c r="W182" s="168">
        <f>V182*K182</f>
        <v>0</v>
      </c>
      <c r="X182" s="168">
        <v>0</v>
      </c>
      <c r="Y182" s="168">
        <f>X182*K182</f>
        <v>0</v>
      </c>
      <c r="Z182" s="168">
        <v>0</v>
      </c>
      <c r="AA182" s="169">
        <f>Z182*K182</f>
        <v>0</v>
      </c>
      <c r="AR182" s="18" t="s">
        <v>152</v>
      </c>
      <c r="AT182" s="18" t="s">
        <v>153</v>
      </c>
      <c r="AU182" s="18" t="s">
        <v>86</v>
      </c>
      <c r="AY182" s="18" t="s">
        <v>146</v>
      </c>
      <c r="BE182" s="110">
        <f>IF(U182="základní",N182,0)</f>
        <v>0</v>
      </c>
      <c r="BF182" s="110">
        <f>IF(U182="snížená",N182,0)</f>
        <v>0</v>
      </c>
      <c r="BG182" s="110">
        <f>IF(U182="zákl. přenesená",N182,0)</f>
        <v>0</v>
      </c>
      <c r="BH182" s="110">
        <f>IF(U182="sníž. přenesená",N182,0)</f>
        <v>0</v>
      </c>
      <c r="BI182" s="110">
        <f>IF(U182="nulová",N182,0)</f>
        <v>0</v>
      </c>
      <c r="BJ182" s="18" t="s">
        <v>82</v>
      </c>
      <c r="BK182" s="110">
        <f>ROUND(L182*K182,2)</f>
        <v>0</v>
      </c>
      <c r="BL182" s="18" t="s">
        <v>152</v>
      </c>
      <c r="BM182" s="18" t="s">
        <v>291</v>
      </c>
    </row>
    <row r="183" spans="2:65" s="1" customFormat="1" ht="31.5" customHeight="1">
      <c r="B183" s="134"/>
      <c r="C183" s="163" t="s">
        <v>292</v>
      </c>
      <c r="D183" s="163" t="s">
        <v>147</v>
      </c>
      <c r="E183" s="164" t="s">
        <v>293</v>
      </c>
      <c r="F183" s="247" t="s">
        <v>294</v>
      </c>
      <c r="G183" s="247"/>
      <c r="H183" s="247"/>
      <c r="I183" s="247"/>
      <c r="J183" s="165" t="s">
        <v>193</v>
      </c>
      <c r="K183" s="166">
        <v>18</v>
      </c>
      <c r="L183" s="248">
        <v>0</v>
      </c>
      <c r="M183" s="248"/>
      <c r="N183" s="249">
        <f>ROUND(L183*K183,2)</f>
        <v>0</v>
      </c>
      <c r="O183" s="250"/>
      <c r="P183" s="250"/>
      <c r="Q183" s="250"/>
      <c r="R183" s="137"/>
      <c r="T183" s="167" t="s">
        <v>5</v>
      </c>
      <c r="U183" s="44" t="s">
        <v>40</v>
      </c>
      <c r="V183" s="36"/>
      <c r="W183" s="168">
        <f>V183*K183</f>
        <v>0</v>
      </c>
      <c r="X183" s="168">
        <v>0</v>
      </c>
      <c r="Y183" s="168">
        <f>X183*K183</f>
        <v>0</v>
      </c>
      <c r="Z183" s="168">
        <v>0</v>
      </c>
      <c r="AA183" s="169">
        <f>Z183*K183</f>
        <v>0</v>
      </c>
      <c r="AR183" s="18" t="s">
        <v>151</v>
      </c>
      <c r="AT183" s="18" t="s">
        <v>147</v>
      </c>
      <c r="AU183" s="18" t="s">
        <v>86</v>
      </c>
      <c r="AY183" s="18" t="s">
        <v>146</v>
      </c>
      <c r="BE183" s="110">
        <f>IF(U183="základní",N183,0)</f>
        <v>0</v>
      </c>
      <c r="BF183" s="110">
        <f>IF(U183="snížená",N183,0)</f>
        <v>0</v>
      </c>
      <c r="BG183" s="110">
        <f>IF(U183="zákl. přenesená",N183,0)</f>
        <v>0</v>
      </c>
      <c r="BH183" s="110">
        <f>IF(U183="sníž. přenesená",N183,0)</f>
        <v>0</v>
      </c>
      <c r="BI183" s="110">
        <f>IF(U183="nulová",N183,0)</f>
        <v>0</v>
      </c>
      <c r="BJ183" s="18" t="s">
        <v>82</v>
      </c>
      <c r="BK183" s="110">
        <f>ROUND(L183*K183,2)</f>
        <v>0</v>
      </c>
      <c r="BL183" s="18" t="s">
        <v>152</v>
      </c>
      <c r="BM183" s="18" t="s">
        <v>295</v>
      </c>
    </row>
    <row r="184" spans="2:65" s="1" customFormat="1" ht="22.5" customHeight="1">
      <c r="B184" s="35"/>
      <c r="C184" s="36"/>
      <c r="D184" s="36"/>
      <c r="E184" s="36"/>
      <c r="F184" s="253" t="s">
        <v>280</v>
      </c>
      <c r="G184" s="254"/>
      <c r="H184" s="254"/>
      <c r="I184" s="254"/>
      <c r="J184" s="36"/>
      <c r="K184" s="36"/>
      <c r="L184" s="36"/>
      <c r="M184" s="36"/>
      <c r="N184" s="36"/>
      <c r="O184" s="36"/>
      <c r="P184" s="36"/>
      <c r="Q184" s="36"/>
      <c r="R184" s="37"/>
      <c r="T184" s="174"/>
      <c r="U184" s="36"/>
      <c r="V184" s="36"/>
      <c r="W184" s="36"/>
      <c r="X184" s="36"/>
      <c r="Y184" s="36"/>
      <c r="Z184" s="36"/>
      <c r="AA184" s="74"/>
      <c r="AT184" s="18" t="s">
        <v>254</v>
      </c>
      <c r="AU184" s="18" t="s">
        <v>86</v>
      </c>
    </row>
    <row r="185" spans="2:65" s="1" customFormat="1" ht="31.5" customHeight="1">
      <c r="B185" s="134"/>
      <c r="C185" s="163" t="s">
        <v>220</v>
      </c>
      <c r="D185" s="163" t="s">
        <v>147</v>
      </c>
      <c r="E185" s="164" t="s">
        <v>296</v>
      </c>
      <c r="F185" s="247" t="s">
        <v>297</v>
      </c>
      <c r="G185" s="247"/>
      <c r="H185" s="247"/>
      <c r="I185" s="247"/>
      <c r="J185" s="165" t="s">
        <v>193</v>
      </c>
      <c r="K185" s="166">
        <v>10</v>
      </c>
      <c r="L185" s="248">
        <v>0</v>
      </c>
      <c r="M185" s="248"/>
      <c r="N185" s="249">
        <f>ROUND(L185*K185,2)</f>
        <v>0</v>
      </c>
      <c r="O185" s="250"/>
      <c r="P185" s="250"/>
      <c r="Q185" s="250"/>
      <c r="R185" s="137"/>
      <c r="T185" s="167" t="s">
        <v>5</v>
      </c>
      <c r="U185" s="44" t="s">
        <v>40</v>
      </c>
      <c r="V185" s="36"/>
      <c r="W185" s="168">
        <f>V185*K185</f>
        <v>0</v>
      </c>
      <c r="X185" s="168">
        <v>0</v>
      </c>
      <c r="Y185" s="168">
        <f>X185*K185</f>
        <v>0</v>
      </c>
      <c r="Z185" s="168">
        <v>0</v>
      </c>
      <c r="AA185" s="169">
        <f>Z185*K185</f>
        <v>0</v>
      </c>
      <c r="AR185" s="18" t="s">
        <v>151</v>
      </c>
      <c r="AT185" s="18" t="s">
        <v>147</v>
      </c>
      <c r="AU185" s="18" t="s">
        <v>86</v>
      </c>
      <c r="AY185" s="18" t="s">
        <v>146</v>
      </c>
      <c r="BE185" s="110">
        <f>IF(U185="základní",N185,0)</f>
        <v>0</v>
      </c>
      <c r="BF185" s="110">
        <f>IF(U185="snížená",N185,0)</f>
        <v>0</v>
      </c>
      <c r="BG185" s="110">
        <f>IF(U185="zákl. přenesená",N185,0)</f>
        <v>0</v>
      </c>
      <c r="BH185" s="110">
        <f>IF(U185="sníž. přenesená",N185,0)</f>
        <v>0</v>
      </c>
      <c r="BI185" s="110">
        <f>IF(U185="nulová",N185,0)</f>
        <v>0</v>
      </c>
      <c r="BJ185" s="18" t="s">
        <v>82</v>
      </c>
      <c r="BK185" s="110">
        <f>ROUND(L185*K185,2)</f>
        <v>0</v>
      </c>
      <c r="BL185" s="18" t="s">
        <v>152</v>
      </c>
      <c r="BM185" s="18" t="s">
        <v>298</v>
      </c>
    </row>
    <row r="186" spans="2:65" s="1" customFormat="1" ht="22.5" customHeight="1">
      <c r="B186" s="35"/>
      <c r="C186" s="36"/>
      <c r="D186" s="36"/>
      <c r="E186" s="36"/>
      <c r="F186" s="253" t="s">
        <v>280</v>
      </c>
      <c r="G186" s="254"/>
      <c r="H186" s="254"/>
      <c r="I186" s="254"/>
      <c r="J186" s="36"/>
      <c r="K186" s="36"/>
      <c r="L186" s="36"/>
      <c r="M186" s="36"/>
      <c r="N186" s="36"/>
      <c r="O186" s="36"/>
      <c r="P186" s="36"/>
      <c r="Q186" s="36"/>
      <c r="R186" s="37"/>
      <c r="T186" s="174"/>
      <c r="U186" s="36"/>
      <c r="V186" s="36"/>
      <c r="W186" s="36"/>
      <c r="X186" s="36"/>
      <c r="Y186" s="36"/>
      <c r="Z186" s="36"/>
      <c r="AA186" s="74"/>
      <c r="AT186" s="18" t="s">
        <v>254</v>
      </c>
      <c r="AU186" s="18" t="s">
        <v>86</v>
      </c>
    </row>
    <row r="187" spans="2:65" s="1" customFormat="1" ht="22.5" customHeight="1">
      <c r="B187" s="134"/>
      <c r="C187" s="163" t="s">
        <v>299</v>
      </c>
      <c r="D187" s="163" t="s">
        <v>147</v>
      </c>
      <c r="E187" s="164" t="s">
        <v>300</v>
      </c>
      <c r="F187" s="247" t="s">
        <v>301</v>
      </c>
      <c r="G187" s="247"/>
      <c r="H187" s="247"/>
      <c r="I187" s="247"/>
      <c r="J187" s="165" t="s">
        <v>193</v>
      </c>
      <c r="K187" s="166">
        <v>4</v>
      </c>
      <c r="L187" s="248">
        <v>0</v>
      </c>
      <c r="M187" s="248"/>
      <c r="N187" s="249">
        <f>ROUND(L187*K187,2)</f>
        <v>0</v>
      </c>
      <c r="O187" s="250"/>
      <c r="P187" s="250"/>
      <c r="Q187" s="250"/>
      <c r="R187" s="137"/>
      <c r="T187" s="167" t="s">
        <v>5</v>
      </c>
      <c r="U187" s="44" t="s">
        <v>40</v>
      </c>
      <c r="V187" s="36"/>
      <c r="W187" s="168">
        <f>V187*K187</f>
        <v>0</v>
      </c>
      <c r="X187" s="168">
        <v>0</v>
      </c>
      <c r="Y187" s="168">
        <f>X187*K187</f>
        <v>0</v>
      </c>
      <c r="Z187" s="168">
        <v>0</v>
      </c>
      <c r="AA187" s="169">
        <f>Z187*K187</f>
        <v>0</v>
      </c>
      <c r="AR187" s="18" t="s">
        <v>151</v>
      </c>
      <c r="AT187" s="18" t="s">
        <v>147</v>
      </c>
      <c r="AU187" s="18" t="s">
        <v>86</v>
      </c>
      <c r="AY187" s="18" t="s">
        <v>146</v>
      </c>
      <c r="BE187" s="110">
        <f>IF(U187="základní",N187,0)</f>
        <v>0</v>
      </c>
      <c r="BF187" s="110">
        <f>IF(U187="snížená",N187,0)</f>
        <v>0</v>
      </c>
      <c r="BG187" s="110">
        <f>IF(U187="zákl. přenesená",N187,0)</f>
        <v>0</v>
      </c>
      <c r="BH187" s="110">
        <f>IF(U187="sníž. přenesená",N187,0)</f>
        <v>0</v>
      </c>
      <c r="BI187" s="110">
        <f>IF(U187="nulová",N187,0)</f>
        <v>0</v>
      </c>
      <c r="BJ187" s="18" t="s">
        <v>82</v>
      </c>
      <c r="BK187" s="110">
        <f>ROUND(L187*K187,2)</f>
        <v>0</v>
      </c>
      <c r="BL187" s="18" t="s">
        <v>152</v>
      </c>
      <c r="BM187" s="18" t="s">
        <v>302</v>
      </c>
    </row>
    <row r="188" spans="2:65" s="1" customFormat="1" ht="22.5" customHeight="1">
      <c r="B188" s="35"/>
      <c r="C188" s="36"/>
      <c r="D188" s="36"/>
      <c r="E188" s="36"/>
      <c r="F188" s="253" t="s">
        <v>280</v>
      </c>
      <c r="G188" s="254"/>
      <c r="H188" s="254"/>
      <c r="I188" s="254"/>
      <c r="J188" s="36"/>
      <c r="K188" s="36"/>
      <c r="L188" s="36"/>
      <c r="M188" s="36"/>
      <c r="N188" s="36"/>
      <c r="O188" s="36"/>
      <c r="P188" s="36"/>
      <c r="Q188" s="36"/>
      <c r="R188" s="37"/>
      <c r="T188" s="174"/>
      <c r="U188" s="36"/>
      <c r="V188" s="36"/>
      <c r="W188" s="36"/>
      <c r="X188" s="36"/>
      <c r="Y188" s="36"/>
      <c r="Z188" s="36"/>
      <c r="AA188" s="74"/>
      <c r="AT188" s="18" t="s">
        <v>254</v>
      </c>
      <c r="AU188" s="18" t="s">
        <v>86</v>
      </c>
    </row>
    <row r="189" spans="2:65" s="1" customFormat="1" ht="22.5" customHeight="1">
      <c r="B189" s="134"/>
      <c r="C189" s="170" t="s">
        <v>223</v>
      </c>
      <c r="D189" s="170" t="s">
        <v>153</v>
      </c>
      <c r="E189" s="171" t="s">
        <v>288</v>
      </c>
      <c r="F189" s="251" t="s">
        <v>289</v>
      </c>
      <c r="G189" s="251"/>
      <c r="H189" s="251"/>
      <c r="I189" s="251"/>
      <c r="J189" s="172" t="s">
        <v>290</v>
      </c>
      <c r="K189" s="173">
        <v>784</v>
      </c>
      <c r="L189" s="252">
        <v>0</v>
      </c>
      <c r="M189" s="252"/>
      <c r="N189" s="250">
        <f>ROUND(L189*K189,2)</f>
        <v>0</v>
      </c>
      <c r="O189" s="250"/>
      <c r="P189" s="250"/>
      <c r="Q189" s="250"/>
      <c r="R189" s="137"/>
      <c r="T189" s="167" t="s">
        <v>5</v>
      </c>
      <c r="U189" s="44" t="s">
        <v>40</v>
      </c>
      <c r="V189" s="36"/>
      <c r="W189" s="168">
        <f>V189*K189</f>
        <v>0</v>
      </c>
      <c r="X189" s="168">
        <v>0</v>
      </c>
      <c r="Y189" s="168">
        <f>X189*K189</f>
        <v>0</v>
      </c>
      <c r="Z189" s="168">
        <v>0</v>
      </c>
      <c r="AA189" s="169">
        <f>Z189*K189</f>
        <v>0</v>
      </c>
      <c r="AR189" s="18" t="s">
        <v>152</v>
      </c>
      <c r="AT189" s="18" t="s">
        <v>153</v>
      </c>
      <c r="AU189" s="18" t="s">
        <v>86</v>
      </c>
      <c r="AY189" s="18" t="s">
        <v>146</v>
      </c>
      <c r="BE189" s="110">
        <f>IF(U189="základní",N189,0)</f>
        <v>0</v>
      </c>
      <c r="BF189" s="110">
        <f>IF(U189="snížená",N189,0)</f>
        <v>0</v>
      </c>
      <c r="BG189" s="110">
        <f>IF(U189="zákl. přenesená",N189,0)</f>
        <v>0</v>
      </c>
      <c r="BH189" s="110">
        <f>IF(U189="sníž. přenesená",N189,0)</f>
        <v>0</v>
      </c>
      <c r="BI189" s="110">
        <f>IF(U189="nulová",N189,0)</f>
        <v>0</v>
      </c>
      <c r="BJ189" s="18" t="s">
        <v>82</v>
      </c>
      <c r="BK189" s="110">
        <f>ROUND(L189*K189,2)</f>
        <v>0</v>
      </c>
      <c r="BL189" s="18" t="s">
        <v>152</v>
      </c>
      <c r="BM189" s="18" t="s">
        <v>303</v>
      </c>
    </row>
    <row r="190" spans="2:65" s="1" customFormat="1" ht="31.5" customHeight="1">
      <c r="B190" s="134"/>
      <c r="C190" s="163" t="s">
        <v>304</v>
      </c>
      <c r="D190" s="163" t="s">
        <v>147</v>
      </c>
      <c r="E190" s="164" t="s">
        <v>305</v>
      </c>
      <c r="F190" s="247" t="s">
        <v>306</v>
      </c>
      <c r="G190" s="247"/>
      <c r="H190" s="247"/>
      <c r="I190" s="247"/>
      <c r="J190" s="165" t="s">
        <v>193</v>
      </c>
      <c r="K190" s="166">
        <v>6</v>
      </c>
      <c r="L190" s="248">
        <v>0</v>
      </c>
      <c r="M190" s="248"/>
      <c r="N190" s="249">
        <f>ROUND(L190*K190,2)</f>
        <v>0</v>
      </c>
      <c r="O190" s="250"/>
      <c r="P190" s="250"/>
      <c r="Q190" s="250"/>
      <c r="R190" s="137"/>
      <c r="T190" s="167" t="s">
        <v>5</v>
      </c>
      <c r="U190" s="44" t="s">
        <v>40</v>
      </c>
      <c r="V190" s="36"/>
      <c r="W190" s="168">
        <f>V190*K190</f>
        <v>0</v>
      </c>
      <c r="X190" s="168">
        <v>0</v>
      </c>
      <c r="Y190" s="168">
        <f>X190*K190</f>
        <v>0</v>
      </c>
      <c r="Z190" s="168">
        <v>0</v>
      </c>
      <c r="AA190" s="169">
        <f>Z190*K190</f>
        <v>0</v>
      </c>
      <c r="AR190" s="18" t="s">
        <v>151</v>
      </c>
      <c r="AT190" s="18" t="s">
        <v>147</v>
      </c>
      <c r="AU190" s="18" t="s">
        <v>86</v>
      </c>
      <c r="AY190" s="18" t="s">
        <v>146</v>
      </c>
      <c r="BE190" s="110">
        <f>IF(U190="základní",N190,0)</f>
        <v>0</v>
      </c>
      <c r="BF190" s="110">
        <f>IF(U190="snížená",N190,0)</f>
        <v>0</v>
      </c>
      <c r="BG190" s="110">
        <f>IF(U190="zákl. přenesená",N190,0)</f>
        <v>0</v>
      </c>
      <c r="BH190" s="110">
        <f>IF(U190="sníž. přenesená",N190,0)</f>
        <v>0</v>
      </c>
      <c r="BI190" s="110">
        <f>IF(U190="nulová",N190,0)</f>
        <v>0</v>
      </c>
      <c r="BJ190" s="18" t="s">
        <v>82</v>
      </c>
      <c r="BK190" s="110">
        <f>ROUND(L190*K190,2)</f>
        <v>0</v>
      </c>
      <c r="BL190" s="18" t="s">
        <v>152</v>
      </c>
      <c r="BM190" s="18" t="s">
        <v>307</v>
      </c>
    </row>
    <row r="191" spans="2:65" s="1" customFormat="1" ht="22.5" customHeight="1">
      <c r="B191" s="35"/>
      <c r="C191" s="36"/>
      <c r="D191" s="36"/>
      <c r="E191" s="36"/>
      <c r="F191" s="253" t="s">
        <v>280</v>
      </c>
      <c r="G191" s="254"/>
      <c r="H191" s="254"/>
      <c r="I191" s="254"/>
      <c r="J191" s="36"/>
      <c r="K191" s="36"/>
      <c r="L191" s="36"/>
      <c r="M191" s="36"/>
      <c r="N191" s="36"/>
      <c r="O191" s="36"/>
      <c r="P191" s="36"/>
      <c r="Q191" s="36"/>
      <c r="R191" s="37"/>
      <c r="T191" s="174"/>
      <c r="U191" s="36"/>
      <c r="V191" s="36"/>
      <c r="W191" s="36"/>
      <c r="X191" s="36"/>
      <c r="Y191" s="36"/>
      <c r="Z191" s="36"/>
      <c r="AA191" s="74"/>
      <c r="AT191" s="18" t="s">
        <v>254</v>
      </c>
      <c r="AU191" s="18" t="s">
        <v>86</v>
      </c>
    </row>
    <row r="192" spans="2:65" s="1" customFormat="1" ht="22.5" customHeight="1">
      <c r="B192" s="134"/>
      <c r="C192" s="170" t="s">
        <v>227</v>
      </c>
      <c r="D192" s="170" t="s">
        <v>153</v>
      </c>
      <c r="E192" s="171" t="s">
        <v>308</v>
      </c>
      <c r="F192" s="251" t="s">
        <v>309</v>
      </c>
      <c r="G192" s="251"/>
      <c r="H192" s="251"/>
      <c r="I192" s="251"/>
      <c r="J192" s="172" t="s">
        <v>290</v>
      </c>
      <c r="K192" s="173">
        <v>6516</v>
      </c>
      <c r="L192" s="252">
        <v>0</v>
      </c>
      <c r="M192" s="252"/>
      <c r="N192" s="250">
        <f>ROUND(L192*K192,2)</f>
        <v>0</v>
      </c>
      <c r="O192" s="250"/>
      <c r="P192" s="250"/>
      <c r="Q192" s="250"/>
      <c r="R192" s="137"/>
      <c r="T192" s="167" t="s">
        <v>5</v>
      </c>
      <c r="U192" s="44" t="s">
        <v>40</v>
      </c>
      <c r="V192" s="36"/>
      <c r="W192" s="168">
        <f>V192*K192</f>
        <v>0</v>
      </c>
      <c r="X192" s="168">
        <v>0</v>
      </c>
      <c r="Y192" s="168">
        <f>X192*K192</f>
        <v>0</v>
      </c>
      <c r="Z192" s="168">
        <v>0</v>
      </c>
      <c r="AA192" s="169">
        <f>Z192*K192</f>
        <v>0</v>
      </c>
      <c r="AR192" s="18" t="s">
        <v>152</v>
      </c>
      <c r="AT192" s="18" t="s">
        <v>153</v>
      </c>
      <c r="AU192" s="18" t="s">
        <v>86</v>
      </c>
      <c r="AY192" s="18" t="s">
        <v>146</v>
      </c>
      <c r="BE192" s="110">
        <f>IF(U192="základní",N192,0)</f>
        <v>0</v>
      </c>
      <c r="BF192" s="110">
        <f>IF(U192="snížená",N192,0)</f>
        <v>0</v>
      </c>
      <c r="BG192" s="110">
        <f>IF(U192="zákl. přenesená",N192,0)</f>
        <v>0</v>
      </c>
      <c r="BH192" s="110">
        <f>IF(U192="sníž. přenesená",N192,0)</f>
        <v>0</v>
      </c>
      <c r="BI192" s="110">
        <f>IF(U192="nulová",N192,0)</f>
        <v>0</v>
      </c>
      <c r="BJ192" s="18" t="s">
        <v>82</v>
      </c>
      <c r="BK192" s="110">
        <f>ROUND(L192*K192,2)</f>
        <v>0</v>
      </c>
      <c r="BL192" s="18" t="s">
        <v>152</v>
      </c>
      <c r="BM192" s="18" t="s">
        <v>310</v>
      </c>
    </row>
    <row r="193" spans="2:65" s="10" customFormat="1" ht="29.85" customHeight="1">
      <c r="B193" s="152"/>
      <c r="C193" s="153"/>
      <c r="D193" s="162" t="s">
        <v>118</v>
      </c>
      <c r="E193" s="162"/>
      <c r="F193" s="162"/>
      <c r="G193" s="162"/>
      <c r="H193" s="162"/>
      <c r="I193" s="162"/>
      <c r="J193" s="162"/>
      <c r="K193" s="162"/>
      <c r="L193" s="162"/>
      <c r="M193" s="162"/>
      <c r="N193" s="260">
        <f>BK193</f>
        <v>0</v>
      </c>
      <c r="O193" s="261"/>
      <c r="P193" s="261"/>
      <c r="Q193" s="261"/>
      <c r="R193" s="155"/>
      <c r="T193" s="156"/>
      <c r="U193" s="153"/>
      <c r="V193" s="153"/>
      <c r="W193" s="157">
        <f>SUM(W194:W201)</f>
        <v>0</v>
      </c>
      <c r="X193" s="153"/>
      <c r="Y193" s="157">
        <f>SUM(Y194:Y201)</f>
        <v>0</v>
      </c>
      <c r="Z193" s="153"/>
      <c r="AA193" s="158">
        <f>SUM(AA194:AA201)</f>
        <v>0</v>
      </c>
      <c r="AR193" s="159" t="s">
        <v>82</v>
      </c>
      <c r="AT193" s="160" t="s">
        <v>74</v>
      </c>
      <c r="AU193" s="160" t="s">
        <v>82</v>
      </c>
      <c r="AY193" s="159" t="s">
        <v>146</v>
      </c>
      <c r="BK193" s="161">
        <f>SUM(BK194:BK201)</f>
        <v>0</v>
      </c>
    </row>
    <row r="194" spans="2:65" s="1" customFormat="1" ht="44.25" customHeight="1">
      <c r="B194" s="134"/>
      <c r="C194" s="163" t="s">
        <v>311</v>
      </c>
      <c r="D194" s="163" t="s">
        <v>147</v>
      </c>
      <c r="E194" s="164" t="s">
        <v>312</v>
      </c>
      <c r="F194" s="247" t="s">
        <v>313</v>
      </c>
      <c r="G194" s="247"/>
      <c r="H194" s="247"/>
      <c r="I194" s="247"/>
      <c r="J194" s="165" t="s">
        <v>193</v>
      </c>
      <c r="K194" s="166">
        <v>7</v>
      </c>
      <c r="L194" s="248">
        <v>0</v>
      </c>
      <c r="M194" s="248"/>
      <c r="N194" s="249">
        <f t="shared" ref="N194:N201" si="15">ROUND(L194*K194,2)</f>
        <v>0</v>
      </c>
      <c r="O194" s="250"/>
      <c r="P194" s="250"/>
      <c r="Q194" s="250"/>
      <c r="R194" s="137"/>
      <c r="T194" s="167" t="s">
        <v>5</v>
      </c>
      <c r="U194" s="44" t="s">
        <v>40</v>
      </c>
      <c r="V194" s="36"/>
      <c r="W194" s="168">
        <f t="shared" ref="W194:W201" si="16">V194*K194</f>
        <v>0</v>
      </c>
      <c r="X194" s="168">
        <v>0</v>
      </c>
      <c r="Y194" s="168">
        <f t="shared" ref="Y194:Y201" si="17">X194*K194</f>
        <v>0</v>
      </c>
      <c r="Z194" s="168">
        <v>0</v>
      </c>
      <c r="AA194" s="169">
        <f t="shared" ref="AA194:AA201" si="18">Z194*K194</f>
        <v>0</v>
      </c>
      <c r="AR194" s="18" t="s">
        <v>151</v>
      </c>
      <c r="AT194" s="18" t="s">
        <v>147</v>
      </c>
      <c r="AU194" s="18" t="s">
        <v>86</v>
      </c>
      <c r="AY194" s="18" t="s">
        <v>146</v>
      </c>
      <c r="BE194" s="110">
        <f t="shared" ref="BE194:BE201" si="19">IF(U194="základní",N194,0)</f>
        <v>0</v>
      </c>
      <c r="BF194" s="110">
        <f t="shared" ref="BF194:BF201" si="20">IF(U194="snížená",N194,0)</f>
        <v>0</v>
      </c>
      <c r="BG194" s="110">
        <f t="shared" ref="BG194:BG201" si="21">IF(U194="zákl. přenesená",N194,0)</f>
        <v>0</v>
      </c>
      <c r="BH194" s="110">
        <f t="shared" ref="BH194:BH201" si="22">IF(U194="sníž. přenesená",N194,0)</f>
        <v>0</v>
      </c>
      <c r="BI194" s="110">
        <f t="shared" ref="BI194:BI201" si="23">IF(U194="nulová",N194,0)</f>
        <v>0</v>
      </c>
      <c r="BJ194" s="18" t="s">
        <v>82</v>
      </c>
      <c r="BK194" s="110">
        <f t="shared" ref="BK194:BK201" si="24">ROUND(L194*K194,2)</f>
        <v>0</v>
      </c>
      <c r="BL194" s="18" t="s">
        <v>152</v>
      </c>
      <c r="BM194" s="18" t="s">
        <v>314</v>
      </c>
    </row>
    <row r="195" spans="2:65" s="1" customFormat="1" ht="31.5" customHeight="1">
      <c r="B195" s="134"/>
      <c r="C195" s="170" t="s">
        <v>230</v>
      </c>
      <c r="D195" s="170" t="s">
        <v>153</v>
      </c>
      <c r="E195" s="171" t="s">
        <v>225</v>
      </c>
      <c r="F195" s="251" t="s">
        <v>226</v>
      </c>
      <c r="G195" s="251"/>
      <c r="H195" s="251"/>
      <c r="I195" s="251"/>
      <c r="J195" s="172" t="s">
        <v>193</v>
      </c>
      <c r="K195" s="173">
        <v>7</v>
      </c>
      <c r="L195" s="252">
        <v>0</v>
      </c>
      <c r="M195" s="252"/>
      <c r="N195" s="250">
        <f t="shared" si="15"/>
        <v>0</v>
      </c>
      <c r="O195" s="250"/>
      <c r="P195" s="250"/>
      <c r="Q195" s="250"/>
      <c r="R195" s="137"/>
      <c r="T195" s="167" t="s">
        <v>5</v>
      </c>
      <c r="U195" s="44" t="s">
        <v>40</v>
      </c>
      <c r="V195" s="36"/>
      <c r="W195" s="168">
        <f t="shared" si="16"/>
        <v>0</v>
      </c>
      <c r="X195" s="168">
        <v>0</v>
      </c>
      <c r="Y195" s="168">
        <f t="shared" si="17"/>
        <v>0</v>
      </c>
      <c r="Z195" s="168">
        <v>0</v>
      </c>
      <c r="AA195" s="169">
        <f t="shared" si="18"/>
        <v>0</v>
      </c>
      <c r="AR195" s="18" t="s">
        <v>152</v>
      </c>
      <c r="AT195" s="18" t="s">
        <v>153</v>
      </c>
      <c r="AU195" s="18" t="s">
        <v>86</v>
      </c>
      <c r="AY195" s="18" t="s">
        <v>146</v>
      </c>
      <c r="BE195" s="110">
        <f t="shared" si="19"/>
        <v>0</v>
      </c>
      <c r="BF195" s="110">
        <f t="shared" si="20"/>
        <v>0</v>
      </c>
      <c r="BG195" s="110">
        <f t="shared" si="21"/>
        <v>0</v>
      </c>
      <c r="BH195" s="110">
        <f t="shared" si="22"/>
        <v>0</v>
      </c>
      <c r="BI195" s="110">
        <f t="shared" si="23"/>
        <v>0</v>
      </c>
      <c r="BJ195" s="18" t="s">
        <v>82</v>
      </c>
      <c r="BK195" s="110">
        <f t="shared" si="24"/>
        <v>0</v>
      </c>
      <c r="BL195" s="18" t="s">
        <v>152</v>
      </c>
      <c r="BM195" s="18" t="s">
        <v>315</v>
      </c>
    </row>
    <row r="196" spans="2:65" s="1" customFormat="1" ht="44.25" customHeight="1">
      <c r="B196" s="134"/>
      <c r="C196" s="163" t="s">
        <v>316</v>
      </c>
      <c r="D196" s="163" t="s">
        <v>147</v>
      </c>
      <c r="E196" s="164" t="s">
        <v>317</v>
      </c>
      <c r="F196" s="247" t="s">
        <v>318</v>
      </c>
      <c r="G196" s="247"/>
      <c r="H196" s="247"/>
      <c r="I196" s="247"/>
      <c r="J196" s="165" t="s">
        <v>193</v>
      </c>
      <c r="K196" s="166">
        <v>2</v>
      </c>
      <c r="L196" s="248">
        <v>0</v>
      </c>
      <c r="M196" s="248"/>
      <c r="N196" s="249">
        <f t="shared" si="15"/>
        <v>0</v>
      </c>
      <c r="O196" s="250"/>
      <c r="P196" s="250"/>
      <c r="Q196" s="250"/>
      <c r="R196" s="137"/>
      <c r="T196" s="167" t="s">
        <v>5</v>
      </c>
      <c r="U196" s="44" t="s">
        <v>40</v>
      </c>
      <c r="V196" s="36"/>
      <c r="W196" s="168">
        <f t="shared" si="16"/>
        <v>0</v>
      </c>
      <c r="X196" s="168">
        <v>0</v>
      </c>
      <c r="Y196" s="168">
        <f t="shared" si="17"/>
        <v>0</v>
      </c>
      <c r="Z196" s="168">
        <v>0</v>
      </c>
      <c r="AA196" s="169">
        <f t="shared" si="18"/>
        <v>0</v>
      </c>
      <c r="AR196" s="18" t="s">
        <v>151</v>
      </c>
      <c r="AT196" s="18" t="s">
        <v>147</v>
      </c>
      <c r="AU196" s="18" t="s">
        <v>86</v>
      </c>
      <c r="AY196" s="18" t="s">
        <v>146</v>
      </c>
      <c r="BE196" s="110">
        <f t="shared" si="19"/>
        <v>0</v>
      </c>
      <c r="BF196" s="110">
        <f t="shared" si="20"/>
        <v>0</v>
      </c>
      <c r="BG196" s="110">
        <f t="shared" si="21"/>
        <v>0</v>
      </c>
      <c r="BH196" s="110">
        <f t="shared" si="22"/>
        <v>0</v>
      </c>
      <c r="BI196" s="110">
        <f t="shared" si="23"/>
        <v>0</v>
      </c>
      <c r="BJ196" s="18" t="s">
        <v>82</v>
      </c>
      <c r="BK196" s="110">
        <f t="shared" si="24"/>
        <v>0</v>
      </c>
      <c r="BL196" s="18" t="s">
        <v>152</v>
      </c>
      <c r="BM196" s="18" t="s">
        <v>319</v>
      </c>
    </row>
    <row r="197" spans="2:65" s="1" customFormat="1" ht="31.5" customHeight="1">
      <c r="B197" s="134"/>
      <c r="C197" s="170" t="s">
        <v>234</v>
      </c>
      <c r="D197" s="170" t="s">
        <v>153</v>
      </c>
      <c r="E197" s="171" t="s">
        <v>232</v>
      </c>
      <c r="F197" s="251" t="s">
        <v>233</v>
      </c>
      <c r="G197" s="251"/>
      <c r="H197" s="251"/>
      <c r="I197" s="251"/>
      <c r="J197" s="172" t="s">
        <v>193</v>
      </c>
      <c r="K197" s="173">
        <v>2</v>
      </c>
      <c r="L197" s="252">
        <v>0</v>
      </c>
      <c r="M197" s="252"/>
      <c r="N197" s="250">
        <f t="shared" si="15"/>
        <v>0</v>
      </c>
      <c r="O197" s="250"/>
      <c r="P197" s="250"/>
      <c r="Q197" s="250"/>
      <c r="R197" s="137"/>
      <c r="T197" s="167" t="s">
        <v>5</v>
      </c>
      <c r="U197" s="44" t="s">
        <v>40</v>
      </c>
      <c r="V197" s="36"/>
      <c r="W197" s="168">
        <f t="shared" si="16"/>
        <v>0</v>
      </c>
      <c r="X197" s="168">
        <v>0</v>
      </c>
      <c r="Y197" s="168">
        <f t="shared" si="17"/>
        <v>0</v>
      </c>
      <c r="Z197" s="168">
        <v>0</v>
      </c>
      <c r="AA197" s="169">
        <f t="shared" si="18"/>
        <v>0</v>
      </c>
      <c r="AR197" s="18" t="s">
        <v>152</v>
      </c>
      <c r="AT197" s="18" t="s">
        <v>153</v>
      </c>
      <c r="AU197" s="18" t="s">
        <v>86</v>
      </c>
      <c r="AY197" s="18" t="s">
        <v>146</v>
      </c>
      <c r="BE197" s="110">
        <f t="shared" si="19"/>
        <v>0</v>
      </c>
      <c r="BF197" s="110">
        <f t="shared" si="20"/>
        <v>0</v>
      </c>
      <c r="BG197" s="110">
        <f t="shared" si="21"/>
        <v>0</v>
      </c>
      <c r="BH197" s="110">
        <f t="shared" si="22"/>
        <v>0</v>
      </c>
      <c r="BI197" s="110">
        <f t="shared" si="23"/>
        <v>0</v>
      </c>
      <c r="BJ197" s="18" t="s">
        <v>82</v>
      </c>
      <c r="BK197" s="110">
        <f t="shared" si="24"/>
        <v>0</v>
      </c>
      <c r="BL197" s="18" t="s">
        <v>152</v>
      </c>
      <c r="BM197" s="18" t="s">
        <v>320</v>
      </c>
    </row>
    <row r="198" spans="2:65" s="1" customFormat="1" ht="31.5" customHeight="1">
      <c r="B198" s="134"/>
      <c r="C198" s="163" t="s">
        <v>321</v>
      </c>
      <c r="D198" s="163" t="s">
        <v>147</v>
      </c>
      <c r="E198" s="164" t="s">
        <v>322</v>
      </c>
      <c r="F198" s="247" t="s">
        <v>323</v>
      </c>
      <c r="G198" s="247"/>
      <c r="H198" s="247"/>
      <c r="I198" s="247"/>
      <c r="J198" s="165" t="s">
        <v>193</v>
      </c>
      <c r="K198" s="166">
        <v>2</v>
      </c>
      <c r="L198" s="248">
        <v>0</v>
      </c>
      <c r="M198" s="248"/>
      <c r="N198" s="249">
        <f t="shared" si="15"/>
        <v>0</v>
      </c>
      <c r="O198" s="250"/>
      <c r="P198" s="250"/>
      <c r="Q198" s="250"/>
      <c r="R198" s="137"/>
      <c r="T198" s="167" t="s">
        <v>5</v>
      </c>
      <c r="U198" s="44" t="s">
        <v>40</v>
      </c>
      <c r="V198" s="36"/>
      <c r="W198" s="168">
        <f t="shared" si="16"/>
        <v>0</v>
      </c>
      <c r="X198" s="168">
        <v>0</v>
      </c>
      <c r="Y198" s="168">
        <f t="shared" si="17"/>
        <v>0</v>
      </c>
      <c r="Z198" s="168">
        <v>0</v>
      </c>
      <c r="AA198" s="169">
        <f t="shared" si="18"/>
        <v>0</v>
      </c>
      <c r="AR198" s="18" t="s">
        <v>151</v>
      </c>
      <c r="AT198" s="18" t="s">
        <v>147</v>
      </c>
      <c r="AU198" s="18" t="s">
        <v>86</v>
      </c>
      <c r="AY198" s="18" t="s">
        <v>146</v>
      </c>
      <c r="BE198" s="110">
        <f t="shared" si="19"/>
        <v>0</v>
      </c>
      <c r="BF198" s="110">
        <f t="shared" si="20"/>
        <v>0</v>
      </c>
      <c r="BG198" s="110">
        <f t="shared" si="21"/>
        <v>0</v>
      </c>
      <c r="BH198" s="110">
        <f t="shared" si="22"/>
        <v>0</v>
      </c>
      <c r="BI198" s="110">
        <f t="shared" si="23"/>
        <v>0</v>
      </c>
      <c r="BJ198" s="18" t="s">
        <v>82</v>
      </c>
      <c r="BK198" s="110">
        <f t="shared" si="24"/>
        <v>0</v>
      </c>
      <c r="BL198" s="18" t="s">
        <v>152</v>
      </c>
      <c r="BM198" s="18" t="s">
        <v>324</v>
      </c>
    </row>
    <row r="199" spans="2:65" s="1" customFormat="1" ht="31.5" customHeight="1">
      <c r="B199" s="134"/>
      <c r="C199" s="170" t="s">
        <v>237</v>
      </c>
      <c r="D199" s="170" t="s">
        <v>153</v>
      </c>
      <c r="E199" s="171" t="s">
        <v>325</v>
      </c>
      <c r="F199" s="251" t="s">
        <v>326</v>
      </c>
      <c r="G199" s="251"/>
      <c r="H199" s="251"/>
      <c r="I199" s="251"/>
      <c r="J199" s="172" t="s">
        <v>193</v>
      </c>
      <c r="K199" s="173">
        <v>2</v>
      </c>
      <c r="L199" s="252">
        <v>0</v>
      </c>
      <c r="M199" s="252"/>
      <c r="N199" s="250">
        <f t="shared" si="15"/>
        <v>0</v>
      </c>
      <c r="O199" s="250"/>
      <c r="P199" s="250"/>
      <c r="Q199" s="250"/>
      <c r="R199" s="137"/>
      <c r="T199" s="167" t="s">
        <v>5</v>
      </c>
      <c r="U199" s="44" t="s">
        <v>40</v>
      </c>
      <c r="V199" s="36"/>
      <c r="W199" s="168">
        <f t="shared" si="16"/>
        <v>0</v>
      </c>
      <c r="X199" s="168">
        <v>0</v>
      </c>
      <c r="Y199" s="168">
        <f t="shared" si="17"/>
        <v>0</v>
      </c>
      <c r="Z199" s="168">
        <v>0</v>
      </c>
      <c r="AA199" s="169">
        <f t="shared" si="18"/>
        <v>0</v>
      </c>
      <c r="AR199" s="18" t="s">
        <v>152</v>
      </c>
      <c r="AT199" s="18" t="s">
        <v>153</v>
      </c>
      <c r="AU199" s="18" t="s">
        <v>86</v>
      </c>
      <c r="AY199" s="18" t="s">
        <v>146</v>
      </c>
      <c r="BE199" s="110">
        <f t="shared" si="19"/>
        <v>0</v>
      </c>
      <c r="BF199" s="110">
        <f t="shared" si="20"/>
        <v>0</v>
      </c>
      <c r="BG199" s="110">
        <f t="shared" si="21"/>
        <v>0</v>
      </c>
      <c r="BH199" s="110">
        <f t="shared" si="22"/>
        <v>0</v>
      </c>
      <c r="BI199" s="110">
        <f t="shared" si="23"/>
        <v>0</v>
      </c>
      <c r="BJ199" s="18" t="s">
        <v>82</v>
      </c>
      <c r="BK199" s="110">
        <f t="shared" si="24"/>
        <v>0</v>
      </c>
      <c r="BL199" s="18" t="s">
        <v>152</v>
      </c>
      <c r="BM199" s="18" t="s">
        <v>327</v>
      </c>
    </row>
    <row r="200" spans="2:65" s="1" customFormat="1" ht="31.5" customHeight="1">
      <c r="B200" s="134"/>
      <c r="C200" s="163" t="s">
        <v>328</v>
      </c>
      <c r="D200" s="163" t="s">
        <v>147</v>
      </c>
      <c r="E200" s="164" t="s">
        <v>329</v>
      </c>
      <c r="F200" s="247" t="s">
        <v>330</v>
      </c>
      <c r="G200" s="247"/>
      <c r="H200" s="247"/>
      <c r="I200" s="247"/>
      <c r="J200" s="165" t="s">
        <v>193</v>
      </c>
      <c r="K200" s="166">
        <v>1</v>
      </c>
      <c r="L200" s="248">
        <v>0</v>
      </c>
      <c r="M200" s="248"/>
      <c r="N200" s="249">
        <f t="shared" si="15"/>
        <v>0</v>
      </c>
      <c r="O200" s="250"/>
      <c r="P200" s="250"/>
      <c r="Q200" s="250"/>
      <c r="R200" s="137"/>
      <c r="T200" s="167" t="s">
        <v>5</v>
      </c>
      <c r="U200" s="44" t="s">
        <v>40</v>
      </c>
      <c r="V200" s="36"/>
      <c r="W200" s="168">
        <f t="shared" si="16"/>
        <v>0</v>
      </c>
      <c r="X200" s="168">
        <v>0</v>
      </c>
      <c r="Y200" s="168">
        <f t="shared" si="17"/>
        <v>0</v>
      </c>
      <c r="Z200" s="168">
        <v>0</v>
      </c>
      <c r="AA200" s="169">
        <f t="shared" si="18"/>
        <v>0</v>
      </c>
      <c r="AR200" s="18" t="s">
        <v>151</v>
      </c>
      <c r="AT200" s="18" t="s">
        <v>147</v>
      </c>
      <c r="AU200" s="18" t="s">
        <v>86</v>
      </c>
      <c r="AY200" s="18" t="s">
        <v>146</v>
      </c>
      <c r="BE200" s="110">
        <f t="shared" si="19"/>
        <v>0</v>
      </c>
      <c r="BF200" s="110">
        <f t="shared" si="20"/>
        <v>0</v>
      </c>
      <c r="BG200" s="110">
        <f t="shared" si="21"/>
        <v>0</v>
      </c>
      <c r="BH200" s="110">
        <f t="shared" si="22"/>
        <v>0</v>
      </c>
      <c r="BI200" s="110">
        <f t="shared" si="23"/>
        <v>0</v>
      </c>
      <c r="BJ200" s="18" t="s">
        <v>82</v>
      </c>
      <c r="BK200" s="110">
        <f t="shared" si="24"/>
        <v>0</v>
      </c>
      <c r="BL200" s="18" t="s">
        <v>152</v>
      </c>
      <c r="BM200" s="18" t="s">
        <v>331</v>
      </c>
    </row>
    <row r="201" spans="2:65" s="1" customFormat="1" ht="31.5" customHeight="1">
      <c r="B201" s="134"/>
      <c r="C201" s="170" t="s">
        <v>241</v>
      </c>
      <c r="D201" s="170" t="s">
        <v>153</v>
      </c>
      <c r="E201" s="171" t="s">
        <v>332</v>
      </c>
      <c r="F201" s="251" t="s">
        <v>333</v>
      </c>
      <c r="G201" s="251"/>
      <c r="H201" s="251"/>
      <c r="I201" s="251"/>
      <c r="J201" s="172" t="s">
        <v>193</v>
      </c>
      <c r="K201" s="173">
        <v>1</v>
      </c>
      <c r="L201" s="252">
        <v>0</v>
      </c>
      <c r="M201" s="252"/>
      <c r="N201" s="250">
        <f t="shared" si="15"/>
        <v>0</v>
      </c>
      <c r="O201" s="250"/>
      <c r="P201" s="250"/>
      <c r="Q201" s="250"/>
      <c r="R201" s="137"/>
      <c r="T201" s="167" t="s">
        <v>5</v>
      </c>
      <c r="U201" s="44" t="s">
        <v>40</v>
      </c>
      <c r="V201" s="36"/>
      <c r="W201" s="168">
        <f t="shared" si="16"/>
        <v>0</v>
      </c>
      <c r="X201" s="168">
        <v>0</v>
      </c>
      <c r="Y201" s="168">
        <f t="shared" si="17"/>
        <v>0</v>
      </c>
      <c r="Z201" s="168">
        <v>0</v>
      </c>
      <c r="AA201" s="169">
        <f t="shared" si="18"/>
        <v>0</v>
      </c>
      <c r="AR201" s="18" t="s">
        <v>152</v>
      </c>
      <c r="AT201" s="18" t="s">
        <v>153</v>
      </c>
      <c r="AU201" s="18" t="s">
        <v>86</v>
      </c>
      <c r="AY201" s="18" t="s">
        <v>146</v>
      </c>
      <c r="BE201" s="110">
        <f t="shared" si="19"/>
        <v>0</v>
      </c>
      <c r="BF201" s="110">
        <f t="shared" si="20"/>
        <v>0</v>
      </c>
      <c r="BG201" s="110">
        <f t="shared" si="21"/>
        <v>0</v>
      </c>
      <c r="BH201" s="110">
        <f t="shared" si="22"/>
        <v>0</v>
      </c>
      <c r="BI201" s="110">
        <f t="shared" si="23"/>
        <v>0</v>
      </c>
      <c r="BJ201" s="18" t="s">
        <v>82</v>
      </c>
      <c r="BK201" s="110">
        <f t="shared" si="24"/>
        <v>0</v>
      </c>
      <c r="BL201" s="18" t="s">
        <v>152</v>
      </c>
      <c r="BM201" s="18" t="s">
        <v>334</v>
      </c>
    </row>
    <row r="202" spans="2:65" s="10" customFormat="1" ht="29.85" customHeight="1">
      <c r="B202" s="152"/>
      <c r="C202" s="153"/>
      <c r="D202" s="162" t="s">
        <v>119</v>
      </c>
      <c r="E202" s="162"/>
      <c r="F202" s="162"/>
      <c r="G202" s="162"/>
      <c r="H202" s="162"/>
      <c r="I202" s="162"/>
      <c r="J202" s="162"/>
      <c r="K202" s="162"/>
      <c r="L202" s="162"/>
      <c r="M202" s="162"/>
      <c r="N202" s="260">
        <f>BK202</f>
        <v>0</v>
      </c>
      <c r="O202" s="261"/>
      <c r="P202" s="261"/>
      <c r="Q202" s="261"/>
      <c r="R202" s="155"/>
      <c r="T202" s="156"/>
      <c r="U202" s="153"/>
      <c r="V202" s="153"/>
      <c r="W202" s="157">
        <f>SUM(W203:W204)</f>
        <v>0</v>
      </c>
      <c r="X202" s="153"/>
      <c r="Y202" s="157">
        <f>SUM(Y203:Y204)</f>
        <v>0</v>
      </c>
      <c r="Z202" s="153"/>
      <c r="AA202" s="158">
        <f>SUM(AA203:AA204)</f>
        <v>0</v>
      </c>
      <c r="AR202" s="159" t="s">
        <v>86</v>
      </c>
      <c r="AT202" s="160" t="s">
        <v>74</v>
      </c>
      <c r="AU202" s="160" t="s">
        <v>82</v>
      </c>
      <c r="AY202" s="159" t="s">
        <v>146</v>
      </c>
      <c r="BK202" s="161">
        <f>SUM(BK203:BK204)</f>
        <v>0</v>
      </c>
    </row>
    <row r="203" spans="2:65" s="1" customFormat="1" ht="44.25" customHeight="1">
      <c r="B203" s="134"/>
      <c r="C203" s="163" t="s">
        <v>335</v>
      </c>
      <c r="D203" s="163" t="s">
        <v>147</v>
      </c>
      <c r="E203" s="164" t="s">
        <v>336</v>
      </c>
      <c r="F203" s="247" t="s">
        <v>337</v>
      </c>
      <c r="G203" s="247"/>
      <c r="H203" s="247"/>
      <c r="I203" s="247"/>
      <c r="J203" s="165" t="s">
        <v>338</v>
      </c>
      <c r="K203" s="166">
        <v>3423</v>
      </c>
      <c r="L203" s="248">
        <v>0</v>
      </c>
      <c r="M203" s="248"/>
      <c r="N203" s="249">
        <f>ROUND(L203*K203,2)</f>
        <v>0</v>
      </c>
      <c r="O203" s="250"/>
      <c r="P203" s="250"/>
      <c r="Q203" s="250"/>
      <c r="R203" s="137"/>
      <c r="T203" s="167" t="s">
        <v>5</v>
      </c>
      <c r="U203" s="44" t="s">
        <v>40</v>
      </c>
      <c r="V203" s="36"/>
      <c r="W203" s="168">
        <f>V203*K203</f>
        <v>0</v>
      </c>
      <c r="X203" s="168">
        <v>0</v>
      </c>
      <c r="Y203" s="168">
        <f>X203*K203</f>
        <v>0</v>
      </c>
      <c r="Z203" s="168">
        <v>0</v>
      </c>
      <c r="AA203" s="169">
        <f>Z203*K203</f>
        <v>0</v>
      </c>
      <c r="AR203" s="18" t="s">
        <v>203</v>
      </c>
      <c r="AT203" s="18" t="s">
        <v>147</v>
      </c>
      <c r="AU203" s="18" t="s">
        <v>86</v>
      </c>
      <c r="AY203" s="18" t="s">
        <v>146</v>
      </c>
      <c r="BE203" s="110">
        <f>IF(U203="základní",N203,0)</f>
        <v>0</v>
      </c>
      <c r="BF203" s="110">
        <f>IF(U203="snížená",N203,0)</f>
        <v>0</v>
      </c>
      <c r="BG203" s="110">
        <f>IF(U203="zákl. přenesená",N203,0)</f>
        <v>0</v>
      </c>
      <c r="BH203" s="110">
        <f>IF(U203="sníž. přenesená",N203,0)</f>
        <v>0</v>
      </c>
      <c r="BI203" s="110">
        <f>IF(U203="nulová",N203,0)</f>
        <v>0</v>
      </c>
      <c r="BJ203" s="18" t="s">
        <v>82</v>
      </c>
      <c r="BK203" s="110">
        <f>ROUND(L203*K203,2)</f>
        <v>0</v>
      </c>
      <c r="BL203" s="18" t="s">
        <v>175</v>
      </c>
      <c r="BM203" s="18" t="s">
        <v>339</v>
      </c>
    </row>
    <row r="204" spans="2:65" s="1" customFormat="1" ht="31.5" customHeight="1">
      <c r="B204" s="134"/>
      <c r="C204" s="170" t="s">
        <v>244</v>
      </c>
      <c r="D204" s="170" t="s">
        <v>153</v>
      </c>
      <c r="E204" s="171" t="s">
        <v>340</v>
      </c>
      <c r="F204" s="251" t="s">
        <v>341</v>
      </c>
      <c r="G204" s="251"/>
      <c r="H204" s="251"/>
      <c r="I204" s="251"/>
      <c r="J204" s="172" t="s">
        <v>338</v>
      </c>
      <c r="K204" s="173">
        <v>3423</v>
      </c>
      <c r="L204" s="252">
        <v>0</v>
      </c>
      <c r="M204" s="252"/>
      <c r="N204" s="250">
        <f>ROUND(L204*K204,2)</f>
        <v>0</v>
      </c>
      <c r="O204" s="250"/>
      <c r="P204" s="250"/>
      <c r="Q204" s="250"/>
      <c r="R204" s="137"/>
      <c r="T204" s="167" t="s">
        <v>5</v>
      </c>
      <c r="U204" s="44" t="s">
        <v>40</v>
      </c>
      <c r="V204" s="36"/>
      <c r="W204" s="168">
        <f>V204*K204</f>
        <v>0</v>
      </c>
      <c r="X204" s="168">
        <v>0</v>
      </c>
      <c r="Y204" s="168">
        <f>X204*K204</f>
        <v>0</v>
      </c>
      <c r="Z204" s="168">
        <v>0</v>
      </c>
      <c r="AA204" s="169">
        <f>Z204*K204</f>
        <v>0</v>
      </c>
      <c r="AR204" s="18" t="s">
        <v>175</v>
      </c>
      <c r="AT204" s="18" t="s">
        <v>153</v>
      </c>
      <c r="AU204" s="18" t="s">
        <v>86</v>
      </c>
      <c r="AY204" s="18" t="s">
        <v>146</v>
      </c>
      <c r="BE204" s="110">
        <f>IF(U204="základní",N204,0)</f>
        <v>0</v>
      </c>
      <c r="BF204" s="110">
        <f>IF(U204="snížená",N204,0)</f>
        <v>0</v>
      </c>
      <c r="BG204" s="110">
        <f>IF(U204="zákl. přenesená",N204,0)</f>
        <v>0</v>
      </c>
      <c r="BH204" s="110">
        <f>IF(U204="sníž. přenesená",N204,0)</f>
        <v>0</v>
      </c>
      <c r="BI204" s="110">
        <f>IF(U204="nulová",N204,0)</f>
        <v>0</v>
      </c>
      <c r="BJ204" s="18" t="s">
        <v>82</v>
      </c>
      <c r="BK204" s="110">
        <f>ROUND(L204*K204,2)</f>
        <v>0</v>
      </c>
      <c r="BL204" s="18" t="s">
        <v>175</v>
      </c>
      <c r="BM204" s="18" t="s">
        <v>342</v>
      </c>
    </row>
    <row r="205" spans="2:65" s="10" customFormat="1" ht="29.85" customHeight="1">
      <c r="B205" s="152"/>
      <c r="C205" s="153"/>
      <c r="D205" s="162" t="s">
        <v>120</v>
      </c>
      <c r="E205" s="162"/>
      <c r="F205" s="162"/>
      <c r="G205" s="162"/>
      <c r="H205" s="162"/>
      <c r="I205" s="162"/>
      <c r="J205" s="162"/>
      <c r="K205" s="162"/>
      <c r="L205" s="162"/>
      <c r="M205" s="162"/>
      <c r="N205" s="260">
        <f>BK205</f>
        <v>0</v>
      </c>
      <c r="O205" s="261"/>
      <c r="P205" s="261"/>
      <c r="Q205" s="261"/>
      <c r="R205" s="155"/>
      <c r="T205" s="156"/>
      <c r="U205" s="153"/>
      <c r="V205" s="153"/>
      <c r="W205" s="157">
        <f>SUM(W206:W225)</f>
        <v>0</v>
      </c>
      <c r="X205" s="153"/>
      <c r="Y205" s="157">
        <f>SUM(Y206:Y225)</f>
        <v>0</v>
      </c>
      <c r="Z205" s="153"/>
      <c r="AA205" s="158">
        <f>SUM(AA206:AA225)</f>
        <v>0</v>
      </c>
      <c r="AR205" s="159" t="s">
        <v>86</v>
      </c>
      <c r="AT205" s="160" t="s">
        <v>74</v>
      </c>
      <c r="AU205" s="160" t="s">
        <v>82</v>
      </c>
      <c r="AY205" s="159" t="s">
        <v>146</v>
      </c>
      <c r="BK205" s="161">
        <f>SUM(BK206:BK225)</f>
        <v>0</v>
      </c>
    </row>
    <row r="206" spans="2:65" s="1" customFormat="1" ht="31.5" customHeight="1">
      <c r="B206" s="134"/>
      <c r="C206" s="163" t="s">
        <v>343</v>
      </c>
      <c r="D206" s="163" t="s">
        <v>147</v>
      </c>
      <c r="E206" s="164" t="s">
        <v>344</v>
      </c>
      <c r="F206" s="247" t="s">
        <v>345</v>
      </c>
      <c r="G206" s="247"/>
      <c r="H206" s="247"/>
      <c r="I206" s="247"/>
      <c r="J206" s="165" t="s">
        <v>338</v>
      </c>
      <c r="K206" s="166">
        <v>676</v>
      </c>
      <c r="L206" s="248">
        <v>0</v>
      </c>
      <c r="M206" s="248"/>
      <c r="N206" s="249">
        <f t="shared" ref="N206:N216" si="25">ROUND(L206*K206,2)</f>
        <v>0</v>
      </c>
      <c r="O206" s="250"/>
      <c r="P206" s="250"/>
      <c r="Q206" s="250"/>
      <c r="R206" s="137"/>
      <c r="T206" s="167" t="s">
        <v>5</v>
      </c>
      <c r="U206" s="44" t="s">
        <v>40</v>
      </c>
      <c r="V206" s="36"/>
      <c r="W206" s="168">
        <f t="shared" ref="W206:W216" si="26">V206*K206</f>
        <v>0</v>
      </c>
      <c r="X206" s="168">
        <v>0</v>
      </c>
      <c r="Y206" s="168">
        <f t="shared" ref="Y206:Y216" si="27">X206*K206</f>
        <v>0</v>
      </c>
      <c r="Z206" s="168">
        <v>0</v>
      </c>
      <c r="AA206" s="169">
        <f t="shared" ref="AA206:AA216" si="28">Z206*K206</f>
        <v>0</v>
      </c>
      <c r="AR206" s="18" t="s">
        <v>203</v>
      </c>
      <c r="AT206" s="18" t="s">
        <v>147</v>
      </c>
      <c r="AU206" s="18" t="s">
        <v>86</v>
      </c>
      <c r="AY206" s="18" t="s">
        <v>146</v>
      </c>
      <c r="BE206" s="110">
        <f t="shared" ref="BE206:BE216" si="29">IF(U206="základní",N206,0)</f>
        <v>0</v>
      </c>
      <c r="BF206" s="110">
        <f t="shared" ref="BF206:BF216" si="30">IF(U206="snížená",N206,0)</f>
        <v>0</v>
      </c>
      <c r="BG206" s="110">
        <f t="shared" ref="BG206:BG216" si="31">IF(U206="zákl. přenesená",N206,0)</f>
        <v>0</v>
      </c>
      <c r="BH206" s="110">
        <f t="shared" ref="BH206:BH216" si="32">IF(U206="sníž. přenesená",N206,0)</f>
        <v>0</v>
      </c>
      <c r="BI206" s="110">
        <f t="shared" ref="BI206:BI216" si="33">IF(U206="nulová",N206,0)</f>
        <v>0</v>
      </c>
      <c r="BJ206" s="18" t="s">
        <v>82</v>
      </c>
      <c r="BK206" s="110">
        <f t="shared" ref="BK206:BK216" si="34">ROUND(L206*K206,2)</f>
        <v>0</v>
      </c>
      <c r="BL206" s="18" t="s">
        <v>175</v>
      </c>
      <c r="BM206" s="18" t="s">
        <v>346</v>
      </c>
    </row>
    <row r="207" spans="2:65" s="1" customFormat="1" ht="31.5" customHeight="1">
      <c r="B207" s="134"/>
      <c r="C207" s="163" t="s">
        <v>248</v>
      </c>
      <c r="D207" s="163" t="s">
        <v>147</v>
      </c>
      <c r="E207" s="164" t="s">
        <v>347</v>
      </c>
      <c r="F207" s="247" t="s">
        <v>348</v>
      </c>
      <c r="G207" s="247"/>
      <c r="H207" s="247"/>
      <c r="I207" s="247"/>
      <c r="J207" s="165" t="s">
        <v>338</v>
      </c>
      <c r="K207" s="166">
        <v>804</v>
      </c>
      <c r="L207" s="248">
        <v>0</v>
      </c>
      <c r="M207" s="248"/>
      <c r="N207" s="249">
        <f t="shared" si="25"/>
        <v>0</v>
      </c>
      <c r="O207" s="250"/>
      <c r="P207" s="250"/>
      <c r="Q207" s="250"/>
      <c r="R207" s="137"/>
      <c r="T207" s="167" t="s">
        <v>5</v>
      </c>
      <c r="U207" s="44" t="s">
        <v>40</v>
      </c>
      <c r="V207" s="36"/>
      <c r="W207" s="168">
        <f t="shared" si="26"/>
        <v>0</v>
      </c>
      <c r="X207" s="168">
        <v>0</v>
      </c>
      <c r="Y207" s="168">
        <f t="shared" si="27"/>
        <v>0</v>
      </c>
      <c r="Z207" s="168">
        <v>0</v>
      </c>
      <c r="AA207" s="169">
        <f t="shared" si="28"/>
        <v>0</v>
      </c>
      <c r="AR207" s="18" t="s">
        <v>203</v>
      </c>
      <c r="AT207" s="18" t="s">
        <v>147</v>
      </c>
      <c r="AU207" s="18" t="s">
        <v>86</v>
      </c>
      <c r="AY207" s="18" t="s">
        <v>146</v>
      </c>
      <c r="BE207" s="110">
        <f t="shared" si="29"/>
        <v>0</v>
      </c>
      <c r="BF207" s="110">
        <f t="shared" si="30"/>
        <v>0</v>
      </c>
      <c r="BG207" s="110">
        <f t="shared" si="31"/>
        <v>0</v>
      </c>
      <c r="BH207" s="110">
        <f t="shared" si="32"/>
        <v>0</v>
      </c>
      <c r="BI207" s="110">
        <f t="shared" si="33"/>
        <v>0</v>
      </c>
      <c r="BJ207" s="18" t="s">
        <v>82</v>
      </c>
      <c r="BK207" s="110">
        <f t="shared" si="34"/>
        <v>0</v>
      </c>
      <c r="BL207" s="18" t="s">
        <v>175</v>
      </c>
      <c r="BM207" s="18" t="s">
        <v>349</v>
      </c>
    </row>
    <row r="208" spans="2:65" s="1" customFormat="1" ht="31.5" customHeight="1">
      <c r="B208" s="134"/>
      <c r="C208" s="163" t="s">
        <v>350</v>
      </c>
      <c r="D208" s="163" t="s">
        <v>147</v>
      </c>
      <c r="E208" s="164" t="s">
        <v>351</v>
      </c>
      <c r="F208" s="247" t="s">
        <v>352</v>
      </c>
      <c r="G208" s="247"/>
      <c r="H208" s="247"/>
      <c r="I208" s="247"/>
      <c r="J208" s="165" t="s">
        <v>338</v>
      </c>
      <c r="K208" s="166">
        <v>16</v>
      </c>
      <c r="L208" s="248">
        <v>0</v>
      </c>
      <c r="M208" s="248"/>
      <c r="N208" s="249">
        <f t="shared" si="25"/>
        <v>0</v>
      </c>
      <c r="O208" s="250"/>
      <c r="P208" s="250"/>
      <c r="Q208" s="250"/>
      <c r="R208" s="137"/>
      <c r="T208" s="167" t="s">
        <v>5</v>
      </c>
      <c r="U208" s="44" t="s">
        <v>40</v>
      </c>
      <c r="V208" s="36"/>
      <c r="W208" s="168">
        <f t="shared" si="26"/>
        <v>0</v>
      </c>
      <c r="X208" s="168">
        <v>0</v>
      </c>
      <c r="Y208" s="168">
        <f t="shared" si="27"/>
        <v>0</v>
      </c>
      <c r="Z208" s="168">
        <v>0</v>
      </c>
      <c r="AA208" s="169">
        <f t="shared" si="28"/>
        <v>0</v>
      </c>
      <c r="AR208" s="18" t="s">
        <v>203</v>
      </c>
      <c r="AT208" s="18" t="s">
        <v>147</v>
      </c>
      <c r="AU208" s="18" t="s">
        <v>86</v>
      </c>
      <c r="AY208" s="18" t="s">
        <v>146</v>
      </c>
      <c r="BE208" s="110">
        <f t="shared" si="29"/>
        <v>0</v>
      </c>
      <c r="BF208" s="110">
        <f t="shared" si="30"/>
        <v>0</v>
      </c>
      <c r="BG208" s="110">
        <f t="shared" si="31"/>
        <v>0</v>
      </c>
      <c r="BH208" s="110">
        <f t="shared" si="32"/>
        <v>0</v>
      </c>
      <c r="BI208" s="110">
        <f t="shared" si="33"/>
        <v>0</v>
      </c>
      <c r="BJ208" s="18" t="s">
        <v>82</v>
      </c>
      <c r="BK208" s="110">
        <f t="shared" si="34"/>
        <v>0</v>
      </c>
      <c r="BL208" s="18" t="s">
        <v>175</v>
      </c>
      <c r="BM208" s="18" t="s">
        <v>353</v>
      </c>
    </row>
    <row r="209" spans="2:65" s="1" customFormat="1" ht="31.5" customHeight="1">
      <c r="B209" s="134"/>
      <c r="C209" s="163" t="s">
        <v>252</v>
      </c>
      <c r="D209" s="163" t="s">
        <v>147</v>
      </c>
      <c r="E209" s="164" t="s">
        <v>354</v>
      </c>
      <c r="F209" s="247" t="s">
        <v>355</v>
      </c>
      <c r="G209" s="247"/>
      <c r="H209" s="247"/>
      <c r="I209" s="247"/>
      <c r="J209" s="165" t="s">
        <v>338</v>
      </c>
      <c r="K209" s="166">
        <v>19</v>
      </c>
      <c r="L209" s="248">
        <v>0</v>
      </c>
      <c r="M209" s="248"/>
      <c r="N209" s="249">
        <f t="shared" si="25"/>
        <v>0</v>
      </c>
      <c r="O209" s="250"/>
      <c r="P209" s="250"/>
      <c r="Q209" s="250"/>
      <c r="R209" s="137"/>
      <c r="T209" s="167" t="s">
        <v>5</v>
      </c>
      <c r="U209" s="44" t="s">
        <v>40</v>
      </c>
      <c r="V209" s="36"/>
      <c r="W209" s="168">
        <f t="shared" si="26"/>
        <v>0</v>
      </c>
      <c r="X209" s="168">
        <v>0</v>
      </c>
      <c r="Y209" s="168">
        <f t="shared" si="27"/>
        <v>0</v>
      </c>
      <c r="Z209" s="168">
        <v>0</v>
      </c>
      <c r="AA209" s="169">
        <f t="shared" si="28"/>
        <v>0</v>
      </c>
      <c r="AR209" s="18" t="s">
        <v>203</v>
      </c>
      <c r="AT209" s="18" t="s">
        <v>147</v>
      </c>
      <c r="AU209" s="18" t="s">
        <v>86</v>
      </c>
      <c r="AY209" s="18" t="s">
        <v>146</v>
      </c>
      <c r="BE209" s="110">
        <f t="shared" si="29"/>
        <v>0</v>
      </c>
      <c r="BF209" s="110">
        <f t="shared" si="30"/>
        <v>0</v>
      </c>
      <c r="BG209" s="110">
        <f t="shared" si="31"/>
        <v>0</v>
      </c>
      <c r="BH209" s="110">
        <f t="shared" si="32"/>
        <v>0</v>
      </c>
      <c r="BI209" s="110">
        <f t="shared" si="33"/>
        <v>0</v>
      </c>
      <c r="BJ209" s="18" t="s">
        <v>82</v>
      </c>
      <c r="BK209" s="110">
        <f t="shared" si="34"/>
        <v>0</v>
      </c>
      <c r="BL209" s="18" t="s">
        <v>175</v>
      </c>
      <c r="BM209" s="18" t="s">
        <v>356</v>
      </c>
    </row>
    <row r="210" spans="2:65" s="1" customFormat="1" ht="31.5" customHeight="1">
      <c r="B210" s="134"/>
      <c r="C210" s="163" t="s">
        <v>357</v>
      </c>
      <c r="D210" s="163" t="s">
        <v>147</v>
      </c>
      <c r="E210" s="164" t="s">
        <v>358</v>
      </c>
      <c r="F210" s="247" t="s">
        <v>359</v>
      </c>
      <c r="G210" s="247"/>
      <c r="H210" s="247"/>
      <c r="I210" s="247"/>
      <c r="J210" s="165" t="s">
        <v>338</v>
      </c>
      <c r="K210" s="166">
        <v>1403</v>
      </c>
      <c r="L210" s="248">
        <v>0</v>
      </c>
      <c r="M210" s="248"/>
      <c r="N210" s="249">
        <f t="shared" si="25"/>
        <v>0</v>
      </c>
      <c r="O210" s="250"/>
      <c r="P210" s="250"/>
      <c r="Q210" s="250"/>
      <c r="R210" s="137"/>
      <c r="T210" s="167" t="s">
        <v>5</v>
      </c>
      <c r="U210" s="44" t="s">
        <v>40</v>
      </c>
      <c r="V210" s="36"/>
      <c r="W210" s="168">
        <f t="shared" si="26"/>
        <v>0</v>
      </c>
      <c r="X210" s="168">
        <v>0</v>
      </c>
      <c r="Y210" s="168">
        <f t="shared" si="27"/>
        <v>0</v>
      </c>
      <c r="Z210" s="168">
        <v>0</v>
      </c>
      <c r="AA210" s="169">
        <f t="shared" si="28"/>
        <v>0</v>
      </c>
      <c r="AR210" s="18" t="s">
        <v>203</v>
      </c>
      <c r="AT210" s="18" t="s">
        <v>147</v>
      </c>
      <c r="AU210" s="18" t="s">
        <v>86</v>
      </c>
      <c r="AY210" s="18" t="s">
        <v>146</v>
      </c>
      <c r="BE210" s="110">
        <f t="shared" si="29"/>
        <v>0</v>
      </c>
      <c r="BF210" s="110">
        <f t="shared" si="30"/>
        <v>0</v>
      </c>
      <c r="BG210" s="110">
        <f t="shared" si="31"/>
        <v>0</v>
      </c>
      <c r="BH210" s="110">
        <f t="shared" si="32"/>
        <v>0</v>
      </c>
      <c r="BI210" s="110">
        <f t="shared" si="33"/>
        <v>0</v>
      </c>
      <c r="BJ210" s="18" t="s">
        <v>82</v>
      </c>
      <c r="BK210" s="110">
        <f t="shared" si="34"/>
        <v>0</v>
      </c>
      <c r="BL210" s="18" t="s">
        <v>175</v>
      </c>
      <c r="BM210" s="18" t="s">
        <v>360</v>
      </c>
    </row>
    <row r="211" spans="2:65" s="1" customFormat="1" ht="31.5" customHeight="1">
      <c r="B211" s="134"/>
      <c r="C211" s="163" t="s">
        <v>258</v>
      </c>
      <c r="D211" s="163" t="s">
        <v>147</v>
      </c>
      <c r="E211" s="164" t="s">
        <v>361</v>
      </c>
      <c r="F211" s="247" t="s">
        <v>362</v>
      </c>
      <c r="G211" s="247"/>
      <c r="H211" s="247"/>
      <c r="I211" s="247"/>
      <c r="J211" s="165" t="s">
        <v>338</v>
      </c>
      <c r="K211" s="166">
        <v>1726</v>
      </c>
      <c r="L211" s="248">
        <v>0</v>
      </c>
      <c r="M211" s="248"/>
      <c r="N211" s="249">
        <f t="shared" si="25"/>
        <v>0</v>
      </c>
      <c r="O211" s="250"/>
      <c r="P211" s="250"/>
      <c r="Q211" s="250"/>
      <c r="R211" s="137"/>
      <c r="T211" s="167" t="s">
        <v>5</v>
      </c>
      <c r="U211" s="44" t="s">
        <v>40</v>
      </c>
      <c r="V211" s="36"/>
      <c r="W211" s="168">
        <f t="shared" si="26"/>
        <v>0</v>
      </c>
      <c r="X211" s="168">
        <v>0</v>
      </c>
      <c r="Y211" s="168">
        <f t="shared" si="27"/>
        <v>0</v>
      </c>
      <c r="Z211" s="168">
        <v>0</v>
      </c>
      <c r="AA211" s="169">
        <f t="shared" si="28"/>
        <v>0</v>
      </c>
      <c r="AR211" s="18" t="s">
        <v>203</v>
      </c>
      <c r="AT211" s="18" t="s">
        <v>147</v>
      </c>
      <c r="AU211" s="18" t="s">
        <v>86</v>
      </c>
      <c r="AY211" s="18" t="s">
        <v>146</v>
      </c>
      <c r="BE211" s="110">
        <f t="shared" si="29"/>
        <v>0</v>
      </c>
      <c r="BF211" s="110">
        <f t="shared" si="30"/>
        <v>0</v>
      </c>
      <c r="BG211" s="110">
        <f t="shared" si="31"/>
        <v>0</v>
      </c>
      <c r="BH211" s="110">
        <f t="shared" si="32"/>
        <v>0</v>
      </c>
      <c r="BI211" s="110">
        <f t="shared" si="33"/>
        <v>0</v>
      </c>
      <c r="BJ211" s="18" t="s">
        <v>82</v>
      </c>
      <c r="BK211" s="110">
        <f t="shared" si="34"/>
        <v>0</v>
      </c>
      <c r="BL211" s="18" t="s">
        <v>175</v>
      </c>
      <c r="BM211" s="18" t="s">
        <v>363</v>
      </c>
    </row>
    <row r="212" spans="2:65" s="1" customFormat="1" ht="31.5" customHeight="1">
      <c r="B212" s="134"/>
      <c r="C212" s="163" t="s">
        <v>364</v>
      </c>
      <c r="D212" s="163" t="s">
        <v>147</v>
      </c>
      <c r="E212" s="164" t="s">
        <v>365</v>
      </c>
      <c r="F212" s="247" t="s">
        <v>366</v>
      </c>
      <c r="G212" s="247"/>
      <c r="H212" s="247"/>
      <c r="I212" s="247"/>
      <c r="J212" s="165" t="s">
        <v>338</v>
      </c>
      <c r="K212" s="166">
        <v>222</v>
      </c>
      <c r="L212" s="248">
        <v>0</v>
      </c>
      <c r="M212" s="248"/>
      <c r="N212" s="249">
        <f t="shared" si="25"/>
        <v>0</v>
      </c>
      <c r="O212" s="250"/>
      <c r="P212" s="250"/>
      <c r="Q212" s="250"/>
      <c r="R212" s="137"/>
      <c r="T212" s="167" t="s">
        <v>5</v>
      </c>
      <c r="U212" s="44" t="s">
        <v>40</v>
      </c>
      <c r="V212" s="36"/>
      <c r="W212" s="168">
        <f t="shared" si="26"/>
        <v>0</v>
      </c>
      <c r="X212" s="168">
        <v>0</v>
      </c>
      <c r="Y212" s="168">
        <f t="shared" si="27"/>
        <v>0</v>
      </c>
      <c r="Z212" s="168">
        <v>0</v>
      </c>
      <c r="AA212" s="169">
        <f t="shared" si="28"/>
        <v>0</v>
      </c>
      <c r="AR212" s="18" t="s">
        <v>203</v>
      </c>
      <c r="AT212" s="18" t="s">
        <v>147</v>
      </c>
      <c r="AU212" s="18" t="s">
        <v>86</v>
      </c>
      <c r="AY212" s="18" t="s">
        <v>146</v>
      </c>
      <c r="BE212" s="110">
        <f t="shared" si="29"/>
        <v>0</v>
      </c>
      <c r="BF212" s="110">
        <f t="shared" si="30"/>
        <v>0</v>
      </c>
      <c r="BG212" s="110">
        <f t="shared" si="31"/>
        <v>0</v>
      </c>
      <c r="BH212" s="110">
        <f t="shared" si="32"/>
        <v>0</v>
      </c>
      <c r="BI212" s="110">
        <f t="shared" si="33"/>
        <v>0</v>
      </c>
      <c r="BJ212" s="18" t="s">
        <v>82</v>
      </c>
      <c r="BK212" s="110">
        <f t="shared" si="34"/>
        <v>0</v>
      </c>
      <c r="BL212" s="18" t="s">
        <v>175</v>
      </c>
      <c r="BM212" s="18" t="s">
        <v>367</v>
      </c>
    </row>
    <row r="213" spans="2:65" s="1" customFormat="1" ht="31.5" customHeight="1">
      <c r="B213" s="134"/>
      <c r="C213" s="163" t="s">
        <v>261</v>
      </c>
      <c r="D213" s="163" t="s">
        <v>147</v>
      </c>
      <c r="E213" s="164" t="s">
        <v>368</v>
      </c>
      <c r="F213" s="247" t="s">
        <v>369</v>
      </c>
      <c r="G213" s="247"/>
      <c r="H213" s="247"/>
      <c r="I213" s="247"/>
      <c r="J213" s="165" t="s">
        <v>338</v>
      </c>
      <c r="K213" s="166">
        <v>280</v>
      </c>
      <c r="L213" s="248">
        <v>0</v>
      </c>
      <c r="M213" s="248"/>
      <c r="N213" s="249">
        <f t="shared" si="25"/>
        <v>0</v>
      </c>
      <c r="O213" s="250"/>
      <c r="P213" s="250"/>
      <c r="Q213" s="250"/>
      <c r="R213" s="137"/>
      <c r="T213" s="167" t="s">
        <v>5</v>
      </c>
      <c r="U213" s="44" t="s">
        <v>40</v>
      </c>
      <c r="V213" s="36"/>
      <c r="W213" s="168">
        <f t="shared" si="26"/>
        <v>0</v>
      </c>
      <c r="X213" s="168">
        <v>0</v>
      </c>
      <c r="Y213" s="168">
        <f t="shared" si="27"/>
        <v>0</v>
      </c>
      <c r="Z213" s="168">
        <v>0</v>
      </c>
      <c r="AA213" s="169">
        <f t="shared" si="28"/>
        <v>0</v>
      </c>
      <c r="AR213" s="18" t="s">
        <v>203</v>
      </c>
      <c r="AT213" s="18" t="s">
        <v>147</v>
      </c>
      <c r="AU213" s="18" t="s">
        <v>86</v>
      </c>
      <c r="AY213" s="18" t="s">
        <v>146</v>
      </c>
      <c r="BE213" s="110">
        <f t="shared" si="29"/>
        <v>0</v>
      </c>
      <c r="BF213" s="110">
        <f t="shared" si="30"/>
        <v>0</v>
      </c>
      <c r="BG213" s="110">
        <f t="shared" si="31"/>
        <v>0</v>
      </c>
      <c r="BH213" s="110">
        <f t="shared" si="32"/>
        <v>0</v>
      </c>
      <c r="BI213" s="110">
        <f t="shared" si="33"/>
        <v>0</v>
      </c>
      <c r="BJ213" s="18" t="s">
        <v>82</v>
      </c>
      <c r="BK213" s="110">
        <f t="shared" si="34"/>
        <v>0</v>
      </c>
      <c r="BL213" s="18" t="s">
        <v>175</v>
      </c>
      <c r="BM213" s="18" t="s">
        <v>370</v>
      </c>
    </row>
    <row r="214" spans="2:65" s="1" customFormat="1" ht="31.5" customHeight="1">
      <c r="B214" s="134"/>
      <c r="C214" s="163" t="s">
        <v>371</v>
      </c>
      <c r="D214" s="163" t="s">
        <v>147</v>
      </c>
      <c r="E214" s="164" t="s">
        <v>372</v>
      </c>
      <c r="F214" s="247" t="s">
        <v>373</v>
      </c>
      <c r="G214" s="247"/>
      <c r="H214" s="247"/>
      <c r="I214" s="247"/>
      <c r="J214" s="165" t="s">
        <v>338</v>
      </c>
      <c r="K214" s="166">
        <v>11</v>
      </c>
      <c r="L214" s="248">
        <v>0</v>
      </c>
      <c r="M214" s="248"/>
      <c r="N214" s="249">
        <f t="shared" si="25"/>
        <v>0</v>
      </c>
      <c r="O214" s="250"/>
      <c r="P214" s="250"/>
      <c r="Q214" s="250"/>
      <c r="R214" s="137"/>
      <c r="T214" s="167" t="s">
        <v>5</v>
      </c>
      <c r="U214" s="44" t="s">
        <v>40</v>
      </c>
      <c r="V214" s="36"/>
      <c r="W214" s="168">
        <f t="shared" si="26"/>
        <v>0</v>
      </c>
      <c r="X214" s="168">
        <v>0</v>
      </c>
      <c r="Y214" s="168">
        <f t="shared" si="27"/>
        <v>0</v>
      </c>
      <c r="Z214" s="168">
        <v>0</v>
      </c>
      <c r="AA214" s="169">
        <f t="shared" si="28"/>
        <v>0</v>
      </c>
      <c r="AR214" s="18" t="s">
        <v>203</v>
      </c>
      <c r="AT214" s="18" t="s">
        <v>147</v>
      </c>
      <c r="AU214" s="18" t="s">
        <v>86</v>
      </c>
      <c r="AY214" s="18" t="s">
        <v>146</v>
      </c>
      <c r="BE214" s="110">
        <f t="shared" si="29"/>
        <v>0</v>
      </c>
      <c r="BF214" s="110">
        <f t="shared" si="30"/>
        <v>0</v>
      </c>
      <c r="BG214" s="110">
        <f t="shared" si="31"/>
        <v>0</v>
      </c>
      <c r="BH214" s="110">
        <f t="shared" si="32"/>
        <v>0</v>
      </c>
      <c r="BI214" s="110">
        <f t="shared" si="33"/>
        <v>0</v>
      </c>
      <c r="BJ214" s="18" t="s">
        <v>82</v>
      </c>
      <c r="BK214" s="110">
        <f t="shared" si="34"/>
        <v>0</v>
      </c>
      <c r="BL214" s="18" t="s">
        <v>175</v>
      </c>
      <c r="BM214" s="18" t="s">
        <v>374</v>
      </c>
    </row>
    <row r="215" spans="2:65" s="1" customFormat="1" ht="31.5" customHeight="1">
      <c r="B215" s="134"/>
      <c r="C215" s="170" t="s">
        <v>265</v>
      </c>
      <c r="D215" s="170" t="s">
        <v>153</v>
      </c>
      <c r="E215" s="171" t="s">
        <v>375</v>
      </c>
      <c r="F215" s="251" t="s">
        <v>376</v>
      </c>
      <c r="G215" s="251"/>
      <c r="H215" s="251"/>
      <c r="I215" s="251"/>
      <c r="J215" s="172" t="s">
        <v>338</v>
      </c>
      <c r="K215" s="173">
        <v>5157</v>
      </c>
      <c r="L215" s="252">
        <v>0</v>
      </c>
      <c r="M215" s="252"/>
      <c r="N215" s="250">
        <f t="shared" si="25"/>
        <v>0</v>
      </c>
      <c r="O215" s="250"/>
      <c r="P215" s="250"/>
      <c r="Q215" s="250"/>
      <c r="R215" s="137"/>
      <c r="T215" s="167" t="s">
        <v>5</v>
      </c>
      <c r="U215" s="44" t="s">
        <v>40</v>
      </c>
      <c r="V215" s="36"/>
      <c r="W215" s="168">
        <f t="shared" si="26"/>
        <v>0</v>
      </c>
      <c r="X215" s="168">
        <v>0</v>
      </c>
      <c r="Y215" s="168">
        <f t="shared" si="27"/>
        <v>0</v>
      </c>
      <c r="Z215" s="168">
        <v>0</v>
      </c>
      <c r="AA215" s="169">
        <f t="shared" si="28"/>
        <v>0</v>
      </c>
      <c r="AR215" s="18" t="s">
        <v>175</v>
      </c>
      <c r="AT215" s="18" t="s">
        <v>153</v>
      </c>
      <c r="AU215" s="18" t="s">
        <v>86</v>
      </c>
      <c r="AY215" s="18" t="s">
        <v>146</v>
      </c>
      <c r="BE215" s="110">
        <f t="shared" si="29"/>
        <v>0</v>
      </c>
      <c r="BF215" s="110">
        <f t="shared" si="30"/>
        <v>0</v>
      </c>
      <c r="BG215" s="110">
        <f t="shared" si="31"/>
        <v>0</v>
      </c>
      <c r="BH215" s="110">
        <f t="shared" si="32"/>
        <v>0</v>
      </c>
      <c r="BI215" s="110">
        <f t="shared" si="33"/>
        <v>0</v>
      </c>
      <c r="BJ215" s="18" t="s">
        <v>82</v>
      </c>
      <c r="BK215" s="110">
        <f t="shared" si="34"/>
        <v>0</v>
      </c>
      <c r="BL215" s="18" t="s">
        <v>175</v>
      </c>
      <c r="BM215" s="18" t="s">
        <v>377</v>
      </c>
    </row>
    <row r="216" spans="2:65" s="1" customFormat="1" ht="22.5" customHeight="1">
      <c r="B216" s="134"/>
      <c r="C216" s="163" t="s">
        <v>378</v>
      </c>
      <c r="D216" s="163" t="s">
        <v>147</v>
      </c>
      <c r="E216" s="164" t="s">
        <v>379</v>
      </c>
      <c r="F216" s="247" t="s">
        <v>380</v>
      </c>
      <c r="G216" s="247"/>
      <c r="H216" s="247"/>
      <c r="I216" s="247"/>
      <c r="J216" s="165" t="s">
        <v>338</v>
      </c>
      <c r="K216" s="166">
        <v>3253</v>
      </c>
      <c r="L216" s="248">
        <v>0</v>
      </c>
      <c r="M216" s="248"/>
      <c r="N216" s="249">
        <f t="shared" si="25"/>
        <v>0</v>
      </c>
      <c r="O216" s="250"/>
      <c r="P216" s="250"/>
      <c r="Q216" s="250"/>
      <c r="R216" s="137"/>
      <c r="T216" s="167" t="s">
        <v>5</v>
      </c>
      <c r="U216" s="44" t="s">
        <v>40</v>
      </c>
      <c r="V216" s="36"/>
      <c r="W216" s="168">
        <f t="shared" si="26"/>
        <v>0</v>
      </c>
      <c r="X216" s="168">
        <v>0</v>
      </c>
      <c r="Y216" s="168">
        <f t="shared" si="27"/>
        <v>0</v>
      </c>
      <c r="Z216" s="168">
        <v>0</v>
      </c>
      <c r="AA216" s="169">
        <f t="shared" si="28"/>
        <v>0</v>
      </c>
      <c r="AR216" s="18" t="s">
        <v>203</v>
      </c>
      <c r="AT216" s="18" t="s">
        <v>147</v>
      </c>
      <c r="AU216" s="18" t="s">
        <v>86</v>
      </c>
      <c r="AY216" s="18" t="s">
        <v>146</v>
      </c>
      <c r="BE216" s="110">
        <f t="shared" si="29"/>
        <v>0</v>
      </c>
      <c r="BF216" s="110">
        <f t="shared" si="30"/>
        <v>0</v>
      </c>
      <c r="BG216" s="110">
        <f t="shared" si="31"/>
        <v>0</v>
      </c>
      <c r="BH216" s="110">
        <f t="shared" si="32"/>
        <v>0</v>
      </c>
      <c r="BI216" s="110">
        <f t="shared" si="33"/>
        <v>0</v>
      </c>
      <c r="BJ216" s="18" t="s">
        <v>82</v>
      </c>
      <c r="BK216" s="110">
        <f t="shared" si="34"/>
        <v>0</v>
      </c>
      <c r="BL216" s="18" t="s">
        <v>175</v>
      </c>
      <c r="BM216" s="18" t="s">
        <v>381</v>
      </c>
    </row>
    <row r="217" spans="2:65" s="1" customFormat="1" ht="22.5" customHeight="1">
      <c r="B217" s="35"/>
      <c r="C217" s="36"/>
      <c r="D217" s="36"/>
      <c r="E217" s="36"/>
      <c r="F217" s="253" t="s">
        <v>382</v>
      </c>
      <c r="G217" s="254"/>
      <c r="H217" s="254"/>
      <c r="I217" s="254"/>
      <c r="J217" s="36"/>
      <c r="K217" s="36"/>
      <c r="L217" s="36"/>
      <c r="M217" s="36"/>
      <c r="N217" s="36"/>
      <c r="O217" s="36"/>
      <c r="P217" s="36"/>
      <c r="Q217" s="36"/>
      <c r="R217" s="37"/>
      <c r="T217" s="174"/>
      <c r="U217" s="36"/>
      <c r="V217" s="36"/>
      <c r="W217" s="36"/>
      <c r="X217" s="36"/>
      <c r="Y217" s="36"/>
      <c r="Z217" s="36"/>
      <c r="AA217" s="74"/>
      <c r="AT217" s="18" t="s">
        <v>254</v>
      </c>
      <c r="AU217" s="18" t="s">
        <v>86</v>
      </c>
    </row>
    <row r="218" spans="2:65" s="1" customFormat="1" ht="31.5" customHeight="1">
      <c r="B218" s="134"/>
      <c r="C218" s="170" t="s">
        <v>268</v>
      </c>
      <c r="D218" s="170" t="s">
        <v>153</v>
      </c>
      <c r="E218" s="171" t="s">
        <v>383</v>
      </c>
      <c r="F218" s="251" t="s">
        <v>384</v>
      </c>
      <c r="G218" s="251"/>
      <c r="H218" s="251"/>
      <c r="I218" s="251"/>
      <c r="J218" s="172" t="s">
        <v>338</v>
      </c>
      <c r="K218" s="173">
        <v>3253</v>
      </c>
      <c r="L218" s="252">
        <v>0</v>
      </c>
      <c r="M218" s="252"/>
      <c r="N218" s="250">
        <f t="shared" ref="N218:N225" si="35">ROUND(L218*K218,2)</f>
        <v>0</v>
      </c>
      <c r="O218" s="250"/>
      <c r="P218" s="250"/>
      <c r="Q218" s="250"/>
      <c r="R218" s="137"/>
      <c r="T218" s="167" t="s">
        <v>5</v>
      </c>
      <c r="U218" s="44" t="s">
        <v>40</v>
      </c>
      <c r="V218" s="36"/>
      <c r="W218" s="168">
        <f t="shared" ref="W218:W225" si="36">V218*K218</f>
        <v>0</v>
      </c>
      <c r="X218" s="168">
        <v>0</v>
      </c>
      <c r="Y218" s="168">
        <f t="shared" ref="Y218:Y225" si="37">X218*K218</f>
        <v>0</v>
      </c>
      <c r="Z218" s="168">
        <v>0</v>
      </c>
      <c r="AA218" s="169">
        <f t="shared" ref="AA218:AA225" si="38">Z218*K218</f>
        <v>0</v>
      </c>
      <c r="AR218" s="18" t="s">
        <v>175</v>
      </c>
      <c r="AT218" s="18" t="s">
        <v>153</v>
      </c>
      <c r="AU218" s="18" t="s">
        <v>86</v>
      </c>
      <c r="AY218" s="18" t="s">
        <v>146</v>
      </c>
      <c r="BE218" s="110">
        <f t="shared" ref="BE218:BE225" si="39">IF(U218="základní",N218,0)</f>
        <v>0</v>
      </c>
      <c r="BF218" s="110">
        <f t="shared" ref="BF218:BF225" si="40">IF(U218="snížená",N218,0)</f>
        <v>0</v>
      </c>
      <c r="BG218" s="110">
        <f t="shared" ref="BG218:BG225" si="41">IF(U218="zákl. přenesená",N218,0)</f>
        <v>0</v>
      </c>
      <c r="BH218" s="110">
        <f t="shared" ref="BH218:BH225" si="42">IF(U218="sníž. přenesená",N218,0)</f>
        <v>0</v>
      </c>
      <c r="BI218" s="110">
        <f t="shared" ref="BI218:BI225" si="43">IF(U218="nulová",N218,0)</f>
        <v>0</v>
      </c>
      <c r="BJ218" s="18" t="s">
        <v>82</v>
      </c>
      <c r="BK218" s="110">
        <f t="shared" ref="BK218:BK225" si="44">ROUND(L218*K218,2)</f>
        <v>0</v>
      </c>
      <c r="BL218" s="18" t="s">
        <v>175</v>
      </c>
      <c r="BM218" s="18" t="s">
        <v>385</v>
      </c>
    </row>
    <row r="219" spans="2:65" s="1" customFormat="1" ht="22.5" customHeight="1">
      <c r="B219" s="134"/>
      <c r="C219" s="170" t="s">
        <v>386</v>
      </c>
      <c r="D219" s="170" t="s">
        <v>153</v>
      </c>
      <c r="E219" s="171" t="s">
        <v>387</v>
      </c>
      <c r="F219" s="251" t="s">
        <v>388</v>
      </c>
      <c r="G219" s="251"/>
      <c r="H219" s="251"/>
      <c r="I219" s="251"/>
      <c r="J219" s="172" t="s">
        <v>193</v>
      </c>
      <c r="K219" s="173">
        <v>3</v>
      </c>
      <c r="L219" s="252">
        <v>0</v>
      </c>
      <c r="M219" s="252"/>
      <c r="N219" s="250">
        <f t="shared" si="35"/>
        <v>0</v>
      </c>
      <c r="O219" s="250"/>
      <c r="P219" s="250"/>
      <c r="Q219" s="250"/>
      <c r="R219" s="137"/>
      <c r="T219" s="167" t="s">
        <v>5</v>
      </c>
      <c r="U219" s="44" t="s">
        <v>40</v>
      </c>
      <c r="V219" s="36"/>
      <c r="W219" s="168">
        <f t="shared" si="36"/>
        <v>0</v>
      </c>
      <c r="X219" s="168">
        <v>0</v>
      </c>
      <c r="Y219" s="168">
        <f t="shared" si="37"/>
        <v>0</v>
      </c>
      <c r="Z219" s="168">
        <v>0</v>
      </c>
      <c r="AA219" s="169">
        <f t="shared" si="38"/>
        <v>0</v>
      </c>
      <c r="AR219" s="18" t="s">
        <v>175</v>
      </c>
      <c r="AT219" s="18" t="s">
        <v>153</v>
      </c>
      <c r="AU219" s="18" t="s">
        <v>86</v>
      </c>
      <c r="AY219" s="18" t="s">
        <v>146</v>
      </c>
      <c r="BE219" s="110">
        <f t="shared" si="39"/>
        <v>0</v>
      </c>
      <c r="BF219" s="110">
        <f t="shared" si="40"/>
        <v>0</v>
      </c>
      <c r="BG219" s="110">
        <f t="shared" si="41"/>
        <v>0</v>
      </c>
      <c r="BH219" s="110">
        <f t="shared" si="42"/>
        <v>0</v>
      </c>
      <c r="BI219" s="110">
        <f t="shared" si="43"/>
        <v>0</v>
      </c>
      <c r="BJ219" s="18" t="s">
        <v>82</v>
      </c>
      <c r="BK219" s="110">
        <f t="shared" si="44"/>
        <v>0</v>
      </c>
      <c r="BL219" s="18" t="s">
        <v>175</v>
      </c>
      <c r="BM219" s="18" t="s">
        <v>389</v>
      </c>
    </row>
    <row r="220" spans="2:65" s="1" customFormat="1" ht="31.5" customHeight="1">
      <c r="B220" s="134"/>
      <c r="C220" s="170" t="s">
        <v>272</v>
      </c>
      <c r="D220" s="170" t="s">
        <v>153</v>
      </c>
      <c r="E220" s="171" t="s">
        <v>390</v>
      </c>
      <c r="F220" s="251" t="s">
        <v>391</v>
      </c>
      <c r="G220" s="251"/>
      <c r="H220" s="251"/>
      <c r="I220" s="251"/>
      <c r="J220" s="172" t="s">
        <v>193</v>
      </c>
      <c r="K220" s="173">
        <v>9</v>
      </c>
      <c r="L220" s="252">
        <v>0</v>
      </c>
      <c r="M220" s="252"/>
      <c r="N220" s="250">
        <f t="shared" si="35"/>
        <v>0</v>
      </c>
      <c r="O220" s="250"/>
      <c r="P220" s="250"/>
      <c r="Q220" s="250"/>
      <c r="R220" s="137"/>
      <c r="T220" s="167" t="s">
        <v>5</v>
      </c>
      <c r="U220" s="44" t="s">
        <v>40</v>
      </c>
      <c r="V220" s="36"/>
      <c r="W220" s="168">
        <f t="shared" si="36"/>
        <v>0</v>
      </c>
      <c r="X220" s="168">
        <v>0</v>
      </c>
      <c r="Y220" s="168">
        <f t="shared" si="37"/>
        <v>0</v>
      </c>
      <c r="Z220" s="168">
        <v>0</v>
      </c>
      <c r="AA220" s="169">
        <f t="shared" si="38"/>
        <v>0</v>
      </c>
      <c r="AR220" s="18" t="s">
        <v>175</v>
      </c>
      <c r="AT220" s="18" t="s">
        <v>153</v>
      </c>
      <c r="AU220" s="18" t="s">
        <v>86</v>
      </c>
      <c r="AY220" s="18" t="s">
        <v>146</v>
      </c>
      <c r="BE220" s="110">
        <f t="shared" si="39"/>
        <v>0</v>
      </c>
      <c r="BF220" s="110">
        <f t="shared" si="40"/>
        <v>0</v>
      </c>
      <c r="BG220" s="110">
        <f t="shared" si="41"/>
        <v>0</v>
      </c>
      <c r="BH220" s="110">
        <f t="shared" si="42"/>
        <v>0</v>
      </c>
      <c r="BI220" s="110">
        <f t="shared" si="43"/>
        <v>0</v>
      </c>
      <c r="BJ220" s="18" t="s">
        <v>82</v>
      </c>
      <c r="BK220" s="110">
        <f t="shared" si="44"/>
        <v>0</v>
      </c>
      <c r="BL220" s="18" t="s">
        <v>175</v>
      </c>
      <c r="BM220" s="18" t="s">
        <v>392</v>
      </c>
    </row>
    <row r="221" spans="2:65" s="1" customFormat="1" ht="31.5" customHeight="1">
      <c r="B221" s="134"/>
      <c r="C221" s="163" t="s">
        <v>393</v>
      </c>
      <c r="D221" s="163" t="s">
        <v>147</v>
      </c>
      <c r="E221" s="164" t="s">
        <v>394</v>
      </c>
      <c r="F221" s="247" t="s">
        <v>395</v>
      </c>
      <c r="G221" s="247"/>
      <c r="H221" s="247"/>
      <c r="I221" s="247"/>
      <c r="J221" s="165" t="s">
        <v>193</v>
      </c>
      <c r="K221" s="166">
        <v>3</v>
      </c>
      <c r="L221" s="248">
        <v>0</v>
      </c>
      <c r="M221" s="248"/>
      <c r="N221" s="249">
        <f t="shared" si="35"/>
        <v>0</v>
      </c>
      <c r="O221" s="250"/>
      <c r="P221" s="250"/>
      <c r="Q221" s="250"/>
      <c r="R221" s="137"/>
      <c r="T221" s="167" t="s">
        <v>5</v>
      </c>
      <c r="U221" s="44" t="s">
        <v>40</v>
      </c>
      <c r="V221" s="36"/>
      <c r="W221" s="168">
        <f t="shared" si="36"/>
        <v>0</v>
      </c>
      <c r="X221" s="168">
        <v>0</v>
      </c>
      <c r="Y221" s="168">
        <f t="shared" si="37"/>
        <v>0</v>
      </c>
      <c r="Z221" s="168">
        <v>0</v>
      </c>
      <c r="AA221" s="169">
        <f t="shared" si="38"/>
        <v>0</v>
      </c>
      <c r="AR221" s="18" t="s">
        <v>203</v>
      </c>
      <c r="AT221" s="18" t="s">
        <v>147</v>
      </c>
      <c r="AU221" s="18" t="s">
        <v>86</v>
      </c>
      <c r="AY221" s="18" t="s">
        <v>146</v>
      </c>
      <c r="BE221" s="110">
        <f t="shared" si="39"/>
        <v>0</v>
      </c>
      <c r="BF221" s="110">
        <f t="shared" si="40"/>
        <v>0</v>
      </c>
      <c r="BG221" s="110">
        <f t="shared" si="41"/>
        <v>0</v>
      </c>
      <c r="BH221" s="110">
        <f t="shared" si="42"/>
        <v>0</v>
      </c>
      <c r="BI221" s="110">
        <f t="shared" si="43"/>
        <v>0</v>
      </c>
      <c r="BJ221" s="18" t="s">
        <v>82</v>
      </c>
      <c r="BK221" s="110">
        <f t="shared" si="44"/>
        <v>0</v>
      </c>
      <c r="BL221" s="18" t="s">
        <v>175</v>
      </c>
      <c r="BM221" s="18" t="s">
        <v>396</v>
      </c>
    </row>
    <row r="222" spans="2:65" s="1" customFormat="1" ht="31.5" customHeight="1">
      <c r="B222" s="134"/>
      <c r="C222" s="163" t="s">
        <v>275</v>
      </c>
      <c r="D222" s="163" t="s">
        <v>147</v>
      </c>
      <c r="E222" s="164" t="s">
        <v>397</v>
      </c>
      <c r="F222" s="247" t="s">
        <v>398</v>
      </c>
      <c r="G222" s="247"/>
      <c r="H222" s="247"/>
      <c r="I222" s="247"/>
      <c r="J222" s="165" t="s">
        <v>193</v>
      </c>
      <c r="K222" s="166">
        <v>9</v>
      </c>
      <c r="L222" s="248">
        <v>0</v>
      </c>
      <c r="M222" s="248"/>
      <c r="N222" s="249">
        <f t="shared" si="35"/>
        <v>0</v>
      </c>
      <c r="O222" s="250"/>
      <c r="P222" s="250"/>
      <c r="Q222" s="250"/>
      <c r="R222" s="137"/>
      <c r="T222" s="167" t="s">
        <v>5</v>
      </c>
      <c r="U222" s="44" t="s">
        <v>40</v>
      </c>
      <c r="V222" s="36"/>
      <c r="W222" s="168">
        <f t="shared" si="36"/>
        <v>0</v>
      </c>
      <c r="X222" s="168">
        <v>0</v>
      </c>
      <c r="Y222" s="168">
        <f t="shared" si="37"/>
        <v>0</v>
      </c>
      <c r="Z222" s="168">
        <v>0</v>
      </c>
      <c r="AA222" s="169">
        <f t="shared" si="38"/>
        <v>0</v>
      </c>
      <c r="AR222" s="18" t="s">
        <v>203</v>
      </c>
      <c r="AT222" s="18" t="s">
        <v>147</v>
      </c>
      <c r="AU222" s="18" t="s">
        <v>86</v>
      </c>
      <c r="AY222" s="18" t="s">
        <v>146</v>
      </c>
      <c r="BE222" s="110">
        <f t="shared" si="39"/>
        <v>0</v>
      </c>
      <c r="BF222" s="110">
        <f t="shared" si="40"/>
        <v>0</v>
      </c>
      <c r="BG222" s="110">
        <f t="shared" si="41"/>
        <v>0</v>
      </c>
      <c r="BH222" s="110">
        <f t="shared" si="42"/>
        <v>0</v>
      </c>
      <c r="BI222" s="110">
        <f t="shared" si="43"/>
        <v>0</v>
      </c>
      <c r="BJ222" s="18" t="s">
        <v>82</v>
      </c>
      <c r="BK222" s="110">
        <f t="shared" si="44"/>
        <v>0</v>
      </c>
      <c r="BL222" s="18" t="s">
        <v>175</v>
      </c>
      <c r="BM222" s="18" t="s">
        <v>399</v>
      </c>
    </row>
    <row r="223" spans="2:65" s="1" customFormat="1" ht="22.5" customHeight="1">
      <c r="B223" s="134"/>
      <c r="C223" s="170" t="s">
        <v>400</v>
      </c>
      <c r="D223" s="170" t="s">
        <v>153</v>
      </c>
      <c r="E223" s="171" t="s">
        <v>401</v>
      </c>
      <c r="F223" s="251" t="s">
        <v>402</v>
      </c>
      <c r="G223" s="251"/>
      <c r="H223" s="251"/>
      <c r="I223" s="251"/>
      <c r="J223" s="172" t="s">
        <v>193</v>
      </c>
      <c r="K223" s="173">
        <v>12</v>
      </c>
      <c r="L223" s="252">
        <v>0</v>
      </c>
      <c r="M223" s="252"/>
      <c r="N223" s="250">
        <f t="shared" si="35"/>
        <v>0</v>
      </c>
      <c r="O223" s="250"/>
      <c r="P223" s="250"/>
      <c r="Q223" s="250"/>
      <c r="R223" s="137"/>
      <c r="T223" s="167" t="s">
        <v>5</v>
      </c>
      <c r="U223" s="44" t="s">
        <v>40</v>
      </c>
      <c r="V223" s="36"/>
      <c r="W223" s="168">
        <f t="shared" si="36"/>
        <v>0</v>
      </c>
      <c r="X223" s="168">
        <v>0</v>
      </c>
      <c r="Y223" s="168">
        <f t="shared" si="37"/>
        <v>0</v>
      </c>
      <c r="Z223" s="168">
        <v>0</v>
      </c>
      <c r="AA223" s="169">
        <f t="shared" si="38"/>
        <v>0</v>
      </c>
      <c r="AR223" s="18" t="s">
        <v>175</v>
      </c>
      <c r="AT223" s="18" t="s">
        <v>153</v>
      </c>
      <c r="AU223" s="18" t="s">
        <v>86</v>
      </c>
      <c r="AY223" s="18" t="s">
        <v>146</v>
      </c>
      <c r="BE223" s="110">
        <f t="shared" si="39"/>
        <v>0</v>
      </c>
      <c r="BF223" s="110">
        <f t="shared" si="40"/>
        <v>0</v>
      </c>
      <c r="BG223" s="110">
        <f t="shared" si="41"/>
        <v>0</v>
      </c>
      <c r="BH223" s="110">
        <f t="shared" si="42"/>
        <v>0</v>
      </c>
      <c r="BI223" s="110">
        <f t="shared" si="43"/>
        <v>0</v>
      </c>
      <c r="BJ223" s="18" t="s">
        <v>82</v>
      </c>
      <c r="BK223" s="110">
        <f t="shared" si="44"/>
        <v>0</v>
      </c>
      <c r="BL223" s="18" t="s">
        <v>175</v>
      </c>
      <c r="BM223" s="18" t="s">
        <v>403</v>
      </c>
    </row>
    <row r="224" spans="2:65" s="1" customFormat="1" ht="31.5" customHeight="1">
      <c r="B224" s="134"/>
      <c r="C224" s="163" t="s">
        <v>279</v>
      </c>
      <c r="D224" s="163" t="s">
        <v>147</v>
      </c>
      <c r="E224" s="164" t="s">
        <v>404</v>
      </c>
      <c r="F224" s="247" t="s">
        <v>405</v>
      </c>
      <c r="G224" s="247"/>
      <c r="H224" s="247"/>
      <c r="I224" s="247"/>
      <c r="J224" s="165" t="s">
        <v>193</v>
      </c>
      <c r="K224" s="166">
        <v>12</v>
      </c>
      <c r="L224" s="248">
        <v>0</v>
      </c>
      <c r="M224" s="248"/>
      <c r="N224" s="249">
        <f t="shared" si="35"/>
        <v>0</v>
      </c>
      <c r="O224" s="250"/>
      <c r="P224" s="250"/>
      <c r="Q224" s="250"/>
      <c r="R224" s="137"/>
      <c r="T224" s="167" t="s">
        <v>5</v>
      </c>
      <c r="U224" s="44" t="s">
        <v>40</v>
      </c>
      <c r="V224" s="36"/>
      <c r="W224" s="168">
        <f t="shared" si="36"/>
        <v>0</v>
      </c>
      <c r="X224" s="168">
        <v>0</v>
      </c>
      <c r="Y224" s="168">
        <f t="shared" si="37"/>
        <v>0</v>
      </c>
      <c r="Z224" s="168">
        <v>0</v>
      </c>
      <c r="AA224" s="169">
        <f t="shared" si="38"/>
        <v>0</v>
      </c>
      <c r="AR224" s="18" t="s">
        <v>203</v>
      </c>
      <c r="AT224" s="18" t="s">
        <v>147</v>
      </c>
      <c r="AU224" s="18" t="s">
        <v>86</v>
      </c>
      <c r="AY224" s="18" t="s">
        <v>146</v>
      </c>
      <c r="BE224" s="110">
        <f t="shared" si="39"/>
        <v>0</v>
      </c>
      <c r="BF224" s="110">
        <f t="shared" si="40"/>
        <v>0</v>
      </c>
      <c r="BG224" s="110">
        <f t="shared" si="41"/>
        <v>0</v>
      </c>
      <c r="BH224" s="110">
        <f t="shared" si="42"/>
        <v>0</v>
      </c>
      <c r="BI224" s="110">
        <f t="shared" si="43"/>
        <v>0</v>
      </c>
      <c r="BJ224" s="18" t="s">
        <v>82</v>
      </c>
      <c r="BK224" s="110">
        <f t="shared" si="44"/>
        <v>0</v>
      </c>
      <c r="BL224" s="18" t="s">
        <v>175</v>
      </c>
      <c r="BM224" s="18" t="s">
        <v>406</v>
      </c>
    </row>
    <row r="225" spans="2:65" s="1" customFormat="1" ht="31.5" customHeight="1">
      <c r="B225" s="134"/>
      <c r="C225" s="170" t="s">
        <v>407</v>
      </c>
      <c r="D225" s="170" t="s">
        <v>153</v>
      </c>
      <c r="E225" s="171" t="s">
        <v>408</v>
      </c>
      <c r="F225" s="251" t="s">
        <v>409</v>
      </c>
      <c r="G225" s="251"/>
      <c r="H225" s="251"/>
      <c r="I225" s="251"/>
      <c r="J225" s="172" t="s">
        <v>410</v>
      </c>
      <c r="K225" s="175">
        <v>0</v>
      </c>
      <c r="L225" s="252">
        <v>0</v>
      </c>
      <c r="M225" s="252"/>
      <c r="N225" s="250">
        <f t="shared" si="35"/>
        <v>0</v>
      </c>
      <c r="O225" s="250"/>
      <c r="P225" s="250"/>
      <c r="Q225" s="250"/>
      <c r="R225" s="137"/>
      <c r="T225" s="167" t="s">
        <v>5</v>
      </c>
      <c r="U225" s="44" t="s">
        <v>40</v>
      </c>
      <c r="V225" s="36"/>
      <c r="W225" s="168">
        <f t="shared" si="36"/>
        <v>0</v>
      </c>
      <c r="X225" s="168">
        <v>0</v>
      </c>
      <c r="Y225" s="168">
        <f t="shared" si="37"/>
        <v>0</v>
      </c>
      <c r="Z225" s="168">
        <v>0</v>
      </c>
      <c r="AA225" s="169">
        <f t="shared" si="38"/>
        <v>0</v>
      </c>
      <c r="AR225" s="18" t="s">
        <v>175</v>
      </c>
      <c r="AT225" s="18" t="s">
        <v>153</v>
      </c>
      <c r="AU225" s="18" t="s">
        <v>86</v>
      </c>
      <c r="AY225" s="18" t="s">
        <v>146</v>
      </c>
      <c r="BE225" s="110">
        <f t="shared" si="39"/>
        <v>0</v>
      </c>
      <c r="BF225" s="110">
        <f t="shared" si="40"/>
        <v>0</v>
      </c>
      <c r="BG225" s="110">
        <f t="shared" si="41"/>
        <v>0</v>
      </c>
      <c r="BH225" s="110">
        <f t="shared" si="42"/>
        <v>0</v>
      </c>
      <c r="BI225" s="110">
        <f t="shared" si="43"/>
        <v>0</v>
      </c>
      <c r="BJ225" s="18" t="s">
        <v>82</v>
      </c>
      <c r="BK225" s="110">
        <f t="shared" si="44"/>
        <v>0</v>
      </c>
      <c r="BL225" s="18" t="s">
        <v>175</v>
      </c>
      <c r="BM225" s="18" t="s">
        <v>411</v>
      </c>
    </row>
    <row r="226" spans="2:65" s="10" customFormat="1" ht="29.85" customHeight="1">
      <c r="B226" s="152"/>
      <c r="C226" s="153"/>
      <c r="D226" s="162" t="s">
        <v>121</v>
      </c>
      <c r="E226" s="162"/>
      <c r="F226" s="162"/>
      <c r="G226" s="162"/>
      <c r="H226" s="162"/>
      <c r="I226" s="162"/>
      <c r="J226" s="162"/>
      <c r="K226" s="162"/>
      <c r="L226" s="162"/>
      <c r="M226" s="162"/>
      <c r="N226" s="260">
        <f>BK226</f>
        <v>0</v>
      </c>
      <c r="O226" s="261"/>
      <c r="P226" s="261"/>
      <c r="Q226" s="261"/>
      <c r="R226" s="155"/>
      <c r="T226" s="156"/>
      <c r="U226" s="153"/>
      <c r="V226" s="153"/>
      <c r="W226" s="157">
        <f>W227+SUM(W228:W232)</f>
        <v>0</v>
      </c>
      <c r="X226" s="153"/>
      <c r="Y226" s="157">
        <f>Y227+SUM(Y228:Y232)</f>
        <v>0</v>
      </c>
      <c r="Z226" s="153"/>
      <c r="AA226" s="158">
        <f>AA227+SUM(AA228:AA232)</f>
        <v>0</v>
      </c>
      <c r="AR226" s="159" t="s">
        <v>82</v>
      </c>
      <c r="AT226" s="160" t="s">
        <v>74</v>
      </c>
      <c r="AU226" s="160" t="s">
        <v>82</v>
      </c>
      <c r="AY226" s="159" t="s">
        <v>146</v>
      </c>
      <c r="BK226" s="161">
        <f>BK227+SUM(BK228:BK232)</f>
        <v>0</v>
      </c>
    </row>
    <row r="227" spans="2:65" s="1" customFormat="1" ht="22.5" customHeight="1">
      <c r="B227" s="134"/>
      <c r="C227" s="170" t="s">
        <v>283</v>
      </c>
      <c r="D227" s="170" t="s">
        <v>153</v>
      </c>
      <c r="E227" s="171" t="s">
        <v>412</v>
      </c>
      <c r="F227" s="251" t="s">
        <v>413</v>
      </c>
      <c r="G227" s="251"/>
      <c r="H227" s="251"/>
      <c r="I227" s="251"/>
      <c r="J227" s="172" t="s">
        <v>251</v>
      </c>
      <c r="K227" s="173">
        <v>2</v>
      </c>
      <c r="L227" s="252">
        <v>0</v>
      </c>
      <c r="M227" s="252"/>
      <c r="N227" s="250">
        <f>ROUND(L227*K227,2)</f>
        <v>0</v>
      </c>
      <c r="O227" s="250"/>
      <c r="P227" s="250"/>
      <c r="Q227" s="250"/>
      <c r="R227" s="137"/>
      <c r="T227" s="167" t="s">
        <v>5</v>
      </c>
      <c r="U227" s="44" t="s">
        <v>40</v>
      </c>
      <c r="V227" s="36"/>
      <c r="W227" s="168">
        <f>V227*K227</f>
        <v>0</v>
      </c>
      <c r="X227" s="168">
        <v>0</v>
      </c>
      <c r="Y227" s="168">
        <f>X227*K227</f>
        <v>0</v>
      </c>
      <c r="Z227" s="168">
        <v>0</v>
      </c>
      <c r="AA227" s="169">
        <f>Z227*K227</f>
        <v>0</v>
      </c>
      <c r="AR227" s="18" t="s">
        <v>152</v>
      </c>
      <c r="AT227" s="18" t="s">
        <v>153</v>
      </c>
      <c r="AU227" s="18" t="s">
        <v>86</v>
      </c>
      <c r="AY227" s="18" t="s">
        <v>146</v>
      </c>
      <c r="BE227" s="110">
        <f>IF(U227="základní",N227,0)</f>
        <v>0</v>
      </c>
      <c r="BF227" s="110">
        <f>IF(U227="snížená",N227,0)</f>
        <v>0</v>
      </c>
      <c r="BG227" s="110">
        <f>IF(U227="zákl. přenesená",N227,0)</f>
        <v>0</v>
      </c>
      <c r="BH227" s="110">
        <f>IF(U227="sníž. přenesená",N227,0)</f>
        <v>0</v>
      </c>
      <c r="BI227" s="110">
        <f>IF(U227="nulová",N227,0)</f>
        <v>0</v>
      </c>
      <c r="BJ227" s="18" t="s">
        <v>82</v>
      </c>
      <c r="BK227" s="110">
        <f>ROUND(L227*K227,2)</f>
        <v>0</v>
      </c>
      <c r="BL227" s="18" t="s">
        <v>152</v>
      </c>
      <c r="BM227" s="18" t="s">
        <v>414</v>
      </c>
    </row>
    <row r="228" spans="2:65" s="1" customFormat="1" ht="31.5" customHeight="1">
      <c r="B228" s="134"/>
      <c r="C228" s="170" t="s">
        <v>415</v>
      </c>
      <c r="D228" s="170" t="s">
        <v>153</v>
      </c>
      <c r="E228" s="171" t="s">
        <v>416</v>
      </c>
      <c r="F228" s="251" t="s">
        <v>417</v>
      </c>
      <c r="G228" s="251"/>
      <c r="H228" s="251"/>
      <c r="I228" s="251"/>
      <c r="J228" s="172" t="s">
        <v>418</v>
      </c>
      <c r="K228" s="173">
        <v>1</v>
      </c>
      <c r="L228" s="252">
        <v>0</v>
      </c>
      <c r="M228" s="252"/>
      <c r="N228" s="250">
        <f>ROUND(L228*K228,2)</f>
        <v>0</v>
      </c>
      <c r="O228" s="250"/>
      <c r="P228" s="250"/>
      <c r="Q228" s="250"/>
      <c r="R228" s="137"/>
      <c r="T228" s="167" t="s">
        <v>5</v>
      </c>
      <c r="U228" s="44" t="s">
        <v>40</v>
      </c>
      <c r="V228" s="36"/>
      <c r="W228" s="168">
        <f>V228*K228</f>
        <v>0</v>
      </c>
      <c r="X228" s="168">
        <v>0</v>
      </c>
      <c r="Y228" s="168">
        <f>X228*K228</f>
        <v>0</v>
      </c>
      <c r="Z228" s="168">
        <v>0</v>
      </c>
      <c r="AA228" s="169">
        <f>Z228*K228</f>
        <v>0</v>
      </c>
      <c r="AR228" s="18" t="s">
        <v>152</v>
      </c>
      <c r="AT228" s="18" t="s">
        <v>153</v>
      </c>
      <c r="AU228" s="18" t="s">
        <v>86</v>
      </c>
      <c r="AY228" s="18" t="s">
        <v>146</v>
      </c>
      <c r="BE228" s="110">
        <f>IF(U228="základní",N228,0)</f>
        <v>0</v>
      </c>
      <c r="BF228" s="110">
        <f>IF(U228="snížená",N228,0)</f>
        <v>0</v>
      </c>
      <c r="BG228" s="110">
        <f>IF(U228="zákl. přenesená",N228,0)</f>
        <v>0</v>
      </c>
      <c r="BH228" s="110">
        <f>IF(U228="sníž. přenesená",N228,0)</f>
        <v>0</v>
      </c>
      <c r="BI228" s="110">
        <f>IF(U228="nulová",N228,0)</f>
        <v>0</v>
      </c>
      <c r="BJ228" s="18" t="s">
        <v>82</v>
      </c>
      <c r="BK228" s="110">
        <f>ROUND(L228*K228,2)</f>
        <v>0</v>
      </c>
      <c r="BL228" s="18" t="s">
        <v>152</v>
      </c>
      <c r="BM228" s="18" t="s">
        <v>419</v>
      </c>
    </row>
    <row r="229" spans="2:65" s="1" customFormat="1" ht="30" customHeight="1">
      <c r="B229" s="35"/>
      <c r="C229" s="36"/>
      <c r="D229" s="36"/>
      <c r="E229" s="36"/>
      <c r="F229" s="253" t="s">
        <v>420</v>
      </c>
      <c r="G229" s="254"/>
      <c r="H229" s="254"/>
      <c r="I229" s="254"/>
      <c r="J229" s="36"/>
      <c r="K229" s="36"/>
      <c r="L229" s="36"/>
      <c r="M229" s="36"/>
      <c r="N229" s="36"/>
      <c r="O229" s="36"/>
      <c r="P229" s="36"/>
      <c r="Q229" s="36"/>
      <c r="R229" s="37"/>
      <c r="T229" s="174"/>
      <c r="U229" s="36"/>
      <c r="V229" s="36"/>
      <c r="W229" s="36"/>
      <c r="X229" s="36"/>
      <c r="Y229" s="36"/>
      <c r="Z229" s="36"/>
      <c r="AA229" s="74"/>
      <c r="AT229" s="18" t="s">
        <v>254</v>
      </c>
      <c r="AU229" s="18" t="s">
        <v>86</v>
      </c>
    </row>
    <row r="230" spans="2:65" s="1" customFormat="1" ht="31.5" customHeight="1">
      <c r="B230" s="134"/>
      <c r="C230" s="170" t="s">
        <v>287</v>
      </c>
      <c r="D230" s="170" t="s">
        <v>153</v>
      </c>
      <c r="E230" s="171" t="s">
        <v>421</v>
      </c>
      <c r="F230" s="251" t="s">
        <v>422</v>
      </c>
      <c r="G230" s="251"/>
      <c r="H230" s="251"/>
      <c r="I230" s="251"/>
      <c r="J230" s="172" t="s">
        <v>150</v>
      </c>
      <c r="K230" s="173">
        <v>720</v>
      </c>
      <c r="L230" s="252">
        <v>0</v>
      </c>
      <c r="M230" s="252"/>
      <c r="N230" s="250">
        <f>ROUND(L230*K230,2)</f>
        <v>0</v>
      </c>
      <c r="O230" s="250"/>
      <c r="P230" s="250"/>
      <c r="Q230" s="250"/>
      <c r="R230" s="137"/>
      <c r="T230" s="167" t="s">
        <v>5</v>
      </c>
      <c r="U230" s="44" t="s">
        <v>40</v>
      </c>
      <c r="V230" s="36"/>
      <c r="W230" s="168">
        <f>V230*K230</f>
        <v>0</v>
      </c>
      <c r="X230" s="168">
        <v>0</v>
      </c>
      <c r="Y230" s="168">
        <f>X230*K230</f>
        <v>0</v>
      </c>
      <c r="Z230" s="168">
        <v>0</v>
      </c>
      <c r="AA230" s="169">
        <f>Z230*K230</f>
        <v>0</v>
      </c>
      <c r="AR230" s="18" t="s">
        <v>152</v>
      </c>
      <c r="AT230" s="18" t="s">
        <v>153</v>
      </c>
      <c r="AU230" s="18" t="s">
        <v>86</v>
      </c>
      <c r="AY230" s="18" t="s">
        <v>146</v>
      </c>
      <c r="BE230" s="110">
        <f>IF(U230="základní",N230,0)</f>
        <v>0</v>
      </c>
      <c r="BF230" s="110">
        <f>IF(U230="snížená",N230,0)</f>
        <v>0</v>
      </c>
      <c r="BG230" s="110">
        <f>IF(U230="zákl. přenesená",N230,0)</f>
        <v>0</v>
      </c>
      <c r="BH230" s="110">
        <f>IF(U230="sníž. přenesená",N230,0)</f>
        <v>0</v>
      </c>
      <c r="BI230" s="110">
        <f>IF(U230="nulová",N230,0)</f>
        <v>0</v>
      </c>
      <c r="BJ230" s="18" t="s">
        <v>82</v>
      </c>
      <c r="BK230" s="110">
        <f>ROUND(L230*K230,2)</f>
        <v>0</v>
      </c>
      <c r="BL230" s="18" t="s">
        <v>152</v>
      </c>
      <c r="BM230" s="18" t="s">
        <v>423</v>
      </c>
    </row>
    <row r="231" spans="2:65" s="1" customFormat="1" ht="30" customHeight="1">
      <c r="B231" s="35"/>
      <c r="C231" s="36"/>
      <c r="D231" s="36"/>
      <c r="E231" s="36"/>
      <c r="F231" s="253" t="s">
        <v>424</v>
      </c>
      <c r="G231" s="254"/>
      <c r="H231" s="254"/>
      <c r="I231" s="254"/>
      <c r="J231" s="36"/>
      <c r="K231" s="36"/>
      <c r="L231" s="36"/>
      <c r="M231" s="36"/>
      <c r="N231" s="36"/>
      <c r="O231" s="36"/>
      <c r="P231" s="36"/>
      <c r="Q231" s="36"/>
      <c r="R231" s="37"/>
      <c r="T231" s="174"/>
      <c r="U231" s="36"/>
      <c r="V231" s="36"/>
      <c r="W231" s="36"/>
      <c r="X231" s="36"/>
      <c r="Y231" s="36"/>
      <c r="Z231" s="36"/>
      <c r="AA231" s="74"/>
      <c r="AT231" s="18" t="s">
        <v>254</v>
      </c>
      <c r="AU231" s="18" t="s">
        <v>86</v>
      </c>
    </row>
    <row r="232" spans="2:65" s="10" customFormat="1" ht="22.35" customHeight="1">
      <c r="B232" s="152"/>
      <c r="C232" s="153"/>
      <c r="D232" s="162" t="s">
        <v>122</v>
      </c>
      <c r="E232" s="162"/>
      <c r="F232" s="162"/>
      <c r="G232" s="162"/>
      <c r="H232" s="162"/>
      <c r="I232" s="162"/>
      <c r="J232" s="162"/>
      <c r="K232" s="162"/>
      <c r="L232" s="162"/>
      <c r="M232" s="162"/>
      <c r="N232" s="258">
        <f>BK232</f>
        <v>0</v>
      </c>
      <c r="O232" s="259"/>
      <c r="P232" s="259"/>
      <c r="Q232" s="259"/>
      <c r="R232" s="155"/>
      <c r="T232" s="156"/>
      <c r="U232" s="153"/>
      <c r="V232" s="153"/>
      <c r="W232" s="157">
        <f>SUM(W233:W244)</f>
        <v>0</v>
      </c>
      <c r="X232" s="153"/>
      <c r="Y232" s="157">
        <f>SUM(Y233:Y244)</f>
        <v>0</v>
      </c>
      <c r="Z232" s="153"/>
      <c r="AA232" s="158">
        <f>SUM(AA233:AA244)</f>
        <v>0</v>
      </c>
      <c r="AR232" s="159" t="s">
        <v>82</v>
      </c>
      <c r="AT232" s="160" t="s">
        <v>74</v>
      </c>
      <c r="AU232" s="160" t="s">
        <v>86</v>
      </c>
      <c r="AY232" s="159" t="s">
        <v>146</v>
      </c>
      <c r="BK232" s="161">
        <f>SUM(BK233:BK244)</f>
        <v>0</v>
      </c>
    </row>
    <row r="233" spans="2:65" s="1" customFormat="1" ht="31.5" customHeight="1">
      <c r="B233" s="134"/>
      <c r="C233" s="170" t="s">
        <v>425</v>
      </c>
      <c r="D233" s="170" t="s">
        <v>153</v>
      </c>
      <c r="E233" s="171" t="s">
        <v>426</v>
      </c>
      <c r="F233" s="251" t="s">
        <v>427</v>
      </c>
      <c r="G233" s="251"/>
      <c r="H233" s="251"/>
      <c r="I233" s="251"/>
      <c r="J233" s="172" t="s">
        <v>428</v>
      </c>
      <c r="K233" s="173">
        <v>30</v>
      </c>
      <c r="L233" s="252">
        <v>0</v>
      </c>
      <c r="M233" s="252"/>
      <c r="N233" s="250">
        <f t="shared" ref="N233:N244" si="45">ROUND(L233*K233,2)</f>
        <v>0</v>
      </c>
      <c r="O233" s="250"/>
      <c r="P233" s="250"/>
      <c r="Q233" s="250"/>
      <c r="R233" s="137"/>
      <c r="T233" s="167" t="s">
        <v>5</v>
      </c>
      <c r="U233" s="44" t="s">
        <v>40</v>
      </c>
      <c r="V233" s="36"/>
      <c r="W233" s="168">
        <f t="shared" ref="W233:W244" si="46">V233*K233</f>
        <v>0</v>
      </c>
      <c r="X233" s="168">
        <v>0</v>
      </c>
      <c r="Y233" s="168">
        <f t="shared" ref="Y233:Y244" si="47">X233*K233</f>
        <v>0</v>
      </c>
      <c r="Z233" s="168">
        <v>0</v>
      </c>
      <c r="AA233" s="169">
        <f t="shared" ref="AA233:AA244" si="48">Z233*K233</f>
        <v>0</v>
      </c>
      <c r="AR233" s="18" t="s">
        <v>152</v>
      </c>
      <c r="AT233" s="18" t="s">
        <v>153</v>
      </c>
      <c r="AU233" s="18" t="s">
        <v>156</v>
      </c>
      <c r="AY233" s="18" t="s">
        <v>146</v>
      </c>
      <c r="BE233" s="110">
        <f t="shared" ref="BE233:BE244" si="49">IF(U233="základní",N233,0)</f>
        <v>0</v>
      </c>
      <c r="BF233" s="110">
        <f t="shared" ref="BF233:BF244" si="50">IF(U233="snížená",N233,0)</f>
        <v>0</v>
      </c>
      <c r="BG233" s="110">
        <f t="shared" ref="BG233:BG244" si="51">IF(U233="zákl. přenesená",N233,0)</f>
        <v>0</v>
      </c>
      <c r="BH233" s="110">
        <f t="shared" ref="BH233:BH244" si="52">IF(U233="sníž. přenesená",N233,0)</f>
        <v>0</v>
      </c>
      <c r="BI233" s="110">
        <f t="shared" ref="BI233:BI244" si="53">IF(U233="nulová",N233,0)</f>
        <v>0</v>
      </c>
      <c r="BJ233" s="18" t="s">
        <v>82</v>
      </c>
      <c r="BK233" s="110">
        <f t="shared" ref="BK233:BK244" si="54">ROUND(L233*K233,2)</f>
        <v>0</v>
      </c>
      <c r="BL233" s="18" t="s">
        <v>152</v>
      </c>
      <c r="BM233" s="18" t="s">
        <v>429</v>
      </c>
    </row>
    <row r="234" spans="2:65" s="1" customFormat="1" ht="31.5" customHeight="1">
      <c r="B234" s="134"/>
      <c r="C234" s="170" t="s">
        <v>291</v>
      </c>
      <c r="D234" s="170" t="s">
        <v>153</v>
      </c>
      <c r="E234" s="171" t="s">
        <v>430</v>
      </c>
      <c r="F234" s="251" t="s">
        <v>431</v>
      </c>
      <c r="G234" s="251"/>
      <c r="H234" s="251"/>
      <c r="I234" s="251"/>
      <c r="J234" s="172" t="s">
        <v>428</v>
      </c>
      <c r="K234" s="173">
        <v>2</v>
      </c>
      <c r="L234" s="252">
        <v>0</v>
      </c>
      <c r="M234" s="252"/>
      <c r="N234" s="250">
        <f t="shared" si="45"/>
        <v>0</v>
      </c>
      <c r="O234" s="250"/>
      <c r="P234" s="250"/>
      <c r="Q234" s="250"/>
      <c r="R234" s="137"/>
      <c r="T234" s="167" t="s">
        <v>5</v>
      </c>
      <c r="U234" s="44" t="s">
        <v>40</v>
      </c>
      <c r="V234" s="36"/>
      <c r="W234" s="168">
        <f t="shared" si="46"/>
        <v>0</v>
      </c>
      <c r="X234" s="168">
        <v>0</v>
      </c>
      <c r="Y234" s="168">
        <f t="shared" si="47"/>
        <v>0</v>
      </c>
      <c r="Z234" s="168">
        <v>0</v>
      </c>
      <c r="AA234" s="169">
        <f t="shared" si="48"/>
        <v>0</v>
      </c>
      <c r="AR234" s="18" t="s">
        <v>152</v>
      </c>
      <c r="AT234" s="18" t="s">
        <v>153</v>
      </c>
      <c r="AU234" s="18" t="s">
        <v>156</v>
      </c>
      <c r="AY234" s="18" t="s">
        <v>146</v>
      </c>
      <c r="BE234" s="110">
        <f t="shared" si="49"/>
        <v>0</v>
      </c>
      <c r="BF234" s="110">
        <f t="shared" si="50"/>
        <v>0</v>
      </c>
      <c r="BG234" s="110">
        <f t="shared" si="51"/>
        <v>0</v>
      </c>
      <c r="BH234" s="110">
        <f t="shared" si="52"/>
        <v>0</v>
      </c>
      <c r="BI234" s="110">
        <f t="shared" si="53"/>
        <v>0</v>
      </c>
      <c r="BJ234" s="18" t="s">
        <v>82</v>
      </c>
      <c r="BK234" s="110">
        <f t="shared" si="54"/>
        <v>0</v>
      </c>
      <c r="BL234" s="18" t="s">
        <v>152</v>
      </c>
      <c r="BM234" s="18" t="s">
        <v>432</v>
      </c>
    </row>
    <row r="235" spans="2:65" s="1" customFormat="1" ht="31.5" customHeight="1">
      <c r="B235" s="134"/>
      <c r="C235" s="170" t="s">
        <v>433</v>
      </c>
      <c r="D235" s="170" t="s">
        <v>153</v>
      </c>
      <c r="E235" s="171" t="s">
        <v>434</v>
      </c>
      <c r="F235" s="251" t="s">
        <v>435</v>
      </c>
      <c r="G235" s="251"/>
      <c r="H235" s="251"/>
      <c r="I235" s="251"/>
      <c r="J235" s="172" t="s">
        <v>428</v>
      </c>
      <c r="K235" s="173">
        <v>74</v>
      </c>
      <c r="L235" s="252">
        <v>0</v>
      </c>
      <c r="M235" s="252"/>
      <c r="N235" s="250">
        <f t="shared" si="45"/>
        <v>0</v>
      </c>
      <c r="O235" s="250"/>
      <c r="P235" s="250"/>
      <c r="Q235" s="250"/>
      <c r="R235" s="137"/>
      <c r="T235" s="167" t="s">
        <v>5</v>
      </c>
      <c r="U235" s="44" t="s">
        <v>40</v>
      </c>
      <c r="V235" s="36"/>
      <c r="W235" s="168">
        <f t="shared" si="46"/>
        <v>0</v>
      </c>
      <c r="X235" s="168">
        <v>0</v>
      </c>
      <c r="Y235" s="168">
        <f t="shared" si="47"/>
        <v>0</v>
      </c>
      <c r="Z235" s="168">
        <v>0</v>
      </c>
      <c r="AA235" s="169">
        <f t="shared" si="48"/>
        <v>0</v>
      </c>
      <c r="AR235" s="18" t="s">
        <v>152</v>
      </c>
      <c r="AT235" s="18" t="s">
        <v>153</v>
      </c>
      <c r="AU235" s="18" t="s">
        <v>156</v>
      </c>
      <c r="AY235" s="18" t="s">
        <v>146</v>
      </c>
      <c r="BE235" s="110">
        <f t="shared" si="49"/>
        <v>0</v>
      </c>
      <c r="BF235" s="110">
        <f t="shared" si="50"/>
        <v>0</v>
      </c>
      <c r="BG235" s="110">
        <f t="shared" si="51"/>
        <v>0</v>
      </c>
      <c r="BH235" s="110">
        <f t="shared" si="52"/>
        <v>0</v>
      </c>
      <c r="BI235" s="110">
        <f t="shared" si="53"/>
        <v>0</v>
      </c>
      <c r="BJ235" s="18" t="s">
        <v>82</v>
      </c>
      <c r="BK235" s="110">
        <f t="shared" si="54"/>
        <v>0</v>
      </c>
      <c r="BL235" s="18" t="s">
        <v>152</v>
      </c>
      <c r="BM235" s="18" t="s">
        <v>436</v>
      </c>
    </row>
    <row r="236" spans="2:65" s="1" customFormat="1" ht="31.5" customHeight="1">
      <c r="B236" s="134"/>
      <c r="C236" s="170" t="s">
        <v>295</v>
      </c>
      <c r="D236" s="170" t="s">
        <v>153</v>
      </c>
      <c r="E236" s="171" t="s">
        <v>437</v>
      </c>
      <c r="F236" s="251" t="s">
        <v>438</v>
      </c>
      <c r="G236" s="251"/>
      <c r="H236" s="251"/>
      <c r="I236" s="251"/>
      <c r="J236" s="172" t="s">
        <v>428</v>
      </c>
      <c r="K236" s="173">
        <v>12</v>
      </c>
      <c r="L236" s="252">
        <v>0</v>
      </c>
      <c r="M236" s="252"/>
      <c r="N236" s="250">
        <f t="shared" si="45"/>
        <v>0</v>
      </c>
      <c r="O236" s="250"/>
      <c r="P236" s="250"/>
      <c r="Q236" s="250"/>
      <c r="R236" s="137"/>
      <c r="T236" s="167" t="s">
        <v>5</v>
      </c>
      <c r="U236" s="44" t="s">
        <v>40</v>
      </c>
      <c r="V236" s="36"/>
      <c r="W236" s="168">
        <f t="shared" si="46"/>
        <v>0</v>
      </c>
      <c r="X236" s="168">
        <v>0</v>
      </c>
      <c r="Y236" s="168">
        <f t="shared" si="47"/>
        <v>0</v>
      </c>
      <c r="Z236" s="168">
        <v>0</v>
      </c>
      <c r="AA236" s="169">
        <f t="shared" si="48"/>
        <v>0</v>
      </c>
      <c r="AR236" s="18" t="s">
        <v>152</v>
      </c>
      <c r="AT236" s="18" t="s">
        <v>153</v>
      </c>
      <c r="AU236" s="18" t="s">
        <v>156</v>
      </c>
      <c r="AY236" s="18" t="s">
        <v>146</v>
      </c>
      <c r="BE236" s="110">
        <f t="shared" si="49"/>
        <v>0</v>
      </c>
      <c r="BF236" s="110">
        <f t="shared" si="50"/>
        <v>0</v>
      </c>
      <c r="BG236" s="110">
        <f t="shared" si="51"/>
        <v>0</v>
      </c>
      <c r="BH236" s="110">
        <f t="shared" si="52"/>
        <v>0</v>
      </c>
      <c r="BI236" s="110">
        <f t="shared" si="53"/>
        <v>0</v>
      </c>
      <c r="BJ236" s="18" t="s">
        <v>82</v>
      </c>
      <c r="BK236" s="110">
        <f t="shared" si="54"/>
        <v>0</v>
      </c>
      <c r="BL236" s="18" t="s">
        <v>152</v>
      </c>
      <c r="BM236" s="18" t="s">
        <v>439</v>
      </c>
    </row>
    <row r="237" spans="2:65" s="1" customFormat="1" ht="22.5" customHeight="1">
      <c r="B237" s="134"/>
      <c r="C237" s="170" t="s">
        <v>440</v>
      </c>
      <c r="D237" s="170" t="s">
        <v>153</v>
      </c>
      <c r="E237" s="171" t="s">
        <v>441</v>
      </c>
      <c r="F237" s="251" t="s">
        <v>442</v>
      </c>
      <c r="G237" s="251"/>
      <c r="H237" s="251"/>
      <c r="I237" s="251"/>
      <c r="J237" s="172" t="s">
        <v>428</v>
      </c>
      <c r="K237" s="173">
        <v>30</v>
      </c>
      <c r="L237" s="252">
        <v>0</v>
      </c>
      <c r="M237" s="252"/>
      <c r="N237" s="250">
        <f t="shared" si="45"/>
        <v>0</v>
      </c>
      <c r="O237" s="250"/>
      <c r="P237" s="250"/>
      <c r="Q237" s="250"/>
      <c r="R237" s="137"/>
      <c r="T237" s="167" t="s">
        <v>5</v>
      </c>
      <c r="U237" s="44" t="s">
        <v>40</v>
      </c>
      <c r="V237" s="36"/>
      <c r="W237" s="168">
        <f t="shared" si="46"/>
        <v>0</v>
      </c>
      <c r="X237" s="168">
        <v>0</v>
      </c>
      <c r="Y237" s="168">
        <f t="shared" si="47"/>
        <v>0</v>
      </c>
      <c r="Z237" s="168">
        <v>0</v>
      </c>
      <c r="AA237" s="169">
        <f t="shared" si="48"/>
        <v>0</v>
      </c>
      <c r="AR237" s="18" t="s">
        <v>152</v>
      </c>
      <c r="AT237" s="18" t="s">
        <v>153</v>
      </c>
      <c r="AU237" s="18" t="s">
        <v>156</v>
      </c>
      <c r="AY237" s="18" t="s">
        <v>146</v>
      </c>
      <c r="BE237" s="110">
        <f t="shared" si="49"/>
        <v>0</v>
      </c>
      <c r="BF237" s="110">
        <f t="shared" si="50"/>
        <v>0</v>
      </c>
      <c r="BG237" s="110">
        <f t="shared" si="51"/>
        <v>0</v>
      </c>
      <c r="BH237" s="110">
        <f t="shared" si="52"/>
        <v>0</v>
      </c>
      <c r="BI237" s="110">
        <f t="shared" si="53"/>
        <v>0</v>
      </c>
      <c r="BJ237" s="18" t="s">
        <v>82</v>
      </c>
      <c r="BK237" s="110">
        <f t="shared" si="54"/>
        <v>0</v>
      </c>
      <c r="BL237" s="18" t="s">
        <v>152</v>
      </c>
      <c r="BM237" s="18" t="s">
        <v>443</v>
      </c>
    </row>
    <row r="238" spans="2:65" s="1" customFormat="1" ht="22.5" customHeight="1">
      <c r="B238" s="134"/>
      <c r="C238" s="170" t="s">
        <v>298</v>
      </c>
      <c r="D238" s="170" t="s">
        <v>153</v>
      </c>
      <c r="E238" s="171" t="s">
        <v>444</v>
      </c>
      <c r="F238" s="251" t="s">
        <v>445</v>
      </c>
      <c r="G238" s="251"/>
      <c r="H238" s="251"/>
      <c r="I238" s="251"/>
      <c r="J238" s="172" t="s">
        <v>428</v>
      </c>
      <c r="K238" s="173">
        <v>2</v>
      </c>
      <c r="L238" s="252">
        <v>0</v>
      </c>
      <c r="M238" s="252"/>
      <c r="N238" s="250">
        <f t="shared" si="45"/>
        <v>0</v>
      </c>
      <c r="O238" s="250"/>
      <c r="P238" s="250"/>
      <c r="Q238" s="250"/>
      <c r="R238" s="137"/>
      <c r="T238" s="167" t="s">
        <v>5</v>
      </c>
      <c r="U238" s="44" t="s">
        <v>40</v>
      </c>
      <c r="V238" s="36"/>
      <c r="W238" s="168">
        <f t="shared" si="46"/>
        <v>0</v>
      </c>
      <c r="X238" s="168">
        <v>0</v>
      </c>
      <c r="Y238" s="168">
        <f t="shared" si="47"/>
        <v>0</v>
      </c>
      <c r="Z238" s="168">
        <v>0</v>
      </c>
      <c r="AA238" s="169">
        <f t="shared" si="48"/>
        <v>0</v>
      </c>
      <c r="AR238" s="18" t="s">
        <v>152</v>
      </c>
      <c r="AT238" s="18" t="s">
        <v>153</v>
      </c>
      <c r="AU238" s="18" t="s">
        <v>156</v>
      </c>
      <c r="AY238" s="18" t="s">
        <v>146</v>
      </c>
      <c r="BE238" s="110">
        <f t="shared" si="49"/>
        <v>0</v>
      </c>
      <c r="BF238" s="110">
        <f t="shared" si="50"/>
        <v>0</v>
      </c>
      <c r="BG238" s="110">
        <f t="shared" si="51"/>
        <v>0</v>
      </c>
      <c r="BH238" s="110">
        <f t="shared" si="52"/>
        <v>0</v>
      </c>
      <c r="BI238" s="110">
        <f t="shared" si="53"/>
        <v>0</v>
      </c>
      <c r="BJ238" s="18" t="s">
        <v>82</v>
      </c>
      <c r="BK238" s="110">
        <f t="shared" si="54"/>
        <v>0</v>
      </c>
      <c r="BL238" s="18" t="s">
        <v>152</v>
      </c>
      <c r="BM238" s="18" t="s">
        <v>446</v>
      </c>
    </row>
    <row r="239" spans="2:65" s="1" customFormat="1" ht="22.5" customHeight="1">
      <c r="B239" s="134"/>
      <c r="C239" s="170" t="s">
        <v>447</v>
      </c>
      <c r="D239" s="170" t="s">
        <v>153</v>
      </c>
      <c r="E239" s="171" t="s">
        <v>448</v>
      </c>
      <c r="F239" s="251" t="s">
        <v>449</v>
      </c>
      <c r="G239" s="251"/>
      <c r="H239" s="251"/>
      <c r="I239" s="251"/>
      <c r="J239" s="172" t="s">
        <v>428</v>
      </c>
      <c r="K239" s="173">
        <v>74</v>
      </c>
      <c r="L239" s="252">
        <v>0</v>
      </c>
      <c r="M239" s="252"/>
      <c r="N239" s="250">
        <f t="shared" si="45"/>
        <v>0</v>
      </c>
      <c r="O239" s="250"/>
      <c r="P239" s="250"/>
      <c r="Q239" s="250"/>
      <c r="R239" s="137"/>
      <c r="T239" s="167" t="s">
        <v>5</v>
      </c>
      <c r="U239" s="44" t="s">
        <v>40</v>
      </c>
      <c r="V239" s="36"/>
      <c r="W239" s="168">
        <f t="shared" si="46"/>
        <v>0</v>
      </c>
      <c r="X239" s="168">
        <v>0</v>
      </c>
      <c r="Y239" s="168">
        <f t="shared" si="47"/>
        <v>0</v>
      </c>
      <c r="Z239" s="168">
        <v>0</v>
      </c>
      <c r="AA239" s="169">
        <f t="shared" si="48"/>
        <v>0</v>
      </c>
      <c r="AR239" s="18" t="s">
        <v>152</v>
      </c>
      <c r="AT239" s="18" t="s">
        <v>153</v>
      </c>
      <c r="AU239" s="18" t="s">
        <v>156</v>
      </c>
      <c r="AY239" s="18" t="s">
        <v>146</v>
      </c>
      <c r="BE239" s="110">
        <f t="shared" si="49"/>
        <v>0</v>
      </c>
      <c r="BF239" s="110">
        <f t="shared" si="50"/>
        <v>0</v>
      </c>
      <c r="BG239" s="110">
        <f t="shared" si="51"/>
        <v>0</v>
      </c>
      <c r="BH239" s="110">
        <f t="shared" si="52"/>
        <v>0</v>
      </c>
      <c r="BI239" s="110">
        <f t="shared" si="53"/>
        <v>0</v>
      </c>
      <c r="BJ239" s="18" t="s">
        <v>82</v>
      </c>
      <c r="BK239" s="110">
        <f t="shared" si="54"/>
        <v>0</v>
      </c>
      <c r="BL239" s="18" t="s">
        <v>152</v>
      </c>
      <c r="BM239" s="18" t="s">
        <v>450</v>
      </c>
    </row>
    <row r="240" spans="2:65" s="1" customFormat="1" ht="22.5" customHeight="1">
      <c r="B240" s="134"/>
      <c r="C240" s="170" t="s">
        <v>302</v>
      </c>
      <c r="D240" s="170" t="s">
        <v>153</v>
      </c>
      <c r="E240" s="171" t="s">
        <v>451</v>
      </c>
      <c r="F240" s="251" t="s">
        <v>452</v>
      </c>
      <c r="G240" s="251"/>
      <c r="H240" s="251"/>
      <c r="I240" s="251"/>
      <c r="J240" s="172" t="s">
        <v>428</v>
      </c>
      <c r="K240" s="173">
        <v>12</v>
      </c>
      <c r="L240" s="252">
        <v>0</v>
      </c>
      <c r="M240" s="252"/>
      <c r="N240" s="250">
        <f t="shared" si="45"/>
        <v>0</v>
      </c>
      <c r="O240" s="250"/>
      <c r="P240" s="250"/>
      <c r="Q240" s="250"/>
      <c r="R240" s="137"/>
      <c r="T240" s="167" t="s">
        <v>5</v>
      </c>
      <c r="U240" s="44" t="s">
        <v>40</v>
      </c>
      <c r="V240" s="36"/>
      <c r="W240" s="168">
        <f t="shared" si="46"/>
        <v>0</v>
      </c>
      <c r="X240" s="168">
        <v>0</v>
      </c>
      <c r="Y240" s="168">
        <f t="shared" si="47"/>
        <v>0</v>
      </c>
      <c r="Z240" s="168">
        <v>0</v>
      </c>
      <c r="AA240" s="169">
        <f t="shared" si="48"/>
        <v>0</v>
      </c>
      <c r="AR240" s="18" t="s">
        <v>152</v>
      </c>
      <c r="AT240" s="18" t="s">
        <v>153</v>
      </c>
      <c r="AU240" s="18" t="s">
        <v>156</v>
      </c>
      <c r="AY240" s="18" t="s">
        <v>146</v>
      </c>
      <c r="BE240" s="110">
        <f t="shared" si="49"/>
        <v>0</v>
      </c>
      <c r="BF240" s="110">
        <f t="shared" si="50"/>
        <v>0</v>
      </c>
      <c r="BG240" s="110">
        <f t="shared" si="51"/>
        <v>0</v>
      </c>
      <c r="BH240" s="110">
        <f t="shared" si="52"/>
        <v>0</v>
      </c>
      <c r="BI240" s="110">
        <f t="shared" si="53"/>
        <v>0</v>
      </c>
      <c r="BJ240" s="18" t="s">
        <v>82</v>
      </c>
      <c r="BK240" s="110">
        <f t="shared" si="54"/>
        <v>0</v>
      </c>
      <c r="BL240" s="18" t="s">
        <v>152</v>
      </c>
      <c r="BM240" s="18" t="s">
        <v>453</v>
      </c>
    </row>
    <row r="241" spans="2:65" s="1" customFormat="1" ht="22.5" customHeight="1">
      <c r="B241" s="134"/>
      <c r="C241" s="170" t="s">
        <v>454</v>
      </c>
      <c r="D241" s="170" t="s">
        <v>153</v>
      </c>
      <c r="E241" s="171" t="s">
        <v>455</v>
      </c>
      <c r="F241" s="251" t="s">
        <v>456</v>
      </c>
      <c r="G241" s="251"/>
      <c r="H241" s="251"/>
      <c r="I241" s="251"/>
      <c r="J241" s="172" t="s">
        <v>428</v>
      </c>
      <c r="K241" s="173">
        <v>3</v>
      </c>
      <c r="L241" s="252">
        <v>0</v>
      </c>
      <c r="M241" s="252"/>
      <c r="N241" s="250">
        <f t="shared" si="45"/>
        <v>0</v>
      </c>
      <c r="O241" s="250"/>
      <c r="P241" s="250"/>
      <c r="Q241" s="250"/>
      <c r="R241" s="137"/>
      <c r="T241" s="167" t="s">
        <v>5</v>
      </c>
      <c r="U241" s="44" t="s">
        <v>40</v>
      </c>
      <c r="V241" s="36"/>
      <c r="W241" s="168">
        <f t="shared" si="46"/>
        <v>0</v>
      </c>
      <c r="X241" s="168">
        <v>0</v>
      </c>
      <c r="Y241" s="168">
        <f t="shared" si="47"/>
        <v>0</v>
      </c>
      <c r="Z241" s="168">
        <v>0</v>
      </c>
      <c r="AA241" s="169">
        <f t="shared" si="48"/>
        <v>0</v>
      </c>
      <c r="AR241" s="18" t="s">
        <v>152</v>
      </c>
      <c r="AT241" s="18" t="s">
        <v>153</v>
      </c>
      <c r="AU241" s="18" t="s">
        <v>156</v>
      </c>
      <c r="AY241" s="18" t="s">
        <v>146</v>
      </c>
      <c r="BE241" s="110">
        <f t="shared" si="49"/>
        <v>0</v>
      </c>
      <c r="BF241" s="110">
        <f t="shared" si="50"/>
        <v>0</v>
      </c>
      <c r="BG241" s="110">
        <f t="shared" si="51"/>
        <v>0</v>
      </c>
      <c r="BH241" s="110">
        <f t="shared" si="52"/>
        <v>0</v>
      </c>
      <c r="BI241" s="110">
        <f t="shared" si="53"/>
        <v>0</v>
      </c>
      <c r="BJ241" s="18" t="s">
        <v>82</v>
      </c>
      <c r="BK241" s="110">
        <f t="shared" si="54"/>
        <v>0</v>
      </c>
      <c r="BL241" s="18" t="s">
        <v>152</v>
      </c>
      <c r="BM241" s="18" t="s">
        <v>457</v>
      </c>
    </row>
    <row r="242" spans="2:65" s="1" customFormat="1" ht="22.5" customHeight="1">
      <c r="B242" s="134"/>
      <c r="C242" s="170" t="s">
        <v>303</v>
      </c>
      <c r="D242" s="170" t="s">
        <v>153</v>
      </c>
      <c r="E242" s="171" t="s">
        <v>458</v>
      </c>
      <c r="F242" s="251" t="s">
        <v>459</v>
      </c>
      <c r="G242" s="251"/>
      <c r="H242" s="251"/>
      <c r="I242" s="251"/>
      <c r="J242" s="172" t="s">
        <v>428</v>
      </c>
      <c r="K242" s="173">
        <v>1</v>
      </c>
      <c r="L242" s="252">
        <v>0</v>
      </c>
      <c r="M242" s="252"/>
      <c r="N242" s="250">
        <f t="shared" si="45"/>
        <v>0</v>
      </c>
      <c r="O242" s="250"/>
      <c r="P242" s="250"/>
      <c r="Q242" s="250"/>
      <c r="R242" s="137"/>
      <c r="T242" s="167" t="s">
        <v>5</v>
      </c>
      <c r="U242" s="44" t="s">
        <v>40</v>
      </c>
      <c r="V242" s="36"/>
      <c r="W242" s="168">
        <f t="shared" si="46"/>
        <v>0</v>
      </c>
      <c r="X242" s="168">
        <v>0</v>
      </c>
      <c r="Y242" s="168">
        <f t="shared" si="47"/>
        <v>0</v>
      </c>
      <c r="Z242" s="168">
        <v>0</v>
      </c>
      <c r="AA242" s="169">
        <f t="shared" si="48"/>
        <v>0</v>
      </c>
      <c r="AR242" s="18" t="s">
        <v>152</v>
      </c>
      <c r="AT242" s="18" t="s">
        <v>153</v>
      </c>
      <c r="AU242" s="18" t="s">
        <v>156</v>
      </c>
      <c r="AY242" s="18" t="s">
        <v>146</v>
      </c>
      <c r="BE242" s="110">
        <f t="shared" si="49"/>
        <v>0</v>
      </c>
      <c r="BF242" s="110">
        <f t="shared" si="50"/>
        <v>0</v>
      </c>
      <c r="BG242" s="110">
        <f t="shared" si="51"/>
        <v>0</v>
      </c>
      <c r="BH242" s="110">
        <f t="shared" si="52"/>
        <v>0</v>
      </c>
      <c r="BI242" s="110">
        <f t="shared" si="53"/>
        <v>0</v>
      </c>
      <c r="BJ242" s="18" t="s">
        <v>82</v>
      </c>
      <c r="BK242" s="110">
        <f t="shared" si="54"/>
        <v>0</v>
      </c>
      <c r="BL242" s="18" t="s">
        <v>152</v>
      </c>
      <c r="BM242" s="18" t="s">
        <v>460</v>
      </c>
    </row>
    <row r="243" spans="2:65" s="1" customFormat="1" ht="22.5" customHeight="1">
      <c r="B243" s="134"/>
      <c r="C243" s="170" t="s">
        <v>461</v>
      </c>
      <c r="D243" s="170" t="s">
        <v>153</v>
      </c>
      <c r="E243" s="171" t="s">
        <v>462</v>
      </c>
      <c r="F243" s="251" t="s">
        <v>463</v>
      </c>
      <c r="G243" s="251"/>
      <c r="H243" s="251"/>
      <c r="I243" s="251"/>
      <c r="J243" s="172" t="s">
        <v>428</v>
      </c>
      <c r="K243" s="173">
        <v>7</v>
      </c>
      <c r="L243" s="252">
        <v>0</v>
      </c>
      <c r="M243" s="252"/>
      <c r="N243" s="250">
        <f t="shared" si="45"/>
        <v>0</v>
      </c>
      <c r="O243" s="250"/>
      <c r="P243" s="250"/>
      <c r="Q243" s="250"/>
      <c r="R243" s="137"/>
      <c r="T243" s="167" t="s">
        <v>5</v>
      </c>
      <c r="U243" s="44" t="s">
        <v>40</v>
      </c>
      <c r="V243" s="36"/>
      <c r="W243" s="168">
        <f t="shared" si="46"/>
        <v>0</v>
      </c>
      <c r="X243" s="168">
        <v>0</v>
      </c>
      <c r="Y243" s="168">
        <f t="shared" si="47"/>
        <v>0</v>
      </c>
      <c r="Z243" s="168">
        <v>0</v>
      </c>
      <c r="AA243" s="169">
        <f t="shared" si="48"/>
        <v>0</v>
      </c>
      <c r="AR243" s="18" t="s">
        <v>152</v>
      </c>
      <c r="AT243" s="18" t="s">
        <v>153</v>
      </c>
      <c r="AU243" s="18" t="s">
        <v>156</v>
      </c>
      <c r="AY243" s="18" t="s">
        <v>146</v>
      </c>
      <c r="BE243" s="110">
        <f t="shared" si="49"/>
        <v>0</v>
      </c>
      <c r="BF243" s="110">
        <f t="shared" si="50"/>
        <v>0</v>
      </c>
      <c r="BG243" s="110">
        <f t="shared" si="51"/>
        <v>0</v>
      </c>
      <c r="BH243" s="110">
        <f t="shared" si="52"/>
        <v>0</v>
      </c>
      <c r="BI243" s="110">
        <f t="shared" si="53"/>
        <v>0</v>
      </c>
      <c r="BJ243" s="18" t="s">
        <v>82</v>
      </c>
      <c r="BK243" s="110">
        <f t="shared" si="54"/>
        <v>0</v>
      </c>
      <c r="BL243" s="18" t="s">
        <v>152</v>
      </c>
      <c r="BM243" s="18" t="s">
        <v>464</v>
      </c>
    </row>
    <row r="244" spans="2:65" s="1" customFormat="1" ht="22.5" customHeight="1">
      <c r="B244" s="134"/>
      <c r="C244" s="170" t="s">
        <v>307</v>
      </c>
      <c r="D244" s="170" t="s">
        <v>153</v>
      </c>
      <c r="E244" s="171" t="s">
        <v>465</v>
      </c>
      <c r="F244" s="251" t="s">
        <v>466</v>
      </c>
      <c r="G244" s="251"/>
      <c r="H244" s="251"/>
      <c r="I244" s="251"/>
      <c r="J244" s="172" t="s">
        <v>428</v>
      </c>
      <c r="K244" s="173">
        <v>1</v>
      </c>
      <c r="L244" s="252">
        <v>0</v>
      </c>
      <c r="M244" s="252"/>
      <c r="N244" s="250">
        <f t="shared" si="45"/>
        <v>0</v>
      </c>
      <c r="O244" s="250"/>
      <c r="P244" s="250"/>
      <c r="Q244" s="250"/>
      <c r="R244" s="137"/>
      <c r="T244" s="167" t="s">
        <v>5</v>
      </c>
      <c r="U244" s="44" t="s">
        <v>40</v>
      </c>
      <c r="V244" s="36"/>
      <c r="W244" s="168">
        <f t="shared" si="46"/>
        <v>0</v>
      </c>
      <c r="X244" s="168">
        <v>0</v>
      </c>
      <c r="Y244" s="168">
        <f t="shared" si="47"/>
        <v>0</v>
      </c>
      <c r="Z244" s="168">
        <v>0</v>
      </c>
      <c r="AA244" s="169">
        <f t="shared" si="48"/>
        <v>0</v>
      </c>
      <c r="AR244" s="18" t="s">
        <v>152</v>
      </c>
      <c r="AT244" s="18" t="s">
        <v>153</v>
      </c>
      <c r="AU244" s="18" t="s">
        <v>156</v>
      </c>
      <c r="AY244" s="18" t="s">
        <v>146</v>
      </c>
      <c r="BE244" s="110">
        <f t="shared" si="49"/>
        <v>0</v>
      </c>
      <c r="BF244" s="110">
        <f t="shared" si="50"/>
        <v>0</v>
      </c>
      <c r="BG244" s="110">
        <f t="shared" si="51"/>
        <v>0</v>
      </c>
      <c r="BH244" s="110">
        <f t="shared" si="52"/>
        <v>0</v>
      </c>
      <c r="BI244" s="110">
        <f t="shared" si="53"/>
        <v>0</v>
      </c>
      <c r="BJ244" s="18" t="s">
        <v>82</v>
      </c>
      <c r="BK244" s="110">
        <f t="shared" si="54"/>
        <v>0</v>
      </c>
      <c r="BL244" s="18" t="s">
        <v>152</v>
      </c>
      <c r="BM244" s="18" t="s">
        <v>467</v>
      </c>
    </row>
    <row r="245" spans="2:65" s="1" customFormat="1" ht="49.9" customHeight="1">
      <c r="B245" s="35"/>
      <c r="C245" s="36"/>
      <c r="D245" s="154" t="s">
        <v>468</v>
      </c>
      <c r="E245" s="36"/>
      <c r="F245" s="36"/>
      <c r="G245" s="36"/>
      <c r="H245" s="36"/>
      <c r="I245" s="36"/>
      <c r="J245" s="36"/>
      <c r="K245" s="36"/>
      <c r="L245" s="36"/>
      <c r="M245" s="36"/>
      <c r="N245" s="262">
        <f>BK245</f>
        <v>0</v>
      </c>
      <c r="O245" s="263"/>
      <c r="P245" s="263"/>
      <c r="Q245" s="263"/>
      <c r="R245" s="37"/>
      <c r="T245" s="176"/>
      <c r="U245" s="56"/>
      <c r="V245" s="56"/>
      <c r="W245" s="56"/>
      <c r="X245" s="56"/>
      <c r="Y245" s="56"/>
      <c r="Z245" s="56"/>
      <c r="AA245" s="58"/>
      <c r="AT245" s="18" t="s">
        <v>74</v>
      </c>
      <c r="AU245" s="18" t="s">
        <v>75</v>
      </c>
      <c r="AY245" s="18" t="s">
        <v>469</v>
      </c>
      <c r="BK245" s="110">
        <v>0</v>
      </c>
    </row>
    <row r="246" spans="2:65" s="1" customFormat="1" ht="6.95" customHeight="1">
      <c r="B246" s="59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1"/>
    </row>
  </sheetData>
  <mergeCells count="374">
    <mergeCell ref="N245:Q245"/>
    <mergeCell ref="H1:K1"/>
    <mergeCell ref="S2:AC2"/>
    <mergeCell ref="F243:I243"/>
    <mergeCell ref="L243:M243"/>
    <mergeCell ref="N243:Q243"/>
    <mergeCell ref="F244:I244"/>
    <mergeCell ref="L244:M244"/>
    <mergeCell ref="N244:Q244"/>
    <mergeCell ref="N127:Q127"/>
    <mergeCell ref="N128:Q128"/>
    <mergeCell ref="N129:Q129"/>
    <mergeCell ref="N159:Q159"/>
    <mergeCell ref="N166:Q166"/>
    <mergeCell ref="N175:Q175"/>
    <mergeCell ref="N193:Q193"/>
    <mergeCell ref="N202:Q202"/>
    <mergeCell ref="N205:Q205"/>
    <mergeCell ref="N226:Q226"/>
    <mergeCell ref="N232:Q232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28:I228"/>
    <mergeCell ref="L228:M228"/>
    <mergeCell ref="N228:Q228"/>
    <mergeCell ref="F229:I229"/>
    <mergeCell ref="F230:I230"/>
    <mergeCell ref="L230:M230"/>
    <mergeCell ref="N230:Q230"/>
    <mergeCell ref="F231:I231"/>
    <mergeCell ref="F233:I233"/>
    <mergeCell ref="L233:M233"/>
    <mergeCell ref="N233:Q233"/>
    <mergeCell ref="F224:I224"/>
    <mergeCell ref="L224:M224"/>
    <mergeCell ref="N224:Q224"/>
    <mergeCell ref="F225:I225"/>
    <mergeCell ref="L225:M225"/>
    <mergeCell ref="N225:Q225"/>
    <mergeCell ref="F227:I227"/>
    <mergeCell ref="L227:M227"/>
    <mergeCell ref="N227:Q227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17:I217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04:I204"/>
    <mergeCell ref="L204:M204"/>
    <mergeCell ref="N204:Q204"/>
    <mergeCell ref="F206:I206"/>
    <mergeCell ref="L206:M206"/>
    <mergeCell ref="N206:Q206"/>
    <mergeCell ref="F207:I207"/>
    <mergeCell ref="L207:M207"/>
    <mergeCell ref="N207:Q207"/>
    <mergeCell ref="F200:I200"/>
    <mergeCell ref="L200:M200"/>
    <mergeCell ref="N200:Q200"/>
    <mergeCell ref="F201:I201"/>
    <mergeCell ref="L201:M201"/>
    <mergeCell ref="N201:Q201"/>
    <mergeCell ref="F203:I203"/>
    <mergeCell ref="L203:M203"/>
    <mergeCell ref="N203:Q203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88:I188"/>
    <mergeCell ref="F189:I189"/>
    <mergeCell ref="L189:M189"/>
    <mergeCell ref="N189:Q189"/>
    <mergeCell ref="F190:I190"/>
    <mergeCell ref="L190:M190"/>
    <mergeCell ref="N190:Q190"/>
    <mergeCell ref="F191:I191"/>
    <mergeCell ref="F192:I192"/>
    <mergeCell ref="L192:M192"/>
    <mergeCell ref="N192:Q192"/>
    <mergeCell ref="F183:I183"/>
    <mergeCell ref="L183:M183"/>
    <mergeCell ref="N183:Q183"/>
    <mergeCell ref="F184:I184"/>
    <mergeCell ref="F185:I185"/>
    <mergeCell ref="L185:M185"/>
    <mergeCell ref="N185:Q185"/>
    <mergeCell ref="F186:I186"/>
    <mergeCell ref="F187:I187"/>
    <mergeCell ref="L187:M187"/>
    <mergeCell ref="N187:Q187"/>
    <mergeCell ref="F178:I178"/>
    <mergeCell ref="L178:M178"/>
    <mergeCell ref="N178:Q178"/>
    <mergeCell ref="F179:I179"/>
    <mergeCell ref="F180:I180"/>
    <mergeCell ref="L180:M180"/>
    <mergeCell ref="N180:Q180"/>
    <mergeCell ref="F181:I181"/>
    <mergeCell ref="F182:I182"/>
    <mergeCell ref="L182:M182"/>
    <mergeCell ref="N182:Q182"/>
    <mergeCell ref="F172:I172"/>
    <mergeCell ref="F173:I173"/>
    <mergeCell ref="L173:M173"/>
    <mergeCell ref="N173:Q173"/>
    <mergeCell ref="F174:I174"/>
    <mergeCell ref="F176:I176"/>
    <mergeCell ref="L176:M176"/>
    <mergeCell ref="N176:Q176"/>
    <mergeCell ref="F177:I177"/>
    <mergeCell ref="F167:I167"/>
    <mergeCell ref="L167:M167"/>
    <mergeCell ref="N167:Q167"/>
    <mergeCell ref="F168:I168"/>
    <mergeCell ref="F169:I169"/>
    <mergeCell ref="L169:M169"/>
    <mergeCell ref="N169:Q169"/>
    <mergeCell ref="F170:I170"/>
    <mergeCell ref="F171:I171"/>
    <mergeCell ref="L171:M171"/>
    <mergeCell ref="N171:Q171"/>
    <mergeCell ref="F161:I161"/>
    <mergeCell ref="F162:I162"/>
    <mergeCell ref="L162:M162"/>
    <mergeCell ref="N162:Q162"/>
    <mergeCell ref="F163:I163"/>
    <mergeCell ref="F164:I164"/>
    <mergeCell ref="L164:M164"/>
    <mergeCell ref="N164:Q164"/>
    <mergeCell ref="F165:I165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17:P117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D104:H104"/>
    <mergeCell ref="N104:Q104"/>
    <mergeCell ref="D105:H105"/>
    <mergeCell ref="N105:Q105"/>
    <mergeCell ref="D106:H106"/>
    <mergeCell ref="N106:Q106"/>
    <mergeCell ref="N107:Q107"/>
    <mergeCell ref="L109:Q109"/>
    <mergeCell ref="C115:Q115"/>
    <mergeCell ref="N95:Q95"/>
    <mergeCell ref="N96:Q96"/>
    <mergeCell ref="N97:Q97"/>
    <mergeCell ref="N98:Q98"/>
    <mergeCell ref="N99:Q99"/>
    <mergeCell ref="N101:Q101"/>
    <mergeCell ref="D102:H102"/>
    <mergeCell ref="N102:Q102"/>
    <mergeCell ref="D103:H103"/>
    <mergeCell ref="N103:Q103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ace rozpočtu"/>
    <hyperlink ref="L1" location="C126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F2 HP - Horkovodní přivad...</vt:lpstr>
      <vt:lpstr>'F2 HP - Horkovodní přivad...'!Názvy_tisku</vt:lpstr>
      <vt:lpstr>'Rekapitulace stavby'!Názvy_tisku</vt:lpstr>
      <vt:lpstr>'F2 HP - Horkovodní přivad...'!Oblast_tisku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Vlasta</dc:creator>
  <cp:lastModifiedBy>Tomanová Vlasta</cp:lastModifiedBy>
  <dcterms:created xsi:type="dcterms:W3CDTF">2017-07-01T10:45:35Z</dcterms:created>
  <dcterms:modified xsi:type="dcterms:W3CDTF">2017-07-01T10:45:38Z</dcterms:modified>
</cp:coreProperties>
</file>