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ZADÁNÍ VEŘEJNÉ ZAKÁZKY\ODPOVĚDI uchazečů\ODPOIVĚDI 01.6.2017 Matoušek\"/>
    </mc:Choice>
  </mc:AlternateContent>
  <bookViews>
    <workbookView xWindow="270" yWindow="510" windowWidth="24615" windowHeight="13740" activeTab="1"/>
  </bookViews>
  <sheets>
    <sheet name="Rekapitulace stavby" sheetId="1" r:id="rId1"/>
    <sheet name="F5 HP - Horkovodní přivad..." sheetId="2" r:id="rId2"/>
  </sheets>
  <definedNames>
    <definedName name="_xlnm.Print_Titles" localSheetId="1">'F5 HP - Horkovodní přivad...'!$124:$124</definedName>
    <definedName name="_xlnm.Print_Titles" localSheetId="0">'Rekapitulace stavby'!$85:$85</definedName>
    <definedName name="_xlnm.Print_Area" localSheetId="1">'F5 HP - Horkovodní přivad...'!$C$4:$Q$70,'F5 HP - Horkovodní přivad...'!$C$76:$Q$107,'F5 HP - Horkovodní přivad...'!$C$113:$Q$185</definedName>
    <definedName name="_xlnm.Print_Area" localSheetId="0">'Rekapitulace stavby'!$C$4:$AP$70,'Rekapitulace stavby'!$C$76:$AP$97</definedName>
  </definedNames>
  <calcPr calcId="152511"/>
</workbook>
</file>

<file path=xl/calcChain.xml><?xml version="1.0" encoding="utf-8"?>
<calcChain xmlns="http://schemas.openxmlformats.org/spreadsheetml/2006/main">
  <c r="N185" i="2" l="1"/>
  <c r="AY89" i="1"/>
  <c r="AX89" i="1"/>
  <c r="BI184" i="2"/>
  <c r="BH184" i="2"/>
  <c r="BG184" i="2"/>
  <c r="BF184" i="2"/>
  <c r="BE184" i="2"/>
  <c r="AA184" i="2"/>
  <c r="Y184" i="2"/>
  <c r="W184" i="2"/>
  <c r="BK184" i="2"/>
  <c r="N184" i="2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AA178" i="2" s="1"/>
  <c r="Y179" i="2"/>
  <c r="W179" i="2"/>
  <c r="BK179" i="2"/>
  <c r="N179" i="2"/>
  <c r="BE179" i="2" s="1"/>
  <c r="BI176" i="2"/>
  <c r="BH176" i="2"/>
  <c r="BG176" i="2"/>
  <c r="BF176" i="2"/>
  <c r="BE176" i="2"/>
  <c r="AA176" i="2"/>
  <c r="Y176" i="2"/>
  <c r="W176" i="2"/>
  <c r="BK176" i="2"/>
  <c r="N176" i="2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BE173" i="2"/>
  <c r="AA173" i="2"/>
  <c r="Y173" i="2"/>
  <c r="W173" i="2"/>
  <c r="BK173" i="2"/>
  <c r="N173" i="2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8" i="2"/>
  <c r="BH168" i="2"/>
  <c r="BG168" i="2"/>
  <c r="BF168" i="2"/>
  <c r="BE168" i="2"/>
  <c r="AA168" i="2"/>
  <c r="Y168" i="2"/>
  <c r="W168" i="2"/>
  <c r="BK168" i="2"/>
  <c r="N168" i="2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BE166" i="2"/>
  <c r="AA166" i="2"/>
  <c r="Y166" i="2"/>
  <c r="W166" i="2"/>
  <c r="BK166" i="2"/>
  <c r="N166" i="2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1" i="2"/>
  <c r="BH161" i="2"/>
  <c r="BG161" i="2"/>
  <c r="BF161" i="2"/>
  <c r="AA161" i="2"/>
  <c r="Y161" i="2"/>
  <c r="W161" i="2"/>
  <c r="W159" i="2" s="1"/>
  <c r="BK161" i="2"/>
  <c r="N161" i="2"/>
  <c r="BE161" i="2" s="1"/>
  <c r="BI160" i="2"/>
  <c r="BH160" i="2"/>
  <c r="BG160" i="2"/>
  <c r="BF160" i="2"/>
  <c r="AA160" i="2"/>
  <c r="AA159" i="2" s="1"/>
  <c r="Y160" i="2"/>
  <c r="W160" i="2"/>
  <c r="BK160" i="2"/>
  <c r="BK159" i="2" s="1"/>
  <c r="N159" i="2" s="1"/>
  <c r="N94" i="2" s="1"/>
  <c r="N160" i="2"/>
  <c r="BE160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5" i="2"/>
  <c r="BH155" i="2"/>
  <c r="BG155" i="2"/>
  <c r="BF155" i="2"/>
  <c r="AA155" i="2"/>
  <c r="Y155" i="2"/>
  <c r="W155" i="2"/>
  <c r="BK155" i="2"/>
  <c r="N155" i="2"/>
  <c r="BE155" i="2" s="1"/>
  <c r="BI153" i="2"/>
  <c r="BH153" i="2"/>
  <c r="BG153" i="2"/>
  <c r="BF153" i="2"/>
  <c r="BE153" i="2"/>
  <c r="AA153" i="2"/>
  <c r="Y153" i="2"/>
  <c r="W153" i="2"/>
  <c r="BK153" i="2"/>
  <c r="N153" i="2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BE150" i="2"/>
  <c r="AA150" i="2"/>
  <c r="Y150" i="2"/>
  <c r="W150" i="2"/>
  <c r="BK150" i="2"/>
  <c r="N150" i="2"/>
  <c r="BI148" i="2"/>
  <c r="BH148" i="2"/>
  <c r="BG148" i="2"/>
  <c r="BF148" i="2"/>
  <c r="AA148" i="2"/>
  <c r="Y148" i="2"/>
  <c r="W148" i="2"/>
  <c r="BK148" i="2"/>
  <c r="N148" i="2"/>
  <c r="BE148" i="2" s="1"/>
  <c r="BI146" i="2"/>
  <c r="BH146" i="2"/>
  <c r="BG146" i="2"/>
  <c r="BF146" i="2"/>
  <c r="AA146" i="2"/>
  <c r="Y146" i="2"/>
  <c r="W146" i="2"/>
  <c r="BK146" i="2"/>
  <c r="N146" i="2"/>
  <c r="BE146" i="2" s="1"/>
  <c r="BI144" i="2"/>
  <c r="BH144" i="2"/>
  <c r="BG144" i="2"/>
  <c r="BF144" i="2"/>
  <c r="AA144" i="2"/>
  <c r="Y144" i="2"/>
  <c r="W144" i="2"/>
  <c r="BK144" i="2"/>
  <c r="BK143" i="2" s="1"/>
  <c r="N143" i="2" s="1"/>
  <c r="N93" i="2" s="1"/>
  <c r="N144" i="2"/>
  <c r="BE144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AA140" i="2" s="1"/>
  <c r="Y141" i="2"/>
  <c r="W141" i="2"/>
  <c r="BK141" i="2"/>
  <c r="BK140" i="2" s="1"/>
  <c r="N140" i="2" s="1"/>
  <c r="N92" i="2" s="1"/>
  <c r="N141" i="2"/>
  <c r="BE141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BE136" i="2"/>
  <c r="AA136" i="2"/>
  <c r="Y136" i="2"/>
  <c r="W136" i="2"/>
  <c r="BK136" i="2"/>
  <c r="N136" i="2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BE134" i="2"/>
  <c r="AA134" i="2"/>
  <c r="Y134" i="2"/>
  <c r="W134" i="2"/>
  <c r="BK134" i="2"/>
  <c r="N134" i="2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BE128" i="2"/>
  <c r="AA128" i="2"/>
  <c r="Y128" i="2"/>
  <c r="W128" i="2"/>
  <c r="W127" i="2" s="1"/>
  <c r="BK128" i="2"/>
  <c r="N128" i="2"/>
  <c r="M119" i="2"/>
  <c r="F119" i="2"/>
  <c r="F117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BI100" i="2"/>
  <c r="BH100" i="2"/>
  <c r="H36" i="2" s="1"/>
  <c r="BC89" i="1" s="1"/>
  <c r="BC88" i="1" s="1"/>
  <c r="BG100" i="2"/>
  <c r="BF100" i="2"/>
  <c r="M82" i="2"/>
  <c r="F82" i="2"/>
  <c r="F80" i="2"/>
  <c r="O22" i="2"/>
  <c r="E22" i="2"/>
  <c r="M85" i="2" s="1"/>
  <c r="O21" i="2"/>
  <c r="O19" i="2"/>
  <c r="E19" i="2"/>
  <c r="M121" i="2" s="1"/>
  <c r="O18" i="2"/>
  <c r="O16" i="2"/>
  <c r="E16" i="2"/>
  <c r="F122" i="2" s="1"/>
  <c r="O15" i="2"/>
  <c r="O13" i="2"/>
  <c r="E13" i="2"/>
  <c r="F121" i="2" s="1"/>
  <c r="O12" i="2"/>
  <c r="O10" i="2"/>
  <c r="F6" i="2"/>
  <c r="F115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H37" i="2" l="1"/>
  <c r="BD89" i="1" s="1"/>
  <c r="BD88" i="1" s="1"/>
  <c r="BD87" i="1" s="1"/>
  <c r="W35" i="1" s="1"/>
  <c r="M122" i="2"/>
  <c r="Y127" i="2"/>
  <c r="W143" i="2"/>
  <c r="W162" i="2"/>
  <c r="BK162" i="2"/>
  <c r="N162" i="2" s="1"/>
  <c r="N95" i="2" s="1"/>
  <c r="M34" i="2"/>
  <c r="AW89" i="1" s="1"/>
  <c r="AA127" i="2"/>
  <c r="W140" i="2"/>
  <c r="Y143" i="2"/>
  <c r="Y162" i="2"/>
  <c r="W178" i="2"/>
  <c r="W172" i="2" s="1"/>
  <c r="BK178" i="2"/>
  <c r="N178" i="2" s="1"/>
  <c r="N97" i="2" s="1"/>
  <c r="H35" i="2"/>
  <c r="BB89" i="1" s="1"/>
  <c r="BB88" i="1" s="1"/>
  <c r="BB87" i="1" s="1"/>
  <c r="BK127" i="2"/>
  <c r="Y140" i="2"/>
  <c r="AA143" i="2"/>
  <c r="Y159" i="2"/>
  <c r="AA162" i="2"/>
  <c r="Y178" i="2"/>
  <c r="Y172" i="2" s="1"/>
  <c r="AY88" i="1"/>
  <c r="BC87" i="1"/>
  <c r="AA172" i="2"/>
  <c r="AA126" i="2"/>
  <c r="AA125" i="2" s="1"/>
  <c r="AX88" i="1"/>
  <c r="N127" i="2"/>
  <c r="N91" i="2" s="1"/>
  <c r="F85" i="2"/>
  <c r="H34" i="2"/>
  <c r="BA89" i="1" s="1"/>
  <c r="BA88" i="1" s="1"/>
  <c r="F78" i="2"/>
  <c r="F84" i="2"/>
  <c r="M84" i="2"/>
  <c r="W126" i="2" l="1"/>
  <c r="W125" i="2" s="1"/>
  <c r="AU89" i="1" s="1"/>
  <c r="AU88" i="1" s="1"/>
  <c r="AU87" i="1" s="1"/>
  <c r="BK172" i="2"/>
  <c r="N172" i="2" s="1"/>
  <c r="N96" i="2" s="1"/>
  <c r="Y126" i="2"/>
  <c r="Y125" i="2" s="1"/>
  <c r="BA87" i="1"/>
  <c r="AW88" i="1"/>
  <c r="AY87" i="1"/>
  <c r="W34" i="1"/>
  <c r="W33" i="1"/>
  <c r="AX87" i="1"/>
  <c r="BK126" i="2" l="1"/>
  <c r="AW87" i="1"/>
  <c r="AK32" i="1" s="1"/>
  <c r="W32" i="1"/>
  <c r="BK125" i="2" l="1"/>
  <c r="N125" i="2" s="1"/>
  <c r="N89" i="2" s="1"/>
  <c r="N126" i="2"/>
  <c r="N90" i="2" s="1"/>
  <c r="N103" i="2" l="1"/>
  <c r="BE103" i="2" s="1"/>
  <c r="N102" i="2"/>
  <c r="BE102" i="2" s="1"/>
  <c r="N100" i="2"/>
  <c r="M28" i="2"/>
  <c r="N105" i="2"/>
  <c r="BE105" i="2" s="1"/>
  <c r="N101" i="2"/>
  <c r="BE101" i="2" s="1"/>
  <c r="N104" i="2"/>
  <c r="BE104" i="2" s="1"/>
  <c r="N99" i="2" l="1"/>
  <c r="BE100" i="2"/>
  <c r="H33" i="2" l="1"/>
  <c r="AZ89" i="1" s="1"/>
  <c r="AZ88" i="1" s="1"/>
  <c r="M33" i="2"/>
  <c r="AV89" i="1" s="1"/>
  <c r="AT89" i="1" s="1"/>
  <c r="L107" i="2"/>
  <c r="M29" i="2"/>
  <c r="AS89" i="1" l="1"/>
  <c r="AS88" i="1" s="1"/>
  <c r="AS87" i="1" s="1"/>
  <c r="M31" i="2"/>
  <c r="AV88" i="1"/>
  <c r="AT88" i="1" s="1"/>
  <c r="AZ87" i="1"/>
  <c r="AV87" i="1" s="1"/>
  <c r="AT87" i="1" s="1"/>
  <c r="AG89" i="1" l="1"/>
  <c r="L39" i="2"/>
  <c r="AN89" i="1" l="1"/>
  <c r="AG88" i="1"/>
  <c r="AN88" i="1" l="1"/>
  <c r="AG87" i="1"/>
  <c r="AG94" i="1" l="1"/>
  <c r="AK26" i="1"/>
  <c r="AG93" i="1"/>
  <c r="AG95" i="1"/>
  <c r="AN87" i="1"/>
  <c r="AG92" i="1"/>
  <c r="AG91" i="1" l="1"/>
  <c r="CD92" i="1"/>
  <c r="AV92" i="1"/>
  <c r="BY92" i="1" s="1"/>
  <c r="CD94" i="1"/>
  <c r="AV94" i="1"/>
  <c r="BY94" i="1" s="1"/>
  <c r="CD95" i="1"/>
  <c r="AV95" i="1"/>
  <c r="AN92" i="1"/>
  <c r="AV93" i="1"/>
  <c r="BY93" i="1" s="1"/>
  <c r="CD93" i="1"/>
  <c r="BY95" i="1" l="1"/>
  <c r="AN95" i="1"/>
  <c r="AN94" i="1"/>
  <c r="AN93" i="1"/>
  <c r="AK31" i="1"/>
  <c r="W31" i="1"/>
  <c r="AK27" i="1"/>
  <c r="AK29" i="1" s="1"/>
  <c r="AG97" i="1"/>
  <c r="AN91" i="1" l="1"/>
  <c r="AN97" i="1" s="1"/>
  <c r="AK37" i="1"/>
</calcChain>
</file>

<file path=xl/sharedStrings.xml><?xml version="1.0" encoding="utf-8"?>
<sst xmlns="http://schemas.openxmlformats.org/spreadsheetml/2006/main" count="986" uniqueCount="306">
  <si>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</si>
  <si>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</si>
  <si>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</si>
  <si>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</si>
  <si>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</si>
  <si>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</si>
  <si>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</si>
  <si>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</si>
  <si>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</si>
  <si>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</si>
  <si>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</si>
  <si>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</si>
  <si>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</si>
  <si>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</si>
  <si>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</si>
  <si>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</si>
  <si>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</si>
  <si>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</si>
  <si>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</si>
  <si>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</si>
  <si>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</si>
  <si>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</si>
  <si>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</si>
  <si>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</si>
  <si>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</si>
  <si>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</si>
  <si>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</si>
  <si>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</si>
  <si>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</si>
  <si>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</si>
  <si>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</si>
  <si>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</si>
  <si>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</si>
  <si>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</si>
  <si>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</si>
  <si>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</si>
  <si>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</si>
  <si>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</si>
  <si>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</si>
  <si>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</si>
  <si>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</si>
  <si>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</si>
  <si>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</si>
  <si>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</si>
  <si>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</si>
  <si>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</si>
  <si>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</si>
  <si>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</si>
  <si>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</si>
  <si>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</si>
  <si>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</si>
  <si>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</si>
  <si>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</si>
  <si>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</si>
  <si>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</si>
  <si>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</si>
  <si>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</si>
  <si>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</si>
  <si>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</si>
  <si>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</si>
  <si>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</si>
  <si>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</si>
  <si>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</si>
  <si>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</si>
  <si>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</si>
  <si>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</si>
  <si>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</si>
  <si>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</si>
  <si>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</si>
  <si>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</si>
  <si>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</si>
  <si>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</si>
  <si>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</si>
  <si>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</si>
  <si>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</si>
  <si>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</si>
  <si>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</si>
  <si>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</si>
  <si>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</si>
  <si>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</si>
  <si>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F5 HP</t>
  </si>
  <si>
    <t>Produktovody a trubní sítě - ÚSEK 4</t>
  </si>
  <si>
    <t>1</t>
  </si>
  <si>
    <t>{09de0945-3413-4535-babc-e3b211e063ba}</t>
  </si>
  <si>
    <t>/</t>
  </si>
  <si>
    <t>Horkovodní přivaděč - ÚSEK 4</t>
  </si>
  <si>
    <t>2</t>
  </si>
  <si>
    <t>{32704210-30db-4024-81ed-a2695f29549d}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</si>
  <si>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</si>
  <si>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</si>
  <si>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</si>
  <si>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</si>
  <si>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</si>
  <si>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</si>
  <si>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</si>
  <si>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</si>
  <si>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</si>
  <si>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</si>
  <si>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</si>
  <si>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</si>
  <si>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</si>
  <si>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</si>
  <si>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</si>
  <si>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</si>
  <si>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F5 HP - Produktovody a trubní sítě - ÚSEK 4</t>
  </si>
  <si>
    <t>Část:</t>
  </si>
  <si>
    <t>F5 HP - Horkovodní přivaděč - ÚSEK 4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</si>
  <si>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</si>
  <si>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</si>
  <si>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</si>
  <si>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</si>
  <si>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</si>
  <si>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</si>
  <si>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4</t>
  </si>
  <si>
    <t xml:space="preserve">    23-M - Montáže potrubí</t>
  </si>
  <si>
    <t xml:space="preserve">    23-M-VYP - Montáže potrubí - vypouštění</t>
  </si>
  <si>
    <t xml:space="preserve">    23-M-KD - Montáže potrubí - uložení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</si>
  <si>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</si>
  <si>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</si>
  <si>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</si>
  <si>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</si>
  <si>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</si>
  <si>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</si>
  <si>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</si>
  <si>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</si>
  <si>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</si>
  <si>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</si>
  <si>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</si>
  <si>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</si>
  <si>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</si>
  <si>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</si>
  <si>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</si>
  <si>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</si>
  <si>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</si>
  <si>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</si>
  <si>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</si>
  <si>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</si>
  <si>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</si>
  <si>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</si>
  <si>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</si>
  <si>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</si>
  <si>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</si>
  <si>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</si>
  <si>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</si>
  <si>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</si>
  <si>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ROZPOCET</t>
  </si>
  <si>
    <t>M</t>
  </si>
  <si>
    <t>M001</t>
  </si>
  <si>
    <t>Trubka ocelová podélně svařovaná DN 800 - 813x12,5mm, materiál P235GH (ČSN EN 10 217-5)</t>
  </si>
  <si>
    <t>m</t>
  </si>
  <si>
    <t>256</t>
  </si>
  <si>
    <t>64</t>
  </si>
  <si>
    <t>K</t>
  </si>
  <si>
    <t>230011211</t>
  </si>
  <si>
    <t>Montáž potrubí trouby ocelové hladké tř.11-13 D 820 mm, tl 12,0 mm</t>
  </si>
  <si>
    <t>4</t>
  </si>
  <si>
    <t>M003</t>
  </si>
  <si>
    <t>Trubka ocelová podélně svařovaná DN 600 - 630x10mm, materiál P235GH (ČSN EN 10 217-5)</t>
  </si>
  <si>
    <t>6</t>
  </si>
  <si>
    <t>230011191</t>
  </si>
  <si>
    <t>Montáž potrubí trouby ocelové hladké tř.11-13 D 630 mm, tl 10,0 mm</t>
  </si>
  <si>
    <t>8</t>
  </si>
  <si>
    <t>5</t>
  </si>
  <si>
    <t>M017</t>
  </si>
  <si>
    <t>Tvarovka pro potrubí - oblouk 5D typ B-90°, DN800-813x12,5mm, materiál P235GH (ČSN EN 10 253-2)</t>
  </si>
  <si>
    <t>kus</t>
  </si>
  <si>
    <t>10</t>
  </si>
  <si>
    <t>M030</t>
  </si>
  <si>
    <t>Tvarovka pro potrubí - oblouk 5D typ B-70°, DN800-813x12,5mm, materiál P235GH (ČSN EN 10 253-2)</t>
  </si>
  <si>
    <t>12</t>
  </si>
  <si>
    <t>7</t>
  </si>
  <si>
    <t>M016</t>
  </si>
  <si>
    <t>Tvarovka pro potrubí - oblouk 5D typ B-30°, DN800-813x12,5mm, materiál P235GH (ČSN EN 10 253-2)</t>
  </si>
  <si>
    <t>14</t>
  </si>
  <si>
    <t>230026193</t>
  </si>
  <si>
    <t>Montáž trubní díly přivařovací tř.11-13 do 1000 kg D 820 mm tl 12 mm</t>
  </si>
  <si>
    <t>16</t>
  </si>
  <si>
    <t>9</t>
  </si>
  <si>
    <t>M022</t>
  </si>
  <si>
    <t>Tvarovka pro potrubí - oblouk 5D typ B-90°, DN600-630x10mm, materiál P235GH (ČSN EN 10 253-2)</t>
  </si>
  <si>
    <t>18</t>
  </si>
  <si>
    <t>M034</t>
  </si>
  <si>
    <t>Tvarovka pro potrubí - oblouk 5D typ B-70°, DN600-630x10mm, materiál P235GH (ČSN EN 10 253-2)</t>
  </si>
  <si>
    <t>20</t>
  </si>
  <si>
    <t>11</t>
  </si>
  <si>
    <t>M015</t>
  </si>
  <si>
    <t>Tvarovka pro potrubí - oblouk 5D typ B-30°, DN600-630x10mm, materiál P235GH (ČSN EN 10 253-2)</t>
  </si>
  <si>
    <t>22</t>
  </si>
  <si>
    <t>230026175</t>
  </si>
  <si>
    <t>Montáž trubní díly přivařovací tř.11-13 do 1000 kg D 630 mm tl 10 mm</t>
  </si>
  <si>
    <t>24</t>
  </si>
  <si>
    <t>13</t>
  </si>
  <si>
    <t>23-VYP-01</t>
  </si>
  <si>
    <t>Vpouštění potrubí  DN 800</t>
  </si>
  <si>
    <t>kpl</t>
  </si>
  <si>
    <t>26</t>
  </si>
  <si>
    <t>23-VYP-03</t>
  </si>
  <si>
    <t>Vpouštění potrubí  DN 600</t>
  </si>
  <si>
    <t>28</t>
  </si>
  <si>
    <t>M111</t>
  </si>
  <si>
    <t>Kluzná podpěra SS, vč. Kluzné desky PTFE - 614.1xT/800/700,   DN 800</t>
  </si>
  <si>
    <t>30</t>
  </si>
  <si>
    <t>Zatížení viz. D1-Pevnostní výpočet p.</t>
  </si>
  <si>
    <t>P</t>
  </si>
  <si>
    <t>M112</t>
  </si>
  <si>
    <t>Kluzná podpěra s vedením GS, vč. Kluzné desky PTFE - 634.T/800/1400,   DN 800</t>
  </si>
  <si>
    <t>32</t>
  </si>
  <si>
    <t>17</t>
  </si>
  <si>
    <t>M113</t>
  </si>
  <si>
    <t>Pevný bod - FP,   DN 800</t>
  </si>
  <si>
    <t>34</t>
  </si>
  <si>
    <t>230050015</t>
  </si>
  <si>
    <t>Montáž uložení přivařením DN přes 350 mm</t>
  </si>
  <si>
    <t>kg</t>
  </si>
  <si>
    <t>36</t>
  </si>
  <si>
    <t>19</t>
  </si>
  <si>
    <t>M114</t>
  </si>
  <si>
    <t>Kluzná podpěra SS, vč. Kluzné desky PTFE - 614.1xT/600/560,   DN 600</t>
  </si>
  <si>
    <t>38</t>
  </si>
  <si>
    <t>M115</t>
  </si>
  <si>
    <t>Kluzná podpěra s vedením GS, vč. Kluzné desky PTFE - 634.T/600/1120,   DN 600</t>
  </si>
  <si>
    <t>40</t>
  </si>
  <si>
    <t>M116</t>
  </si>
  <si>
    <t>Pevný bod - FP,   DN 600</t>
  </si>
  <si>
    <t>42</t>
  </si>
  <si>
    <t>44</t>
  </si>
  <si>
    <t>23</t>
  </si>
  <si>
    <t>230050005</t>
  </si>
  <si>
    <t>Montáž uložení přišroubováním DN přes 350 mm</t>
  </si>
  <si>
    <t>46</t>
  </si>
  <si>
    <t>M783-01</t>
  </si>
  <si>
    <t>Cementový nátěr na bázi cementu a anorganického pojiva - dodávka pro dvojnásobný nátěr</t>
  </si>
  <si>
    <t>m2</t>
  </si>
  <si>
    <t>48</t>
  </si>
  <si>
    <t>25</t>
  </si>
  <si>
    <t>783295228</t>
  </si>
  <si>
    <t>Nátěry KDK cementovým nátěrem na bázi cementu a anorganického pojiva - dvojnásobný</t>
  </si>
  <si>
    <t>50</t>
  </si>
  <si>
    <t>M713-101</t>
  </si>
  <si>
    <t>Tepelná izolace - první vrstva - tloušťka 120 mm      DN 800</t>
  </si>
  <si>
    <t>52</t>
  </si>
  <si>
    <t>27</t>
  </si>
  <si>
    <t>M713-102</t>
  </si>
  <si>
    <t>Tepelná izolace - druhá vrstva - tloušťka 100 mm      DN 800</t>
  </si>
  <si>
    <t>54</t>
  </si>
  <si>
    <t>M713-105</t>
  </si>
  <si>
    <t>Tepelná izolace - první vrstva - tloušťka 120 mm      DN 600</t>
  </si>
  <si>
    <t>56</t>
  </si>
  <si>
    <t>29</t>
  </si>
  <si>
    <t>M713-106</t>
  </si>
  <si>
    <t>Tepelná izolace - druhá vrstva - tloušťka 100 mm      DN 600</t>
  </si>
  <si>
    <t>58</t>
  </si>
  <si>
    <t>713411112</t>
  </si>
  <si>
    <t>Montáž izolace tepelné potrubí pásy nebo rohožemi bez úpravy -  staženými drátem 2x</t>
  </si>
  <si>
    <t>60</t>
  </si>
  <si>
    <t>31</t>
  </si>
  <si>
    <t>M713-001</t>
  </si>
  <si>
    <t>Obal vnější izolace - (zelený plast)   DN 65 - 800</t>
  </si>
  <si>
    <t>62</t>
  </si>
  <si>
    <t>v ceně jsou započteny přesahy izolace</t>
  </si>
  <si>
    <t>713491211</t>
  </si>
  <si>
    <t>Montáž tepelné izolace pevné potrubí vnějšího obvodu přes 500 mm (včetně tvarovek)</t>
  </si>
  <si>
    <t>33</t>
  </si>
  <si>
    <t>998713201</t>
  </si>
  <si>
    <t>Přesun hmot procentní pro izolace tepelné v objektech v do 6 m</t>
  </si>
  <si>
    <t>%</t>
  </si>
  <si>
    <t>66</t>
  </si>
  <si>
    <t>ZK - 001</t>
  </si>
  <si>
    <t>Proplach potrubí</t>
  </si>
  <si>
    <t>68</t>
  </si>
  <si>
    <t>35</t>
  </si>
  <si>
    <t>230170007</t>
  </si>
  <si>
    <t>Tlakové zkoušky těsnosti potrubí - příprava DN do 800</t>
  </si>
  <si>
    <t>sada</t>
  </si>
  <si>
    <t>70</t>
  </si>
  <si>
    <t>klenuté dno DN 800 2 ks, klenuté dno DN 600 4 ks, ventil DN 100 3 ks + montáž</t>
  </si>
  <si>
    <t>230170017</t>
  </si>
  <si>
    <t>Tlakové zkoušky těsnosti potrubí - zkouška DN do 800</t>
  </si>
  <si>
    <t>72</t>
  </si>
  <si>
    <t>DN-800=367m, DN-600=782m, (CELKEM=1149m)</t>
  </si>
  <si>
    <t>37</t>
  </si>
  <si>
    <t>23-ZK-001</t>
  </si>
  <si>
    <t>Kontrola svarů 100% VT (vizuální kontrola)  DN 800</t>
  </si>
  <si>
    <t>ks</t>
  </si>
  <si>
    <t>74</t>
  </si>
  <si>
    <t>23-ZK-003</t>
  </si>
  <si>
    <t>Kontrola svarů 100% VT (vizuální kontrola)  DN 600</t>
  </si>
  <si>
    <t>76</t>
  </si>
  <si>
    <t>39</t>
  </si>
  <si>
    <t>23-ZK-005</t>
  </si>
  <si>
    <t>Kontrola svarů 100%  (ultrazvuk)  DN 800</t>
  </si>
  <si>
    <t>78</t>
  </si>
  <si>
    <t>23-ZK-007</t>
  </si>
  <si>
    <t>Kontrola svarů 100%  (ultrazvuk)  DN 600</t>
  </si>
  <si>
    <t>80</t>
  </si>
  <si>
    <t>41</t>
  </si>
  <si>
    <t>23-ZK-020</t>
  </si>
  <si>
    <t>Kontrola svarů 10%  (prozářením)  DN 800</t>
  </si>
  <si>
    <t>82</t>
  </si>
  <si>
    <t>23-ZK-022</t>
  </si>
  <si>
    <t>Kontrola svarů 10%  (prozářením)  DN 600</t>
  </si>
  <si>
    <t>84</t>
  </si>
  <si>
    <t>VP - Vícepráce</t>
  </si>
  <si>
    <t>PN</t>
  </si>
  <si>
    <t>dodává Zadavatel, trubky v délkách 12 m</t>
  </si>
  <si>
    <t>dodává Zadavatel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</si>
</sst>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  <font>
      <sz val="8"/>
      <name val="Trebuchet MS"/>
      <charset val="238"/>
    </font>
    <font>
      <u/>
      <sz val="8"/>
      <color indexed="12"/>
      <name val="Trebuchet MS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8" fillId="0" borderId="0" applyNumberFormat="0" applyFill="0" applyBorder="0" applyAlignment="0" applyProtection="0"/>
    <xf numFmtId="0" fontId="39" fillId="0" borderId="0" applyAlignment="0">
      <alignment vertical="top" wrapText="1"/>
      <protection locked="0"/>
    </xf>
    <xf numFmtId="0" fontId="40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18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36" fillId="7" borderId="25" xfId="0" applyNumberFormat="1" applyFont="1" applyFill="1" applyBorder="1" applyAlignment="1" applyProtection="1">
      <alignment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  <xf numFmtId="0" fontId="39" fillId="0" borderId="0" xfId="2" applyFont="1" applyAlignment="1">
      <alignment horizontal="left" vertical="center"/>
      <protection locked="0"/>
    </xf>
  </cellXfs>
  <cellStyles count="4">
    <cellStyle name="Hypertextový odkaz" xfId="1" builtinId="8"/>
    <cellStyle name="Hypertextový odkaz 2" xfId="3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R2" s="219" t="s">
        <v>8</v>
      </c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79" t="s">
        <v>12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183" t="s">
        <v>17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26"/>
      <c r="AQ5" s="23"/>
      <c r="BE5" s="181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185" t="s">
        <v>20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26"/>
      <c r="AQ6" s="23"/>
      <c r="BE6" s="182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182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182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182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182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182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182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182"/>
      <c r="BS13" s="18" t="s">
        <v>9</v>
      </c>
    </row>
    <row r="14" spans="1:73" ht="15">
      <c r="B14" s="22"/>
      <c r="C14" s="26"/>
      <c r="D14" s="26"/>
      <c r="E14" s="186" t="s">
        <v>31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182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182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182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182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182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182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182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182"/>
    </row>
    <row r="22" spans="2:71" ht="15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182"/>
    </row>
    <row r="23" spans="2:71" ht="22.5" customHeight="1">
      <c r="B23" s="22"/>
      <c r="C23" s="26"/>
      <c r="D23" s="26"/>
      <c r="E23" s="188" t="s">
        <v>5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26"/>
      <c r="AP23" s="26"/>
      <c r="AQ23" s="23"/>
      <c r="BE23" s="182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182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182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9">
        <f>ROUND(AG87,2)</f>
        <v>0</v>
      </c>
      <c r="AL26" s="184"/>
      <c r="AM26" s="184"/>
      <c r="AN26" s="184"/>
      <c r="AO26" s="184"/>
      <c r="AP26" s="26"/>
      <c r="AQ26" s="23"/>
      <c r="BE26" s="182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9">
        <f>ROUND(AG91,2)</f>
        <v>0</v>
      </c>
      <c r="AL27" s="189"/>
      <c r="AM27" s="189"/>
      <c r="AN27" s="189"/>
      <c r="AO27" s="189"/>
      <c r="AP27" s="26"/>
      <c r="AQ27" s="23"/>
      <c r="BE27" s="182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182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190">
        <f>ROUND(AK26+AK27,2)</f>
        <v>0</v>
      </c>
      <c r="AL29" s="191"/>
      <c r="AM29" s="191"/>
      <c r="AN29" s="191"/>
      <c r="AO29" s="191"/>
      <c r="AP29" s="36"/>
      <c r="AQ29" s="37"/>
      <c r="BE29" s="182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182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192">
        <v>0.21</v>
      </c>
      <c r="M31" s="193"/>
      <c r="N31" s="193"/>
      <c r="O31" s="193"/>
      <c r="P31" s="41"/>
      <c r="Q31" s="41"/>
      <c r="R31" s="41"/>
      <c r="S31" s="41"/>
      <c r="T31" s="44" t="s">
        <v>41</v>
      </c>
      <c r="U31" s="41"/>
      <c r="V31" s="41"/>
      <c r="W31" s="194">
        <f>ROUND(AZ87+SUM(CD92:CD96),2)</f>
        <v>0</v>
      </c>
      <c r="X31" s="193"/>
      <c r="Y31" s="193"/>
      <c r="Z31" s="193"/>
      <c r="AA31" s="193"/>
      <c r="AB31" s="193"/>
      <c r="AC31" s="193"/>
      <c r="AD31" s="193"/>
      <c r="AE31" s="193"/>
      <c r="AF31" s="41"/>
      <c r="AG31" s="41"/>
      <c r="AH31" s="41"/>
      <c r="AI31" s="41"/>
      <c r="AJ31" s="41"/>
      <c r="AK31" s="194">
        <f>ROUND(AV87+SUM(BY92:BY96),2)</f>
        <v>0</v>
      </c>
      <c r="AL31" s="193"/>
      <c r="AM31" s="193"/>
      <c r="AN31" s="193"/>
      <c r="AO31" s="193"/>
      <c r="AP31" s="41"/>
      <c r="AQ31" s="45"/>
      <c r="BE31" s="182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192">
        <v>0.15</v>
      </c>
      <c r="M32" s="193"/>
      <c r="N32" s="193"/>
      <c r="O32" s="193"/>
      <c r="P32" s="41"/>
      <c r="Q32" s="41"/>
      <c r="R32" s="41"/>
      <c r="S32" s="41"/>
      <c r="T32" s="44" t="s">
        <v>41</v>
      </c>
      <c r="U32" s="41"/>
      <c r="V32" s="41"/>
      <c r="W32" s="194">
        <f>ROUND(BA87+SUM(CE92:CE96),2)</f>
        <v>0</v>
      </c>
      <c r="X32" s="193"/>
      <c r="Y32" s="193"/>
      <c r="Z32" s="193"/>
      <c r="AA32" s="193"/>
      <c r="AB32" s="193"/>
      <c r="AC32" s="193"/>
      <c r="AD32" s="193"/>
      <c r="AE32" s="193"/>
      <c r="AF32" s="41"/>
      <c r="AG32" s="41"/>
      <c r="AH32" s="41"/>
      <c r="AI32" s="41"/>
      <c r="AJ32" s="41"/>
      <c r="AK32" s="194">
        <f>ROUND(AW87+SUM(BZ92:BZ96),2)</f>
        <v>0</v>
      </c>
      <c r="AL32" s="193"/>
      <c r="AM32" s="193"/>
      <c r="AN32" s="193"/>
      <c r="AO32" s="193"/>
      <c r="AP32" s="41"/>
      <c r="AQ32" s="45"/>
      <c r="BE32" s="182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192">
        <v>0.21</v>
      </c>
      <c r="M33" s="193"/>
      <c r="N33" s="193"/>
      <c r="O33" s="193"/>
      <c r="P33" s="41"/>
      <c r="Q33" s="41"/>
      <c r="R33" s="41"/>
      <c r="S33" s="41"/>
      <c r="T33" s="44" t="s">
        <v>41</v>
      </c>
      <c r="U33" s="41"/>
      <c r="V33" s="41"/>
      <c r="W33" s="194">
        <f>ROUND(BB87+SUM(CF92:CF96),2)</f>
        <v>0</v>
      </c>
      <c r="X33" s="193"/>
      <c r="Y33" s="193"/>
      <c r="Z33" s="193"/>
      <c r="AA33" s="193"/>
      <c r="AB33" s="193"/>
      <c r="AC33" s="193"/>
      <c r="AD33" s="193"/>
      <c r="AE33" s="193"/>
      <c r="AF33" s="41"/>
      <c r="AG33" s="41"/>
      <c r="AH33" s="41"/>
      <c r="AI33" s="41"/>
      <c r="AJ33" s="41"/>
      <c r="AK33" s="194">
        <v>0</v>
      </c>
      <c r="AL33" s="193"/>
      <c r="AM33" s="193"/>
      <c r="AN33" s="193"/>
      <c r="AO33" s="193"/>
      <c r="AP33" s="41"/>
      <c r="AQ33" s="45"/>
      <c r="BE33" s="182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192">
        <v>0.15</v>
      </c>
      <c r="M34" s="193"/>
      <c r="N34" s="193"/>
      <c r="O34" s="193"/>
      <c r="P34" s="41"/>
      <c r="Q34" s="41"/>
      <c r="R34" s="41"/>
      <c r="S34" s="41"/>
      <c r="T34" s="44" t="s">
        <v>41</v>
      </c>
      <c r="U34" s="41"/>
      <c r="V34" s="41"/>
      <c r="W34" s="194">
        <f>ROUND(BC87+SUM(CG92:CG96),2)</f>
        <v>0</v>
      </c>
      <c r="X34" s="193"/>
      <c r="Y34" s="193"/>
      <c r="Z34" s="193"/>
      <c r="AA34" s="193"/>
      <c r="AB34" s="193"/>
      <c r="AC34" s="193"/>
      <c r="AD34" s="193"/>
      <c r="AE34" s="193"/>
      <c r="AF34" s="41"/>
      <c r="AG34" s="41"/>
      <c r="AH34" s="41"/>
      <c r="AI34" s="41"/>
      <c r="AJ34" s="41"/>
      <c r="AK34" s="194">
        <v>0</v>
      </c>
      <c r="AL34" s="193"/>
      <c r="AM34" s="193"/>
      <c r="AN34" s="193"/>
      <c r="AO34" s="193"/>
      <c r="AP34" s="41"/>
      <c r="AQ34" s="45"/>
      <c r="BE34" s="182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192">
        <v>0</v>
      </c>
      <c r="M35" s="193"/>
      <c r="N35" s="193"/>
      <c r="O35" s="193"/>
      <c r="P35" s="41"/>
      <c r="Q35" s="41"/>
      <c r="R35" s="41"/>
      <c r="S35" s="41"/>
      <c r="T35" s="44" t="s">
        <v>41</v>
      </c>
      <c r="U35" s="41"/>
      <c r="V35" s="41"/>
      <c r="W35" s="194">
        <f>ROUND(BD87+SUM(CH92:CH96),2)</f>
        <v>0</v>
      </c>
      <c r="X35" s="193"/>
      <c r="Y35" s="193"/>
      <c r="Z35" s="193"/>
      <c r="AA35" s="193"/>
      <c r="AB35" s="193"/>
      <c r="AC35" s="193"/>
      <c r="AD35" s="193"/>
      <c r="AE35" s="193"/>
      <c r="AF35" s="41"/>
      <c r="AG35" s="41"/>
      <c r="AH35" s="41"/>
      <c r="AI35" s="41"/>
      <c r="AJ35" s="41"/>
      <c r="AK35" s="194">
        <v>0</v>
      </c>
      <c r="AL35" s="193"/>
      <c r="AM35" s="193"/>
      <c r="AN35" s="193"/>
      <c r="AO35" s="193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195" t="s">
        <v>48</v>
      </c>
      <c r="Y37" s="196"/>
      <c r="Z37" s="196"/>
      <c r="AA37" s="196"/>
      <c r="AB37" s="196"/>
      <c r="AC37" s="48"/>
      <c r="AD37" s="48"/>
      <c r="AE37" s="48"/>
      <c r="AF37" s="48"/>
      <c r="AG37" s="48"/>
      <c r="AH37" s="48"/>
      <c r="AI37" s="48"/>
      <c r="AJ37" s="48"/>
      <c r="AK37" s="197">
        <f>SUM(AK29:AK35)</f>
        <v>0</v>
      </c>
      <c r="AL37" s="196"/>
      <c r="AM37" s="196"/>
      <c r="AN37" s="196"/>
      <c r="AO37" s="198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 ht="15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 ht="15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 ht="15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 ht="15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79" t="s">
        <v>55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9" t="str">
        <f>K6</f>
        <v>VÝSTAVBA INŽ. SÍTÍ V PROSTORU SLATINICE</v>
      </c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1" t="str">
        <f>IF(E17="","",E17)</f>
        <v xml:space="preserve"> </v>
      </c>
      <c r="AN82" s="201"/>
      <c r="AO82" s="201"/>
      <c r="AP82" s="201"/>
      <c r="AQ82" s="37"/>
      <c r="AS82" s="202" t="s">
        <v>56</v>
      </c>
      <c r="AT82" s="203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1" t="str">
        <f>IF(E20="","",E20)</f>
        <v xml:space="preserve"> </v>
      </c>
      <c r="AN83" s="201"/>
      <c r="AO83" s="201"/>
      <c r="AP83" s="201"/>
      <c r="AQ83" s="37"/>
      <c r="AS83" s="204"/>
      <c r="AT83" s="205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4"/>
      <c r="AT84" s="205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206" t="s">
        <v>57</v>
      </c>
      <c r="D85" s="207"/>
      <c r="E85" s="207"/>
      <c r="F85" s="207"/>
      <c r="G85" s="207"/>
      <c r="H85" s="75"/>
      <c r="I85" s="208" t="s">
        <v>58</v>
      </c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8" t="s">
        <v>59</v>
      </c>
      <c r="AH85" s="207"/>
      <c r="AI85" s="207"/>
      <c r="AJ85" s="207"/>
      <c r="AK85" s="207"/>
      <c r="AL85" s="207"/>
      <c r="AM85" s="207"/>
      <c r="AN85" s="208" t="s">
        <v>60</v>
      </c>
      <c r="AO85" s="207"/>
      <c r="AP85" s="209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23">
        <f>ROUND(AG88,2)</f>
        <v>0</v>
      </c>
      <c r="AH87" s="223"/>
      <c r="AI87" s="223"/>
      <c r="AJ87" s="223"/>
      <c r="AK87" s="223"/>
      <c r="AL87" s="223"/>
      <c r="AM87" s="223"/>
      <c r="AN87" s="224">
        <f>SUM(AG87,AT87)</f>
        <v>0</v>
      </c>
      <c r="AO87" s="224"/>
      <c r="AP87" s="224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213" t="s">
        <v>80</v>
      </c>
      <c r="E88" s="213"/>
      <c r="F88" s="213"/>
      <c r="G88" s="213"/>
      <c r="H88" s="213"/>
      <c r="I88" s="90"/>
      <c r="J88" s="213" t="s">
        <v>81</v>
      </c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2">
        <f>ROUND(AG89,2)</f>
        <v>0</v>
      </c>
      <c r="AH88" s="211"/>
      <c r="AI88" s="211"/>
      <c r="AJ88" s="211"/>
      <c r="AK88" s="211"/>
      <c r="AL88" s="211"/>
      <c r="AM88" s="211"/>
      <c r="AN88" s="210">
        <f>SUM(AG88,AT88)</f>
        <v>0</v>
      </c>
      <c r="AO88" s="211"/>
      <c r="AP88" s="211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216" t="s">
        <v>80</v>
      </c>
      <c r="F89" s="216"/>
      <c r="G89" s="216"/>
      <c r="H89" s="216"/>
      <c r="I89" s="216"/>
      <c r="J89" s="99"/>
      <c r="K89" s="216" t="s">
        <v>85</v>
      </c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4">
        <f>'F5 HP - Horkovodní přivad...'!M31</f>
        <v>0</v>
      </c>
      <c r="AH89" s="215"/>
      <c r="AI89" s="215"/>
      <c r="AJ89" s="215"/>
      <c r="AK89" s="215"/>
      <c r="AL89" s="215"/>
      <c r="AM89" s="215"/>
      <c r="AN89" s="214">
        <f>SUM(AG89,AT89)</f>
        <v>0</v>
      </c>
      <c r="AO89" s="215"/>
      <c r="AP89" s="215"/>
      <c r="AQ89" s="100"/>
      <c r="AS89" s="101">
        <f>'F5 HP - Horkovodní přivad...'!M29</f>
        <v>0</v>
      </c>
      <c r="AT89" s="102">
        <f>ROUND(SUM(AV89:AW89),2)</f>
        <v>0</v>
      </c>
      <c r="AU89" s="103">
        <f>'F5 HP - Horkovodní přivad...'!W125</f>
        <v>0</v>
      </c>
      <c r="AV89" s="102">
        <f>'F5 HP - Horkovodní přivad...'!M33</f>
        <v>0</v>
      </c>
      <c r="AW89" s="102">
        <f>'F5 HP - Horkovodní přivad...'!M34</f>
        <v>0</v>
      </c>
      <c r="AX89" s="102">
        <f>'F5 HP - Horkovodní přivad...'!M35</f>
        <v>0</v>
      </c>
      <c r="AY89" s="102">
        <f>'F5 HP - Horkovodní přivad...'!M36</f>
        <v>0</v>
      </c>
      <c r="AZ89" s="102">
        <f>'F5 HP - Horkovodní přivad...'!H33</f>
        <v>0</v>
      </c>
      <c r="BA89" s="102">
        <f>'F5 HP - Horkovodní přivad...'!H34</f>
        <v>0</v>
      </c>
      <c r="BB89" s="102">
        <f>'F5 HP - Horkovodní přivad...'!H35</f>
        <v>0</v>
      </c>
      <c r="BC89" s="102">
        <f>'F5 HP - Horkovodní přivad...'!H36</f>
        <v>0</v>
      </c>
      <c r="BD89" s="104">
        <f>'F5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224">
        <f>ROUND(SUM(AG92:AG95),2)</f>
        <v>0</v>
      </c>
      <c r="AH91" s="224"/>
      <c r="AI91" s="224"/>
      <c r="AJ91" s="224"/>
      <c r="AK91" s="224"/>
      <c r="AL91" s="224"/>
      <c r="AM91" s="224"/>
      <c r="AN91" s="224">
        <f>ROUND(SUM(AN92:AN95),2)</f>
        <v>0</v>
      </c>
      <c r="AO91" s="224"/>
      <c r="AP91" s="224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217">
        <f>ROUND(AG87*AS92,2)</f>
        <v>0</v>
      </c>
      <c r="AH92" s="214"/>
      <c r="AI92" s="214"/>
      <c r="AJ92" s="214"/>
      <c r="AK92" s="214"/>
      <c r="AL92" s="214"/>
      <c r="AM92" s="214"/>
      <c r="AN92" s="214">
        <f>ROUND(AG92+AV92,2)</f>
        <v>0</v>
      </c>
      <c r="AO92" s="214"/>
      <c r="AP92" s="214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221" t="s">
        <v>94</v>
      </c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36"/>
      <c r="AD93" s="36"/>
      <c r="AE93" s="36"/>
      <c r="AF93" s="36"/>
      <c r="AG93" s="217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221" t="s">
        <v>94</v>
      </c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36"/>
      <c r="AD94" s="36"/>
      <c r="AE94" s="36"/>
      <c r="AF94" s="36"/>
      <c r="AG94" s="217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221" t="s">
        <v>94</v>
      </c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36"/>
      <c r="AD95" s="36"/>
      <c r="AE95" s="36"/>
      <c r="AF95" s="36"/>
      <c r="AG95" s="217">
        <f>AG87*AS95</f>
        <v>0</v>
      </c>
      <c r="AH95" s="214"/>
      <c r="AI95" s="214"/>
      <c r="AJ95" s="214"/>
      <c r="AK95" s="214"/>
      <c r="AL95" s="214"/>
      <c r="AM95" s="214"/>
      <c r="AN95" s="214">
        <f>AG95+AV95</f>
        <v>0</v>
      </c>
      <c r="AO95" s="214"/>
      <c r="AP95" s="214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218">
        <f>ROUND(AG87+AG91,2)</f>
        <v>0</v>
      </c>
      <c r="AH97" s="218"/>
      <c r="AI97" s="218"/>
      <c r="AJ97" s="218"/>
      <c r="AK97" s="218"/>
      <c r="AL97" s="218"/>
      <c r="AM97" s="218"/>
      <c r="AN97" s="218">
        <f>AN87+AN91</f>
        <v>0</v>
      </c>
      <c r="AO97" s="218"/>
      <c r="AP97" s="218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E89:I89"/>
    <mergeCell ref="K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5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6"/>
  <sheetViews>
    <sheetView showGridLines="0" tabSelected="1" topLeftCell="D1" workbookViewId="0">
      <pane ySplit="1" topLeftCell="A58" activePane="bottomLeft" state="frozen"/>
      <selection pane="bottomLeft" activeCell="N139" sqref="N139:Q13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64" t="s">
        <v>98</v>
      </c>
      <c r="I1" s="264"/>
      <c r="J1" s="264"/>
      <c r="K1" s="26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S2" s="219" t="s">
        <v>8</v>
      </c>
      <c r="T2" s="220"/>
      <c r="U2" s="220"/>
      <c r="V2" s="220"/>
      <c r="W2" s="220"/>
      <c r="X2" s="220"/>
      <c r="Y2" s="220"/>
      <c r="Z2" s="220"/>
      <c r="AA2" s="220"/>
      <c r="AB2" s="220"/>
      <c r="AC2" s="220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79" t="s">
        <v>102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25" t="str">
        <f>'Rekapitulace stavby'!K6</f>
        <v>VÝSTAVBA INŽ. SÍTÍ V PROSTORU SLATINICE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6"/>
      <c r="R6" s="23"/>
    </row>
    <row r="7" spans="1:66" ht="25.35" customHeight="1">
      <c r="B7" s="22"/>
      <c r="C7" s="26"/>
      <c r="D7" s="30" t="s">
        <v>103</v>
      </c>
      <c r="E7" s="26"/>
      <c r="F7" s="225" t="s">
        <v>104</v>
      </c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185" t="s">
        <v>106</v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28" t="str">
        <f>'Rekapitulace stavby'!AN8</f>
        <v>30. 6. 2017</v>
      </c>
      <c r="P10" s="22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183" t="str">
        <f>IF('Rekapitulace stavby'!AN10="","",'Rekapitulace stavby'!AN10)</f>
        <v/>
      </c>
      <c r="P12" s="183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183" t="str">
        <f>IF('Rekapitulace stavby'!AN11="","",'Rekapitulace stavby'!AN11)</f>
        <v/>
      </c>
      <c r="P13" s="183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30" t="str">
        <f>IF('Rekapitulace stavby'!AN13="","",'Rekapitulace stavby'!AN13)</f>
        <v>Vyplň údaj</v>
      </c>
      <c r="P15" s="183"/>
      <c r="Q15" s="36"/>
      <c r="R15" s="37"/>
    </row>
    <row r="16" spans="1:66" s="1" customFormat="1" ht="18" customHeight="1">
      <c r="B16" s="35"/>
      <c r="C16" s="36"/>
      <c r="D16" s="36"/>
      <c r="E16" s="230" t="str">
        <f>IF('Rekapitulace stavby'!E14="","",'Rekapitulace stavby'!E14)</f>
        <v>Vyplň údaj</v>
      </c>
      <c r="F16" s="231"/>
      <c r="G16" s="231"/>
      <c r="H16" s="231"/>
      <c r="I16" s="231"/>
      <c r="J16" s="231"/>
      <c r="K16" s="231"/>
      <c r="L16" s="231"/>
      <c r="M16" s="30" t="s">
        <v>29</v>
      </c>
      <c r="N16" s="36"/>
      <c r="O16" s="230" t="str">
        <f>IF('Rekapitulace stavby'!AN14="","",'Rekapitulace stavby'!AN14)</f>
        <v>Vyplň údaj</v>
      </c>
      <c r="P16" s="183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183" t="str">
        <f>IF('Rekapitulace stavby'!AN16="","",'Rekapitulace stavby'!AN16)</f>
        <v/>
      </c>
      <c r="P18" s="183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183" t="str">
        <f>IF('Rekapitulace stavby'!AN17="","",'Rekapitulace stavby'!AN17)</f>
        <v/>
      </c>
      <c r="P19" s="183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183" t="str">
        <f>IF('Rekapitulace stavby'!AN19="","",'Rekapitulace stavby'!AN19)</f>
        <v/>
      </c>
      <c r="P21" s="183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183" t="str">
        <f>IF('Rekapitulace stavby'!AN20="","",'Rekapitulace stavby'!AN20)</f>
        <v/>
      </c>
      <c r="P22" s="183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188" t="s">
        <v>5</v>
      </c>
      <c r="F25" s="188"/>
      <c r="G25" s="188"/>
      <c r="H25" s="188"/>
      <c r="I25" s="188"/>
      <c r="J25" s="188"/>
      <c r="K25" s="188"/>
      <c r="L25" s="188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189">
        <f>N89</f>
        <v>0</v>
      </c>
      <c r="N28" s="189"/>
      <c r="O28" s="189"/>
      <c r="P28" s="189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189">
        <f>N99</f>
        <v>0</v>
      </c>
      <c r="N29" s="189"/>
      <c r="O29" s="189"/>
      <c r="P29" s="189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32">
        <f>ROUND(M28+M29,2)</f>
        <v>0</v>
      </c>
      <c r="N31" s="227"/>
      <c r="O31" s="227"/>
      <c r="P31" s="227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33">
        <f>(SUM(BE99:BE106)+SUM(BE125:BE184))</f>
        <v>0</v>
      </c>
      <c r="I33" s="227"/>
      <c r="J33" s="227"/>
      <c r="K33" s="36"/>
      <c r="L33" s="36"/>
      <c r="M33" s="233">
        <f>ROUND((SUM(BE99:BE106)+SUM(BE125:BE184)), 2)*F33</f>
        <v>0</v>
      </c>
      <c r="N33" s="227"/>
      <c r="O33" s="227"/>
      <c r="P33" s="227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33">
        <f>(SUM(BF99:BF106)+SUM(BF125:BF184))</f>
        <v>0</v>
      </c>
      <c r="I34" s="227"/>
      <c r="J34" s="227"/>
      <c r="K34" s="36"/>
      <c r="L34" s="36"/>
      <c r="M34" s="233">
        <f>ROUND((SUM(BF99:BF106)+SUM(BF125:BF184)), 2)*F34</f>
        <v>0</v>
      </c>
      <c r="N34" s="227"/>
      <c r="O34" s="227"/>
      <c r="P34" s="227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33">
        <f>(SUM(BG99:BG106)+SUM(BG125:BG184))</f>
        <v>0</v>
      </c>
      <c r="I35" s="227"/>
      <c r="J35" s="227"/>
      <c r="K35" s="36"/>
      <c r="L35" s="36"/>
      <c r="M35" s="233">
        <v>0</v>
      </c>
      <c r="N35" s="227"/>
      <c r="O35" s="227"/>
      <c r="P35" s="227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33">
        <f>(SUM(BH99:BH106)+SUM(BH125:BH184))</f>
        <v>0</v>
      </c>
      <c r="I36" s="227"/>
      <c r="J36" s="227"/>
      <c r="K36" s="36"/>
      <c r="L36" s="36"/>
      <c r="M36" s="233">
        <v>0</v>
      </c>
      <c r="N36" s="227"/>
      <c r="O36" s="227"/>
      <c r="P36" s="227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33">
        <f>(SUM(BI99:BI106)+SUM(BI125:BI184))</f>
        <v>0</v>
      </c>
      <c r="I37" s="227"/>
      <c r="J37" s="227"/>
      <c r="K37" s="36"/>
      <c r="L37" s="36"/>
      <c r="M37" s="233">
        <v>0</v>
      </c>
      <c r="N37" s="227"/>
      <c r="O37" s="227"/>
      <c r="P37" s="227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34">
        <f>SUM(M31:M37)</f>
        <v>0</v>
      </c>
      <c r="M39" s="234"/>
      <c r="N39" s="234"/>
      <c r="O39" s="234"/>
      <c r="P39" s="235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 ht="15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 ht="15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 ht="15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 ht="15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79" t="s">
        <v>108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25" t="str">
        <f>F6</f>
        <v>VÝSTAVBA INŽ. SÍTÍ V PROSTORU SLATINICE</v>
      </c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25" t="s">
        <v>104</v>
      </c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9" t="str">
        <f>F8</f>
        <v>F5 HP - Horkovodní přivaděč - ÚSEK 4</v>
      </c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29" t="str">
        <f>IF(O10="","",O10)</f>
        <v>30. 6. 2017</v>
      </c>
      <c r="N82" s="229"/>
      <c r="O82" s="229"/>
      <c r="P82" s="22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 ht="15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183" t="str">
        <f>E19</f>
        <v xml:space="preserve"> </v>
      </c>
      <c r="N84" s="183"/>
      <c r="O84" s="183"/>
      <c r="P84" s="183"/>
      <c r="Q84" s="183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183" t="str">
        <f>E22</f>
        <v xml:space="preserve"> </v>
      </c>
      <c r="N85" s="183"/>
      <c r="O85" s="183"/>
      <c r="P85" s="183"/>
      <c r="Q85" s="183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36" t="s">
        <v>109</v>
      </c>
      <c r="D87" s="237"/>
      <c r="E87" s="237"/>
      <c r="F87" s="237"/>
      <c r="G87" s="237"/>
      <c r="H87" s="117"/>
      <c r="I87" s="117"/>
      <c r="J87" s="117"/>
      <c r="K87" s="117"/>
      <c r="L87" s="117"/>
      <c r="M87" s="117"/>
      <c r="N87" s="236" t="s">
        <v>110</v>
      </c>
      <c r="O87" s="237"/>
      <c r="P87" s="237"/>
      <c r="Q87" s="237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224">
        <f>N125</f>
        <v>0</v>
      </c>
      <c r="O89" s="238"/>
      <c r="P89" s="238"/>
      <c r="Q89" s="238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39">
        <f>N126</f>
        <v>0</v>
      </c>
      <c r="O90" s="240"/>
      <c r="P90" s="240"/>
      <c r="Q90" s="240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214">
        <f>N127</f>
        <v>0</v>
      </c>
      <c r="O91" s="215"/>
      <c r="P91" s="215"/>
      <c r="Q91" s="215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214">
        <f>N140</f>
        <v>0</v>
      </c>
      <c r="O92" s="215"/>
      <c r="P92" s="215"/>
      <c r="Q92" s="215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214">
        <f>N143</f>
        <v>0</v>
      </c>
      <c r="O93" s="215"/>
      <c r="P93" s="215"/>
      <c r="Q93" s="215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214">
        <f>N159</f>
        <v>0</v>
      </c>
      <c r="O94" s="215"/>
      <c r="P94" s="215"/>
      <c r="Q94" s="215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214">
        <f>N162</f>
        <v>0</v>
      </c>
      <c r="O95" s="215"/>
      <c r="P95" s="215"/>
      <c r="Q95" s="215"/>
      <c r="R95" s="131"/>
    </row>
    <row r="96" spans="2:47" s="8" customFormat="1" ht="19.899999999999999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214">
        <f>N172</f>
        <v>0</v>
      </c>
      <c r="O96" s="215"/>
      <c r="P96" s="215"/>
      <c r="Q96" s="215"/>
      <c r="R96" s="131"/>
    </row>
    <row r="97" spans="2:65" s="8" customFormat="1" ht="14.85" customHeight="1">
      <c r="B97" s="130"/>
      <c r="C97" s="99"/>
      <c r="D97" s="106" t="s">
        <v>120</v>
      </c>
      <c r="E97" s="99"/>
      <c r="F97" s="99"/>
      <c r="G97" s="99"/>
      <c r="H97" s="99"/>
      <c r="I97" s="99"/>
      <c r="J97" s="99"/>
      <c r="K97" s="99"/>
      <c r="L97" s="99"/>
      <c r="M97" s="99"/>
      <c r="N97" s="214">
        <f>N178</f>
        <v>0</v>
      </c>
      <c r="O97" s="215"/>
      <c r="P97" s="215"/>
      <c r="Q97" s="215"/>
      <c r="R97" s="131"/>
    </row>
    <row r="98" spans="2:65" s="1" customFormat="1" ht="21.75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65" s="1" customFormat="1" ht="29.25" customHeight="1">
      <c r="B99" s="35"/>
      <c r="C99" s="125" t="s">
        <v>121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238">
        <f>ROUND(N100+N101+N102+N103+N104+N105,2)</f>
        <v>0</v>
      </c>
      <c r="O99" s="241"/>
      <c r="P99" s="241"/>
      <c r="Q99" s="241"/>
      <c r="R99" s="37"/>
      <c r="T99" s="132"/>
      <c r="U99" s="133" t="s">
        <v>39</v>
      </c>
    </row>
    <row r="100" spans="2:65" s="1" customFormat="1" ht="18" customHeight="1">
      <c r="B100" s="134"/>
      <c r="C100" s="135"/>
      <c r="D100" s="221" t="s">
        <v>122</v>
      </c>
      <c r="E100" s="242"/>
      <c r="F100" s="242"/>
      <c r="G100" s="242"/>
      <c r="H100" s="242"/>
      <c r="I100" s="135"/>
      <c r="J100" s="135"/>
      <c r="K100" s="135"/>
      <c r="L100" s="135"/>
      <c r="M100" s="135"/>
      <c r="N100" s="217">
        <f>ROUND(N89*T100,2)</f>
        <v>0</v>
      </c>
      <c r="O100" s="243"/>
      <c r="P100" s="243"/>
      <c r="Q100" s="243"/>
      <c r="R100" s="137"/>
      <c r="S100" s="135"/>
      <c r="T100" s="138"/>
      <c r="U100" s="139" t="s">
        <v>40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123</v>
      </c>
      <c r="AZ100" s="140"/>
      <c r="BA100" s="140"/>
      <c r="BB100" s="140"/>
      <c r="BC100" s="140"/>
      <c r="BD100" s="140"/>
      <c r="BE100" s="142">
        <f t="shared" ref="BE100:BE105" si="0">IF(U100="základní",N100,0)</f>
        <v>0</v>
      </c>
      <c r="BF100" s="142">
        <f t="shared" ref="BF100:BF105" si="1">IF(U100="snížená",N100,0)</f>
        <v>0</v>
      </c>
      <c r="BG100" s="142">
        <f t="shared" ref="BG100:BG105" si="2">IF(U100="zákl. přenesená",N100,0)</f>
        <v>0</v>
      </c>
      <c r="BH100" s="142">
        <f t="shared" ref="BH100:BH105" si="3">IF(U100="sníž. přenesená",N100,0)</f>
        <v>0</v>
      </c>
      <c r="BI100" s="142">
        <f t="shared" ref="BI100:BI105" si="4">IF(U100="nulová",N100,0)</f>
        <v>0</v>
      </c>
      <c r="BJ100" s="141" t="s">
        <v>82</v>
      </c>
      <c r="BK100" s="140"/>
      <c r="BL100" s="140"/>
      <c r="BM100" s="140"/>
    </row>
    <row r="101" spans="2:65" s="1" customFormat="1" ht="18" customHeight="1">
      <c r="B101" s="134"/>
      <c r="C101" s="135"/>
      <c r="D101" s="221" t="s">
        <v>124</v>
      </c>
      <c r="E101" s="242"/>
      <c r="F101" s="242"/>
      <c r="G101" s="242"/>
      <c r="H101" s="242"/>
      <c r="I101" s="135"/>
      <c r="J101" s="135"/>
      <c r="K101" s="135"/>
      <c r="L101" s="135"/>
      <c r="M101" s="135"/>
      <c r="N101" s="217">
        <f>ROUND(N89*T101,2)</f>
        <v>0</v>
      </c>
      <c r="O101" s="243"/>
      <c r="P101" s="243"/>
      <c r="Q101" s="243"/>
      <c r="R101" s="137"/>
      <c r="S101" s="135"/>
      <c r="T101" s="138"/>
      <c r="U101" s="139" t="s">
        <v>40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123</v>
      </c>
      <c r="AZ101" s="140"/>
      <c r="BA101" s="140"/>
      <c r="BB101" s="140"/>
      <c r="BC101" s="140"/>
      <c r="BD101" s="140"/>
      <c r="BE101" s="142">
        <f t="shared" si="0"/>
        <v>0</v>
      </c>
      <c r="BF101" s="142">
        <f t="shared" si="1"/>
        <v>0</v>
      </c>
      <c r="BG101" s="142">
        <f t="shared" si="2"/>
        <v>0</v>
      </c>
      <c r="BH101" s="142">
        <f t="shared" si="3"/>
        <v>0</v>
      </c>
      <c r="BI101" s="142">
        <f t="shared" si="4"/>
        <v>0</v>
      </c>
      <c r="BJ101" s="141" t="s">
        <v>82</v>
      </c>
      <c r="BK101" s="140"/>
      <c r="BL101" s="140"/>
      <c r="BM101" s="140"/>
    </row>
    <row r="102" spans="2:65" s="1" customFormat="1" ht="18" customHeight="1">
      <c r="B102" s="134"/>
      <c r="C102" s="135"/>
      <c r="D102" s="221" t="s">
        <v>125</v>
      </c>
      <c r="E102" s="242"/>
      <c r="F102" s="242"/>
      <c r="G102" s="242"/>
      <c r="H102" s="242"/>
      <c r="I102" s="135"/>
      <c r="J102" s="135"/>
      <c r="K102" s="135"/>
      <c r="L102" s="135"/>
      <c r="M102" s="135"/>
      <c r="N102" s="217">
        <f>ROUND(N89*T102,2)</f>
        <v>0</v>
      </c>
      <c r="O102" s="243"/>
      <c r="P102" s="243"/>
      <c r="Q102" s="243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123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221" t="s">
        <v>126</v>
      </c>
      <c r="E103" s="242"/>
      <c r="F103" s="242"/>
      <c r="G103" s="242"/>
      <c r="H103" s="242"/>
      <c r="I103" s="135"/>
      <c r="J103" s="135"/>
      <c r="K103" s="135"/>
      <c r="L103" s="135"/>
      <c r="M103" s="135"/>
      <c r="N103" s="217">
        <f>ROUND(N89*T103,2)</f>
        <v>0</v>
      </c>
      <c r="O103" s="243"/>
      <c r="P103" s="243"/>
      <c r="Q103" s="243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123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221" t="s">
        <v>127</v>
      </c>
      <c r="E104" s="242"/>
      <c r="F104" s="242"/>
      <c r="G104" s="242"/>
      <c r="H104" s="242"/>
      <c r="I104" s="135"/>
      <c r="J104" s="135"/>
      <c r="K104" s="135"/>
      <c r="L104" s="135"/>
      <c r="M104" s="135"/>
      <c r="N104" s="217">
        <f>ROUND(N89*T104,2)</f>
        <v>0</v>
      </c>
      <c r="O104" s="243"/>
      <c r="P104" s="243"/>
      <c r="Q104" s="243"/>
      <c r="R104" s="137"/>
      <c r="S104" s="135"/>
      <c r="T104" s="138"/>
      <c r="U104" s="139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123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 ht="18" customHeight="1">
      <c r="B105" s="134"/>
      <c r="C105" s="135"/>
      <c r="D105" s="136" t="s">
        <v>128</v>
      </c>
      <c r="E105" s="135"/>
      <c r="F105" s="135"/>
      <c r="G105" s="135"/>
      <c r="H105" s="135"/>
      <c r="I105" s="135"/>
      <c r="J105" s="135"/>
      <c r="K105" s="135"/>
      <c r="L105" s="135"/>
      <c r="M105" s="135"/>
      <c r="N105" s="217">
        <f>ROUND(N89*T105,2)</f>
        <v>0</v>
      </c>
      <c r="O105" s="243"/>
      <c r="P105" s="243"/>
      <c r="Q105" s="243"/>
      <c r="R105" s="137"/>
      <c r="S105" s="135"/>
      <c r="T105" s="143"/>
      <c r="U105" s="144" t="s">
        <v>40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129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82</v>
      </c>
      <c r="BK105" s="140"/>
      <c r="BL105" s="140"/>
      <c r="BM105" s="140"/>
    </row>
    <row r="106" spans="2:65" s="1" customForma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65" s="1" customFormat="1" ht="29.25" customHeight="1">
      <c r="B107" s="35"/>
      <c r="C107" s="116" t="s">
        <v>96</v>
      </c>
      <c r="D107" s="117"/>
      <c r="E107" s="117"/>
      <c r="F107" s="117"/>
      <c r="G107" s="117"/>
      <c r="H107" s="117"/>
      <c r="I107" s="117"/>
      <c r="J107" s="117"/>
      <c r="K107" s="117"/>
      <c r="L107" s="218">
        <f>ROUND(SUM(N89+N99),2)</f>
        <v>0</v>
      </c>
      <c r="M107" s="218"/>
      <c r="N107" s="218"/>
      <c r="O107" s="218"/>
      <c r="P107" s="218"/>
      <c r="Q107" s="218"/>
      <c r="R107" s="37"/>
    </row>
    <row r="108" spans="2:65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12" spans="2:65" s="1" customFormat="1" ht="6.95" customHeight="1"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4"/>
    </row>
    <row r="113" spans="2:65" s="1" customFormat="1" ht="36.950000000000003" customHeight="1">
      <c r="B113" s="35"/>
      <c r="C113" s="179" t="s">
        <v>130</v>
      </c>
      <c r="D113" s="227"/>
      <c r="E113" s="227"/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30" customHeight="1">
      <c r="B115" s="35"/>
      <c r="C115" s="30" t="s">
        <v>19</v>
      </c>
      <c r="D115" s="36"/>
      <c r="E115" s="36"/>
      <c r="F115" s="225" t="str">
        <f>F6</f>
        <v>VÝSTAVBA INŽ. SÍTÍ V PROSTORU SLATINICE</v>
      </c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36"/>
      <c r="R115" s="37"/>
    </row>
    <row r="116" spans="2:65" ht="30" customHeight="1">
      <c r="B116" s="22"/>
      <c r="C116" s="30" t="s">
        <v>103</v>
      </c>
      <c r="D116" s="26"/>
      <c r="E116" s="26"/>
      <c r="F116" s="225" t="s">
        <v>104</v>
      </c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26"/>
      <c r="R116" s="23"/>
    </row>
    <row r="117" spans="2:65" s="1" customFormat="1" ht="36.950000000000003" customHeight="1">
      <c r="B117" s="35"/>
      <c r="C117" s="69" t="s">
        <v>105</v>
      </c>
      <c r="D117" s="36"/>
      <c r="E117" s="36"/>
      <c r="F117" s="199" t="str">
        <f>F8</f>
        <v>F5 HP - Horkovodní přivaděč - ÚSEK 4</v>
      </c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36"/>
      <c r="R117" s="37"/>
    </row>
    <row r="118" spans="2:65" s="1" customFormat="1" ht="6.9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1" customFormat="1" ht="18" customHeight="1">
      <c r="B119" s="35"/>
      <c r="C119" s="30" t="s">
        <v>23</v>
      </c>
      <c r="D119" s="36"/>
      <c r="E119" s="36"/>
      <c r="F119" s="28" t="str">
        <f>F10</f>
        <v xml:space="preserve"> </v>
      </c>
      <c r="G119" s="36"/>
      <c r="H119" s="36"/>
      <c r="I119" s="36"/>
      <c r="J119" s="36"/>
      <c r="K119" s="30" t="s">
        <v>25</v>
      </c>
      <c r="L119" s="36"/>
      <c r="M119" s="229" t="str">
        <f>IF(O10="","",O10)</f>
        <v>30. 6. 2017</v>
      </c>
      <c r="N119" s="229"/>
      <c r="O119" s="229"/>
      <c r="P119" s="229"/>
      <c r="Q119" s="36"/>
      <c r="R119" s="37"/>
    </row>
    <row r="120" spans="2:65" s="1" customFormat="1" ht="6.95" customHeight="1"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7"/>
    </row>
    <row r="121" spans="2:65" s="1" customFormat="1" ht="15">
      <c r="B121" s="35"/>
      <c r="C121" s="30" t="s">
        <v>27</v>
      </c>
      <c r="D121" s="36"/>
      <c r="E121" s="36"/>
      <c r="F121" s="28" t="str">
        <f>E13</f>
        <v xml:space="preserve"> </v>
      </c>
      <c r="G121" s="36"/>
      <c r="H121" s="36"/>
      <c r="I121" s="36"/>
      <c r="J121" s="36"/>
      <c r="K121" s="30" t="s">
        <v>32</v>
      </c>
      <c r="L121" s="36"/>
      <c r="M121" s="183" t="str">
        <f>E19</f>
        <v xml:space="preserve"> </v>
      </c>
      <c r="N121" s="183"/>
      <c r="O121" s="183"/>
      <c r="P121" s="183"/>
      <c r="Q121" s="183"/>
      <c r="R121" s="37"/>
    </row>
    <row r="122" spans="2:65" s="1" customFormat="1" ht="14.45" customHeight="1">
      <c r="B122" s="35"/>
      <c r="C122" s="30" t="s">
        <v>30</v>
      </c>
      <c r="D122" s="36"/>
      <c r="E122" s="36"/>
      <c r="F122" s="28" t="str">
        <f>IF(E16="","",E16)</f>
        <v>Vyplň údaj</v>
      </c>
      <c r="G122" s="36"/>
      <c r="H122" s="36"/>
      <c r="I122" s="36"/>
      <c r="J122" s="36"/>
      <c r="K122" s="30" t="s">
        <v>34</v>
      </c>
      <c r="L122" s="36"/>
      <c r="M122" s="183" t="str">
        <f>E22</f>
        <v xml:space="preserve"> </v>
      </c>
      <c r="N122" s="183"/>
      <c r="O122" s="183"/>
      <c r="P122" s="183"/>
      <c r="Q122" s="183"/>
      <c r="R122" s="37"/>
    </row>
    <row r="123" spans="2:65" s="1" customFormat="1" ht="10.35" customHeight="1"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7"/>
    </row>
    <row r="124" spans="2:65" s="9" customFormat="1" ht="29.25" customHeight="1">
      <c r="B124" s="145"/>
      <c r="C124" s="146" t="s">
        <v>131</v>
      </c>
      <c r="D124" s="147" t="s">
        <v>132</v>
      </c>
      <c r="E124" s="147" t="s">
        <v>57</v>
      </c>
      <c r="F124" s="244" t="s">
        <v>133</v>
      </c>
      <c r="G124" s="244"/>
      <c r="H124" s="244"/>
      <c r="I124" s="244"/>
      <c r="J124" s="147" t="s">
        <v>134</v>
      </c>
      <c r="K124" s="147" t="s">
        <v>135</v>
      </c>
      <c r="L124" s="245" t="s">
        <v>136</v>
      </c>
      <c r="M124" s="245"/>
      <c r="N124" s="244" t="s">
        <v>110</v>
      </c>
      <c r="O124" s="244"/>
      <c r="P124" s="244"/>
      <c r="Q124" s="246"/>
      <c r="R124" s="148"/>
      <c r="T124" s="76" t="s">
        <v>137</v>
      </c>
      <c r="U124" s="77" t="s">
        <v>39</v>
      </c>
      <c r="V124" s="77" t="s">
        <v>138</v>
      </c>
      <c r="W124" s="77" t="s">
        <v>139</v>
      </c>
      <c r="X124" s="77" t="s">
        <v>140</v>
      </c>
      <c r="Y124" s="77" t="s">
        <v>141</v>
      </c>
      <c r="Z124" s="77" t="s">
        <v>142</v>
      </c>
      <c r="AA124" s="78" t="s">
        <v>143</v>
      </c>
    </row>
    <row r="125" spans="2:65" s="1" customFormat="1" ht="29.25" customHeight="1">
      <c r="B125" s="35"/>
      <c r="C125" s="80" t="s">
        <v>107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251">
        <f>BK125</f>
        <v>0</v>
      </c>
      <c r="O125" s="252"/>
      <c r="P125" s="252"/>
      <c r="Q125" s="252"/>
      <c r="R125" s="37"/>
      <c r="T125" s="79"/>
      <c r="U125" s="51"/>
      <c r="V125" s="51"/>
      <c r="W125" s="149">
        <f>W126+W185</f>
        <v>0</v>
      </c>
      <c r="X125" s="51"/>
      <c r="Y125" s="149">
        <f>Y126+Y185</f>
        <v>0</v>
      </c>
      <c r="Z125" s="51"/>
      <c r="AA125" s="150">
        <f>AA126+AA185</f>
        <v>0</v>
      </c>
      <c r="AT125" s="18" t="s">
        <v>74</v>
      </c>
      <c r="AU125" s="18" t="s">
        <v>112</v>
      </c>
      <c r="BK125" s="151">
        <f>BK126+BK185</f>
        <v>0</v>
      </c>
    </row>
    <row r="126" spans="2:65" s="10" customFormat="1" ht="37.35" customHeight="1">
      <c r="B126" s="152"/>
      <c r="C126" s="153"/>
      <c r="D126" s="154" t="s">
        <v>113</v>
      </c>
      <c r="E126" s="154"/>
      <c r="F126" s="154"/>
      <c r="G126" s="154"/>
      <c r="H126" s="154"/>
      <c r="I126" s="154"/>
      <c r="J126" s="154"/>
      <c r="K126" s="154"/>
      <c r="L126" s="154"/>
      <c r="M126" s="154"/>
      <c r="N126" s="253">
        <f>BK126</f>
        <v>0</v>
      </c>
      <c r="O126" s="239"/>
      <c r="P126" s="239"/>
      <c r="Q126" s="239"/>
      <c r="R126" s="155"/>
      <c r="T126" s="156"/>
      <c r="U126" s="153"/>
      <c r="V126" s="153"/>
      <c r="W126" s="157">
        <f>W127+W140+W143+W159+W162+W172</f>
        <v>0</v>
      </c>
      <c r="X126" s="153"/>
      <c r="Y126" s="157">
        <f>Y127+Y140+Y143+Y159+Y162+Y172</f>
        <v>0</v>
      </c>
      <c r="Z126" s="153"/>
      <c r="AA126" s="158">
        <f>AA127+AA140+AA143+AA159+AA162+AA172</f>
        <v>0</v>
      </c>
      <c r="AR126" s="159" t="s">
        <v>144</v>
      </c>
      <c r="AT126" s="160" t="s">
        <v>74</v>
      </c>
      <c r="AU126" s="160" t="s">
        <v>75</v>
      </c>
      <c r="AY126" s="159" t="s">
        <v>145</v>
      </c>
      <c r="BK126" s="161">
        <f>BK127+BK140+BK143+BK159+BK162+BK172</f>
        <v>0</v>
      </c>
    </row>
    <row r="127" spans="2:65" s="10" customFormat="1" ht="19.899999999999999" customHeight="1">
      <c r="B127" s="152"/>
      <c r="C127" s="153"/>
      <c r="D127" s="162" t="s">
        <v>114</v>
      </c>
      <c r="E127" s="162"/>
      <c r="F127" s="162"/>
      <c r="G127" s="162"/>
      <c r="H127" s="162"/>
      <c r="I127" s="162"/>
      <c r="J127" s="162"/>
      <c r="K127" s="162"/>
      <c r="L127" s="162"/>
      <c r="M127" s="162"/>
      <c r="N127" s="254">
        <f>BK127</f>
        <v>0</v>
      </c>
      <c r="O127" s="255"/>
      <c r="P127" s="255"/>
      <c r="Q127" s="255"/>
      <c r="R127" s="155"/>
      <c r="T127" s="156"/>
      <c r="U127" s="153"/>
      <c r="V127" s="153"/>
      <c r="W127" s="157">
        <f>SUM(W128:W139)</f>
        <v>0</v>
      </c>
      <c r="X127" s="153"/>
      <c r="Y127" s="157">
        <f>SUM(Y128:Y139)</f>
        <v>0</v>
      </c>
      <c r="Z127" s="153"/>
      <c r="AA127" s="158">
        <f>SUM(AA128:AA139)</f>
        <v>0</v>
      </c>
      <c r="AR127" s="159" t="s">
        <v>144</v>
      </c>
      <c r="AT127" s="160" t="s">
        <v>74</v>
      </c>
      <c r="AU127" s="160" t="s">
        <v>82</v>
      </c>
      <c r="AY127" s="159" t="s">
        <v>145</v>
      </c>
      <c r="BK127" s="161">
        <f>SUM(BK128:BK139)</f>
        <v>0</v>
      </c>
    </row>
    <row r="128" spans="2:65" s="1" customFormat="1" ht="39.75" customHeight="1">
      <c r="B128" s="134"/>
      <c r="C128" s="163" t="s">
        <v>82</v>
      </c>
      <c r="D128" s="163" t="s">
        <v>146</v>
      </c>
      <c r="E128" s="164" t="s">
        <v>147</v>
      </c>
      <c r="F128" s="247" t="s">
        <v>148</v>
      </c>
      <c r="G128" s="247"/>
      <c r="H128" s="247"/>
      <c r="I128" s="247"/>
      <c r="J128" s="165" t="s">
        <v>149</v>
      </c>
      <c r="K128" s="166">
        <v>367</v>
      </c>
      <c r="L128" s="265">
        <v>0</v>
      </c>
      <c r="M128" s="265"/>
      <c r="N128" s="249">
        <f t="shared" ref="N128:N139" si="5">ROUND(L128*K128,2)</f>
        <v>0</v>
      </c>
      <c r="O128" s="250"/>
      <c r="P128" s="250"/>
      <c r="Q128" s="250"/>
      <c r="R128" s="137"/>
      <c r="S128" s="266" t="s">
        <v>304</v>
      </c>
      <c r="T128" s="167" t="s">
        <v>5</v>
      </c>
      <c r="U128" s="44" t="s">
        <v>40</v>
      </c>
      <c r="V128" s="36"/>
      <c r="W128" s="168">
        <f t="shared" ref="W128:W139" si="6">V128*K128</f>
        <v>0</v>
      </c>
      <c r="X128" s="168">
        <v>0</v>
      </c>
      <c r="Y128" s="168">
        <f t="shared" ref="Y128:Y139" si="7">X128*K128</f>
        <v>0</v>
      </c>
      <c r="Z128" s="168">
        <v>0</v>
      </c>
      <c r="AA128" s="169">
        <f t="shared" ref="AA128:AA139" si="8">Z128*K128</f>
        <v>0</v>
      </c>
      <c r="AR128" s="18" t="s">
        <v>150</v>
      </c>
      <c r="AT128" s="18" t="s">
        <v>146</v>
      </c>
      <c r="AU128" s="18" t="s">
        <v>86</v>
      </c>
      <c r="AY128" s="18" t="s">
        <v>145</v>
      </c>
      <c r="BE128" s="110">
        <f t="shared" ref="BE128:BE139" si="9">IF(U128="základní",N128,0)</f>
        <v>0</v>
      </c>
      <c r="BF128" s="110">
        <f t="shared" ref="BF128:BF139" si="10">IF(U128="snížená",N128,0)</f>
        <v>0</v>
      </c>
      <c r="BG128" s="110">
        <f t="shared" ref="BG128:BG139" si="11">IF(U128="zákl. přenesená",N128,0)</f>
        <v>0</v>
      </c>
      <c r="BH128" s="110">
        <f t="shared" ref="BH128:BH139" si="12">IF(U128="sníž. přenesená",N128,0)</f>
        <v>0</v>
      </c>
      <c r="BI128" s="110">
        <f t="shared" ref="BI128:BI139" si="13">IF(U128="nulová",N128,0)</f>
        <v>0</v>
      </c>
      <c r="BJ128" s="18" t="s">
        <v>82</v>
      </c>
      <c r="BK128" s="110">
        <f t="shared" ref="BK128:BK139" si="14">ROUND(L128*K128,2)</f>
        <v>0</v>
      </c>
      <c r="BL128" s="18" t="s">
        <v>151</v>
      </c>
      <c r="BM128" s="18" t="s">
        <v>86</v>
      </c>
    </row>
    <row r="129" spans="2:65" s="1" customFormat="1" ht="31.5" customHeight="1">
      <c r="B129" s="134"/>
      <c r="C129" s="170" t="s">
        <v>86</v>
      </c>
      <c r="D129" s="170" t="s">
        <v>152</v>
      </c>
      <c r="E129" s="171" t="s">
        <v>153</v>
      </c>
      <c r="F129" s="256" t="s">
        <v>154</v>
      </c>
      <c r="G129" s="256"/>
      <c r="H129" s="256"/>
      <c r="I129" s="256"/>
      <c r="J129" s="172" t="s">
        <v>149</v>
      </c>
      <c r="K129" s="173">
        <v>367</v>
      </c>
      <c r="L129" s="257">
        <v>0</v>
      </c>
      <c r="M129" s="257"/>
      <c r="N129" s="250">
        <f t="shared" si="5"/>
        <v>0</v>
      </c>
      <c r="O129" s="250"/>
      <c r="P129" s="250"/>
      <c r="Q129" s="250"/>
      <c r="R129" s="137"/>
      <c r="T129" s="167" t="s">
        <v>5</v>
      </c>
      <c r="U129" s="44" t="s">
        <v>40</v>
      </c>
      <c r="V129" s="36"/>
      <c r="W129" s="168">
        <f t="shared" si="6"/>
        <v>0</v>
      </c>
      <c r="X129" s="168">
        <v>0</v>
      </c>
      <c r="Y129" s="168">
        <f t="shared" si="7"/>
        <v>0</v>
      </c>
      <c r="Z129" s="168">
        <v>0</v>
      </c>
      <c r="AA129" s="169">
        <f t="shared" si="8"/>
        <v>0</v>
      </c>
      <c r="AR129" s="18" t="s">
        <v>151</v>
      </c>
      <c r="AT129" s="18" t="s">
        <v>152</v>
      </c>
      <c r="AU129" s="18" t="s">
        <v>86</v>
      </c>
      <c r="AY129" s="18" t="s">
        <v>145</v>
      </c>
      <c r="BE129" s="110">
        <f t="shared" si="9"/>
        <v>0</v>
      </c>
      <c r="BF129" s="110">
        <f t="shared" si="10"/>
        <v>0</v>
      </c>
      <c r="BG129" s="110">
        <f t="shared" si="11"/>
        <v>0</v>
      </c>
      <c r="BH129" s="110">
        <f t="shared" si="12"/>
        <v>0</v>
      </c>
      <c r="BI129" s="110">
        <f t="shared" si="13"/>
        <v>0</v>
      </c>
      <c r="BJ129" s="18" t="s">
        <v>82</v>
      </c>
      <c r="BK129" s="110">
        <f t="shared" si="14"/>
        <v>0</v>
      </c>
      <c r="BL129" s="18" t="s">
        <v>151</v>
      </c>
      <c r="BM129" s="18" t="s">
        <v>155</v>
      </c>
    </row>
    <row r="130" spans="2:65" s="1" customFormat="1" ht="31.5" customHeight="1">
      <c r="B130" s="134"/>
      <c r="C130" s="163" t="s">
        <v>144</v>
      </c>
      <c r="D130" s="163" t="s">
        <v>146</v>
      </c>
      <c r="E130" s="164" t="s">
        <v>156</v>
      </c>
      <c r="F130" s="247" t="s">
        <v>157</v>
      </c>
      <c r="G130" s="247"/>
      <c r="H130" s="247"/>
      <c r="I130" s="247"/>
      <c r="J130" s="165" t="s">
        <v>149</v>
      </c>
      <c r="K130" s="166">
        <v>782</v>
      </c>
      <c r="L130" s="265">
        <v>0</v>
      </c>
      <c r="M130" s="265"/>
      <c r="N130" s="249">
        <f t="shared" si="5"/>
        <v>0</v>
      </c>
      <c r="O130" s="250"/>
      <c r="P130" s="250"/>
      <c r="Q130" s="250"/>
      <c r="R130" s="137"/>
      <c r="S130" s="267" t="s">
        <v>304</v>
      </c>
      <c r="T130" s="167" t="s">
        <v>5</v>
      </c>
      <c r="U130" s="44" t="s">
        <v>40</v>
      </c>
      <c r="V130" s="36"/>
      <c r="W130" s="168">
        <f t="shared" si="6"/>
        <v>0</v>
      </c>
      <c r="X130" s="168">
        <v>0</v>
      </c>
      <c r="Y130" s="168">
        <f t="shared" si="7"/>
        <v>0</v>
      </c>
      <c r="Z130" s="168">
        <v>0</v>
      </c>
      <c r="AA130" s="169">
        <f t="shared" si="8"/>
        <v>0</v>
      </c>
      <c r="AR130" s="18" t="s">
        <v>150</v>
      </c>
      <c r="AT130" s="18" t="s">
        <v>146</v>
      </c>
      <c r="AU130" s="18" t="s">
        <v>86</v>
      </c>
      <c r="AY130" s="18" t="s">
        <v>145</v>
      </c>
      <c r="BE130" s="110">
        <f t="shared" si="9"/>
        <v>0</v>
      </c>
      <c r="BF130" s="110">
        <f t="shared" si="10"/>
        <v>0</v>
      </c>
      <c r="BG130" s="110">
        <f t="shared" si="11"/>
        <v>0</v>
      </c>
      <c r="BH130" s="110">
        <f t="shared" si="12"/>
        <v>0</v>
      </c>
      <c r="BI130" s="110">
        <f t="shared" si="13"/>
        <v>0</v>
      </c>
      <c r="BJ130" s="18" t="s">
        <v>82</v>
      </c>
      <c r="BK130" s="110">
        <f t="shared" si="14"/>
        <v>0</v>
      </c>
      <c r="BL130" s="18" t="s">
        <v>151</v>
      </c>
      <c r="BM130" s="18" t="s">
        <v>158</v>
      </c>
    </row>
    <row r="131" spans="2:65" s="1" customFormat="1" ht="31.5" customHeight="1">
      <c r="B131" s="134"/>
      <c r="C131" s="170" t="s">
        <v>155</v>
      </c>
      <c r="D131" s="170" t="s">
        <v>152</v>
      </c>
      <c r="E131" s="171" t="s">
        <v>159</v>
      </c>
      <c r="F131" s="256" t="s">
        <v>160</v>
      </c>
      <c r="G131" s="256"/>
      <c r="H131" s="256"/>
      <c r="I131" s="256"/>
      <c r="J131" s="172" t="s">
        <v>149</v>
      </c>
      <c r="K131" s="173">
        <v>782</v>
      </c>
      <c r="L131" s="257">
        <v>0</v>
      </c>
      <c r="M131" s="257"/>
      <c r="N131" s="250">
        <f t="shared" si="5"/>
        <v>0</v>
      </c>
      <c r="O131" s="250"/>
      <c r="P131" s="250"/>
      <c r="Q131" s="250"/>
      <c r="R131" s="137"/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151</v>
      </c>
      <c r="AT131" s="18" t="s">
        <v>152</v>
      </c>
      <c r="AU131" s="18" t="s">
        <v>86</v>
      </c>
      <c r="AY131" s="18" t="s">
        <v>145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151</v>
      </c>
      <c r="BM131" s="18" t="s">
        <v>161</v>
      </c>
    </row>
    <row r="132" spans="2:65" s="1" customFormat="1" ht="44.25" customHeight="1">
      <c r="B132" s="134"/>
      <c r="C132" s="163" t="s">
        <v>162</v>
      </c>
      <c r="D132" s="163" t="s">
        <v>146</v>
      </c>
      <c r="E132" s="164" t="s">
        <v>163</v>
      </c>
      <c r="F132" s="247" t="s">
        <v>164</v>
      </c>
      <c r="G132" s="247"/>
      <c r="H132" s="247"/>
      <c r="I132" s="247"/>
      <c r="J132" s="165" t="s">
        <v>165</v>
      </c>
      <c r="K132" s="166">
        <v>9</v>
      </c>
      <c r="L132" s="265">
        <v>0</v>
      </c>
      <c r="M132" s="265"/>
      <c r="N132" s="249">
        <f t="shared" si="5"/>
        <v>0</v>
      </c>
      <c r="O132" s="250"/>
      <c r="P132" s="250"/>
      <c r="Q132" s="250"/>
      <c r="R132" s="137"/>
      <c r="S132" s="268" t="s">
        <v>305</v>
      </c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150</v>
      </c>
      <c r="AT132" s="18" t="s">
        <v>146</v>
      </c>
      <c r="AU132" s="18" t="s">
        <v>86</v>
      </c>
      <c r="AY132" s="18" t="s">
        <v>145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151</v>
      </c>
      <c r="BM132" s="18" t="s">
        <v>166</v>
      </c>
    </row>
    <row r="133" spans="2:65" s="1" customFormat="1" ht="44.25" customHeight="1">
      <c r="B133" s="134"/>
      <c r="C133" s="163" t="s">
        <v>158</v>
      </c>
      <c r="D133" s="163" t="s">
        <v>146</v>
      </c>
      <c r="E133" s="164" t="s">
        <v>167</v>
      </c>
      <c r="F133" s="247" t="s">
        <v>168</v>
      </c>
      <c r="G133" s="247"/>
      <c r="H133" s="247"/>
      <c r="I133" s="247"/>
      <c r="J133" s="165" t="s">
        <v>165</v>
      </c>
      <c r="K133" s="166">
        <v>1</v>
      </c>
      <c r="L133" s="265">
        <v>0</v>
      </c>
      <c r="M133" s="265"/>
      <c r="N133" s="249">
        <f t="shared" si="5"/>
        <v>0</v>
      </c>
      <c r="O133" s="250"/>
      <c r="P133" s="250"/>
      <c r="Q133" s="250"/>
      <c r="R133" s="137"/>
      <c r="S133" s="269" t="s">
        <v>305</v>
      </c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150</v>
      </c>
      <c r="AT133" s="18" t="s">
        <v>146</v>
      </c>
      <c r="AU133" s="18" t="s">
        <v>86</v>
      </c>
      <c r="AY133" s="18" t="s">
        <v>145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151</v>
      </c>
      <c r="BM133" s="18" t="s">
        <v>169</v>
      </c>
    </row>
    <row r="134" spans="2:65" s="1" customFormat="1" ht="44.25" customHeight="1">
      <c r="B134" s="134"/>
      <c r="C134" s="163" t="s">
        <v>170</v>
      </c>
      <c r="D134" s="163" t="s">
        <v>146</v>
      </c>
      <c r="E134" s="164" t="s">
        <v>171</v>
      </c>
      <c r="F134" s="247" t="s">
        <v>172</v>
      </c>
      <c r="G134" s="247"/>
      <c r="H134" s="247"/>
      <c r="I134" s="247"/>
      <c r="J134" s="165" t="s">
        <v>165</v>
      </c>
      <c r="K134" s="166">
        <v>1</v>
      </c>
      <c r="L134" s="265">
        <v>0</v>
      </c>
      <c r="M134" s="265"/>
      <c r="N134" s="249">
        <f t="shared" si="5"/>
        <v>0</v>
      </c>
      <c r="O134" s="250"/>
      <c r="P134" s="250"/>
      <c r="Q134" s="250"/>
      <c r="R134" s="137"/>
      <c r="S134" s="270" t="s">
        <v>305</v>
      </c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150</v>
      </c>
      <c r="AT134" s="18" t="s">
        <v>146</v>
      </c>
      <c r="AU134" s="18" t="s">
        <v>86</v>
      </c>
      <c r="AY134" s="18" t="s">
        <v>145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151</v>
      </c>
      <c r="BM134" s="18" t="s">
        <v>173</v>
      </c>
    </row>
    <row r="135" spans="2:65" s="1" customFormat="1" ht="31.5" customHeight="1">
      <c r="B135" s="134"/>
      <c r="C135" s="170" t="s">
        <v>161</v>
      </c>
      <c r="D135" s="170" t="s">
        <v>152</v>
      </c>
      <c r="E135" s="171" t="s">
        <v>174</v>
      </c>
      <c r="F135" s="256" t="s">
        <v>175</v>
      </c>
      <c r="G135" s="256"/>
      <c r="H135" s="256"/>
      <c r="I135" s="256"/>
      <c r="J135" s="172" t="s">
        <v>165</v>
      </c>
      <c r="K135" s="173">
        <v>11</v>
      </c>
      <c r="L135" s="257">
        <v>0</v>
      </c>
      <c r="M135" s="257"/>
      <c r="N135" s="250">
        <f t="shared" si="5"/>
        <v>0</v>
      </c>
      <c r="O135" s="250"/>
      <c r="P135" s="250"/>
      <c r="Q135" s="250"/>
      <c r="R135" s="137"/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151</v>
      </c>
      <c r="AT135" s="18" t="s">
        <v>152</v>
      </c>
      <c r="AU135" s="18" t="s">
        <v>86</v>
      </c>
      <c r="AY135" s="18" t="s">
        <v>145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151</v>
      </c>
      <c r="BM135" s="18" t="s">
        <v>176</v>
      </c>
    </row>
    <row r="136" spans="2:65" s="1" customFormat="1" ht="44.25" customHeight="1">
      <c r="B136" s="134"/>
      <c r="C136" s="163" t="s">
        <v>177</v>
      </c>
      <c r="D136" s="163" t="s">
        <v>146</v>
      </c>
      <c r="E136" s="164" t="s">
        <v>178</v>
      </c>
      <c r="F136" s="247" t="s">
        <v>179</v>
      </c>
      <c r="G136" s="247"/>
      <c r="H136" s="247"/>
      <c r="I136" s="247"/>
      <c r="J136" s="165" t="s">
        <v>165</v>
      </c>
      <c r="K136" s="166">
        <v>26</v>
      </c>
      <c r="L136" s="265">
        <v>0</v>
      </c>
      <c r="M136" s="265"/>
      <c r="N136" s="249">
        <f t="shared" si="5"/>
        <v>0</v>
      </c>
      <c r="O136" s="250"/>
      <c r="P136" s="250"/>
      <c r="Q136" s="250"/>
      <c r="R136" s="137"/>
      <c r="S136" s="271" t="s">
        <v>305</v>
      </c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150</v>
      </c>
      <c r="AT136" s="18" t="s">
        <v>146</v>
      </c>
      <c r="AU136" s="18" t="s">
        <v>86</v>
      </c>
      <c r="AY136" s="18" t="s">
        <v>145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151</v>
      </c>
      <c r="BM136" s="18" t="s">
        <v>180</v>
      </c>
    </row>
    <row r="137" spans="2:65" s="1" customFormat="1" ht="44.25" customHeight="1">
      <c r="B137" s="134"/>
      <c r="C137" s="163" t="s">
        <v>166</v>
      </c>
      <c r="D137" s="163" t="s">
        <v>146</v>
      </c>
      <c r="E137" s="164" t="s">
        <v>181</v>
      </c>
      <c r="F137" s="247" t="s">
        <v>182</v>
      </c>
      <c r="G137" s="247"/>
      <c r="H137" s="247"/>
      <c r="I137" s="247"/>
      <c r="J137" s="165" t="s">
        <v>165</v>
      </c>
      <c r="K137" s="166">
        <v>2</v>
      </c>
      <c r="L137" s="265">
        <v>0</v>
      </c>
      <c r="M137" s="265"/>
      <c r="N137" s="249">
        <f t="shared" si="5"/>
        <v>0</v>
      </c>
      <c r="O137" s="250"/>
      <c r="P137" s="250"/>
      <c r="Q137" s="250"/>
      <c r="R137" s="137"/>
      <c r="S137" s="272" t="s">
        <v>305</v>
      </c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150</v>
      </c>
      <c r="AT137" s="18" t="s">
        <v>146</v>
      </c>
      <c r="AU137" s="18" t="s">
        <v>86</v>
      </c>
      <c r="AY137" s="18" t="s">
        <v>145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151</v>
      </c>
      <c r="BM137" s="18" t="s">
        <v>183</v>
      </c>
    </row>
    <row r="138" spans="2:65" s="1" customFormat="1" ht="44.25" customHeight="1">
      <c r="B138" s="134"/>
      <c r="C138" s="163" t="s">
        <v>184</v>
      </c>
      <c r="D138" s="163" t="s">
        <v>146</v>
      </c>
      <c r="E138" s="164" t="s">
        <v>185</v>
      </c>
      <c r="F138" s="247" t="s">
        <v>186</v>
      </c>
      <c r="G138" s="247"/>
      <c r="H138" s="247"/>
      <c r="I138" s="247"/>
      <c r="J138" s="165" t="s">
        <v>165</v>
      </c>
      <c r="K138" s="166">
        <v>2</v>
      </c>
      <c r="L138" s="265">
        <v>0</v>
      </c>
      <c r="M138" s="265"/>
      <c r="N138" s="249">
        <f t="shared" si="5"/>
        <v>0</v>
      </c>
      <c r="O138" s="250"/>
      <c r="P138" s="250"/>
      <c r="Q138" s="250"/>
      <c r="R138" s="137"/>
      <c r="S138" s="273" t="s">
        <v>305</v>
      </c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150</v>
      </c>
      <c r="AT138" s="18" t="s">
        <v>146</v>
      </c>
      <c r="AU138" s="18" t="s">
        <v>86</v>
      </c>
      <c r="AY138" s="18" t="s">
        <v>145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151</v>
      </c>
      <c r="BM138" s="18" t="s">
        <v>187</v>
      </c>
    </row>
    <row r="139" spans="2:65" s="1" customFormat="1" ht="31.5" customHeight="1">
      <c r="B139" s="134"/>
      <c r="C139" s="170" t="s">
        <v>169</v>
      </c>
      <c r="D139" s="170" t="s">
        <v>152</v>
      </c>
      <c r="E139" s="171" t="s">
        <v>188</v>
      </c>
      <c r="F139" s="256" t="s">
        <v>189</v>
      </c>
      <c r="G139" s="256"/>
      <c r="H139" s="256"/>
      <c r="I139" s="256"/>
      <c r="J139" s="172" t="s">
        <v>165</v>
      </c>
      <c r="K139" s="173">
        <v>30</v>
      </c>
      <c r="L139" s="257">
        <v>0</v>
      </c>
      <c r="M139" s="257"/>
      <c r="N139" s="250">
        <f t="shared" si="5"/>
        <v>0</v>
      </c>
      <c r="O139" s="250"/>
      <c r="P139" s="250"/>
      <c r="Q139" s="250"/>
      <c r="R139" s="137"/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151</v>
      </c>
      <c r="AT139" s="18" t="s">
        <v>152</v>
      </c>
      <c r="AU139" s="18" t="s">
        <v>86</v>
      </c>
      <c r="AY139" s="18" t="s">
        <v>145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151</v>
      </c>
      <c r="BM139" s="18" t="s">
        <v>190</v>
      </c>
    </row>
    <row r="140" spans="2:65" s="10" customFormat="1" ht="29.85" customHeight="1">
      <c r="B140" s="152"/>
      <c r="C140" s="153"/>
      <c r="D140" s="162" t="s">
        <v>115</v>
      </c>
      <c r="E140" s="162"/>
      <c r="F140" s="162"/>
      <c r="G140" s="162"/>
      <c r="H140" s="162"/>
      <c r="I140" s="162"/>
      <c r="J140" s="162"/>
      <c r="K140" s="162"/>
      <c r="L140" s="162"/>
      <c r="M140" s="162"/>
      <c r="N140" s="258">
        <f>BK140</f>
        <v>0</v>
      </c>
      <c r="O140" s="259"/>
      <c r="P140" s="259"/>
      <c r="Q140" s="259"/>
      <c r="R140" s="155"/>
      <c r="T140" s="156"/>
      <c r="U140" s="153"/>
      <c r="V140" s="153"/>
      <c r="W140" s="157">
        <f>SUM(W141:W142)</f>
        <v>0</v>
      </c>
      <c r="X140" s="153"/>
      <c r="Y140" s="157">
        <f>SUM(Y141:Y142)</f>
        <v>0</v>
      </c>
      <c r="Z140" s="153"/>
      <c r="AA140" s="158">
        <f>SUM(AA141:AA142)</f>
        <v>0</v>
      </c>
      <c r="AR140" s="159" t="s">
        <v>82</v>
      </c>
      <c r="AT140" s="160" t="s">
        <v>74</v>
      </c>
      <c r="AU140" s="160" t="s">
        <v>82</v>
      </c>
      <c r="AY140" s="159" t="s">
        <v>145</v>
      </c>
      <c r="BK140" s="161">
        <f>SUM(BK141:BK142)</f>
        <v>0</v>
      </c>
    </row>
    <row r="141" spans="2:65" s="1" customFormat="1" ht="22.5" customHeight="1">
      <c r="B141" s="134"/>
      <c r="C141" s="170" t="s">
        <v>191</v>
      </c>
      <c r="D141" s="170" t="s">
        <v>152</v>
      </c>
      <c r="E141" s="171" t="s">
        <v>192</v>
      </c>
      <c r="F141" s="256" t="s">
        <v>193</v>
      </c>
      <c r="G141" s="256"/>
      <c r="H141" s="256"/>
      <c r="I141" s="256"/>
      <c r="J141" s="172" t="s">
        <v>194</v>
      </c>
      <c r="K141" s="173">
        <v>1</v>
      </c>
      <c r="L141" s="257">
        <v>0</v>
      </c>
      <c r="M141" s="257"/>
      <c r="N141" s="250">
        <f>ROUND(L141*K141,2)</f>
        <v>0</v>
      </c>
      <c r="O141" s="250"/>
      <c r="P141" s="250"/>
      <c r="Q141" s="250"/>
      <c r="R141" s="137"/>
      <c r="T141" s="167" t="s">
        <v>5</v>
      </c>
      <c r="U141" s="44" t="s">
        <v>40</v>
      </c>
      <c r="V141" s="36"/>
      <c r="W141" s="168">
        <f>V141*K141</f>
        <v>0</v>
      </c>
      <c r="X141" s="168">
        <v>0</v>
      </c>
      <c r="Y141" s="168">
        <f>X141*K141</f>
        <v>0</v>
      </c>
      <c r="Z141" s="168">
        <v>0</v>
      </c>
      <c r="AA141" s="169">
        <f>Z141*K141</f>
        <v>0</v>
      </c>
      <c r="AR141" s="18" t="s">
        <v>155</v>
      </c>
      <c r="AT141" s="18" t="s">
        <v>152</v>
      </c>
      <c r="AU141" s="18" t="s">
        <v>86</v>
      </c>
      <c r="AY141" s="18" t="s">
        <v>145</v>
      </c>
      <c r="BE141" s="110">
        <f>IF(U141="základní",N141,0)</f>
        <v>0</v>
      </c>
      <c r="BF141" s="110">
        <f>IF(U141="snížená",N141,0)</f>
        <v>0</v>
      </c>
      <c r="BG141" s="110">
        <f>IF(U141="zákl. přenesená",N141,0)</f>
        <v>0</v>
      </c>
      <c r="BH141" s="110">
        <f>IF(U141="sníž. přenesená",N141,0)</f>
        <v>0</v>
      </c>
      <c r="BI141" s="110">
        <f>IF(U141="nulová",N141,0)</f>
        <v>0</v>
      </c>
      <c r="BJ141" s="18" t="s">
        <v>82</v>
      </c>
      <c r="BK141" s="110">
        <f>ROUND(L141*K141,2)</f>
        <v>0</v>
      </c>
      <c r="BL141" s="18" t="s">
        <v>155</v>
      </c>
      <c r="BM141" s="18" t="s">
        <v>195</v>
      </c>
    </row>
    <row r="142" spans="2:65" s="1" customFormat="1" ht="22.5" customHeight="1">
      <c r="B142" s="134"/>
      <c r="C142" s="170" t="s">
        <v>173</v>
      </c>
      <c r="D142" s="170" t="s">
        <v>152</v>
      </c>
      <c r="E142" s="171" t="s">
        <v>196</v>
      </c>
      <c r="F142" s="256" t="s">
        <v>197</v>
      </c>
      <c r="G142" s="256"/>
      <c r="H142" s="256"/>
      <c r="I142" s="256"/>
      <c r="J142" s="172" t="s">
        <v>194</v>
      </c>
      <c r="K142" s="173">
        <v>2</v>
      </c>
      <c r="L142" s="257">
        <v>0</v>
      </c>
      <c r="M142" s="257"/>
      <c r="N142" s="250">
        <f>ROUND(L142*K142,2)</f>
        <v>0</v>
      </c>
      <c r="O142" s="250"/>
      <c r="P142" s="250"/>
      <c r="Q142" s="250"/>
      <c r="R142" s="137"/>
      <c r="T142" s="167" t="s">
        <v>5</v>
      </c>
      <c r="U142" s="44" t="s">
        <v>40</v>
      </c>
      <c r="V142" s="36"/>
      <c r="W142" s="168">
        <f>V142*K142</f>
        <v>0</v>
      </c>
      <c r="X142" s="168">
        <v>0</v>
      </c>
      <c r="Y142" s="168">
        <f>X142*K142</f>
        <v>0</v>
      </c>
      <c r="Z142" s="168">
        <v>0</v>
      </c>
      <c r="AA142" s="169">
        <f>Z142*K142</f>
        <v>0</v>
      </c>
      <c r="AR142" s="18" t="s">
        <v>155</v>
      </c>
      <c r="AT142" s="18" t="s">
        <v>152</v>
      </c>
      <c r="AU142" s="18" t="s">
        <v>86</v>
      </c>
      <c r="AY142" s="18" t="s">
        <v>145</v>
      </c>
      <c r="BE142" s="110">
        <f>IF(U142="základní",N142,0)</f>
        <v>0</v>
      </c>
      <c r="BF142" s="110">
        <f>IF(U142="snížená",N142,0)</f>
        <v>0</v>
      </c>
      <c r="BG142" s="110">
        <f>IF(U142="zákl. přenesená",N142,0)</f>
        <v>0</v>
      </c>
      <c r="BH142" s="110">
        <f>IF(U142="sníž. přenesená",N142,0)</f>
        <v>0</v>
      </c>
      <c r="BI142" s="110">
        <f>IF(U142="nulová",N142,0)</f>
        <v>0</v>
      </c>
      <c r="BJ142" s="18" t="s">
        <v>82</v>
      </c>
      <c r="BK142" s="110">
        <f>ROUND(L142*K142,2)</f>
        <v>0</v>
      </c>
      <c r="BL142" s="18" t="s">
        <v>155</v>
      </c>
      <c r="BM142" s="18" t="s">
        <v>198</v>
      </c>
    </row>
    <row r="143" spans="2:65" s="10" customFormat="1" ht="29.85" customHeight="1">
      <c r="B143" s="152"/>
      <c r="C143" s="153"/>
      <c r="D143" s="162" t="s">
        <v>116</v>
      </c>
      <c r="E143" s="162"/>
      <c r="F143" s="162"/>
      <c r="G143" s="162"/>
      <c r="H143" s="162"/>
      <c r="I143" s="162"/>
      <c r="J143" s="162"/>
      <c r="K143" s="162"/>
      <c r="L143" s="162"/>
      <c r="M143" s="162"/>
      <c r="N143" s="258">
        <f>BK143</f>
        <v>0</v>
      </c>
      <c r="O143" s="259"/>
      <c r="P143" s="259"/>
      <c r="Q143" s="259"/>
      <c r="R143" s="155"/>
      <c r="T143" s="156"/>
      <c r="U143" s="153"/>
      <c r="V143" s="153"/>
      <c r="W143" s="157">
        <f>SUM(W144:W158)</f>
        <v>0</v>
      </c>
      <c r="X143" s="153"/>
      <c r="Y143" s="157">
        <f>SUM(Y144:Y158)</f>
        <v>0</v>
      </c>
      <c r="Z143" s="153"/>
      <c r="AA143" s="158">
        <f>SUM(AA144:AA158)</f>
        <v>0</v>
      </c>
      <c r="AR143" s="159" t="s">
        <v>82</v>
      </c>
      <c r="AT143" s="160" t="s">
        <v>74</v>
      </c>
      <c r="AU143" s="160" t="s">
        <v>82</v>
      </c>
      <c r="AY143" s="159" t="s">
        <v>145</v>
      </c>
      <c r="BK143" s="161">
        <f>SUM(BK144:BK158)</f>
        <v>0</v>
      </c>
    </row>
    <row r="144" spans="2:65" s="1" customFormat="1" ht="31.5" customHeight="1">
      <c r="B144" s="134"/>
      <c r="C144" s="163" t="s">
        <v>11</v>
      </c>
      <c r="D144" s="163" t="s">
        <v>146</v>
      </c>
      <c r="E144" s="164" t="s">
        <v>199</v>
      </c>
      <c r="F144" s="247" t="s">
        <v>200</v>
      </c>
      <c r="G144" s="247"/>
      <c r="H144" s="247"/>
      <c r="I144" s="247"/>
      <c r="J144" s="165" t="s">
        <v>165</v>
      </c>
      <c r="K144" s="166">
        <v>21</v>
      </c>
      <c r="L144" s="248">
        <v>0</v>
      </c>
      <c r="M144" s="248"/>
      <c r="N144" s="249">
        <f>ROUND(L144*K144,2)</f>
        <v>0</v>
      </c>
      <c r="O144" s="250"/>
      <c r="P144" s="250"/>
      <c r="Q144" s="250"/>
      <c r="R144" s="137"/>
      <c r="T144" s="167" t="s">
        <v>5</v>
      </c>
      <c r="U144" s="44" t="s">
        <v>40</v>
      </c>
      <c r="V144" s="36"/>
      <c r="W144" s="168">
        <f>V144*K144</f>
        <v>0</v>
      </c>
      <c r="X144" s="168">
        <v>0</v>
      </c>
      <c r="Y144" s="168">
        <f>X144*K144</f>
        <v>0</v>
      </c>
      <c r="Z144" s="168">
        <v>0</v>
      </c>
      <c r="AA144" s="169">
        <f>Z144*K144</f>
        <v>0</v>
      </c>
      <c r="AR144" s="18" t="s">
        <v>161</v>
      </c>
      <c r="AT144" s="18" t="s">
        <v>146</v>
      </c>
      <c r="AU144" s="18" t="s">
        <v>86</v>
      </c>
      <c r="AY144" s="18" t="s">
        <v>145</v>
      </c>
      <c r="BE144" s="110">
        <f>IF(U144="základní",N144,0)</f>
        <v>0</v>
      </c>
      <c r="BF144" s="110">
        <f>IF(U144="snížená",N144,0)</f>
        <v>0</v>
      </c>
      <c r="BG144" s="110">
        <f>IF(U144="zákl. přenesená",N144,0)</f>
        <v>0</v>
      </c>
      <c r="BH144" s="110">
        <f>IF(U144="sníž. přenesená",N144,0)</f>
        <v>0</v>
      </c>
      <c r="BI144" s="110">
        <f>IF(U144="nulová",N144,0)</f>
        <v>0</v>
      </c>
      <c r="BJ144" s="18" t="s">
        <v>82</v>
      </c>
      <c r="BK144" s="110">
        <f>ROUND(L144*K144,2)</f>
        <v>0</v>
      </c>
      <c r="BL144" s="18" t="s">
        <v>155</v>
      </c>
      <c r="BM144" s="18" t="s">
        <v>201</v>
      </c>
    </row>
    <row r="145" spans="2:65" s="1" customFormat="1" ht="22.5" customHeight="1">
      <c r="B145" s="35"/>
      <c r="C145" s="36"/>
      <c r="D145" s="36"/>
      <c r="E145" s="36"/>
      <c r="F145" s="260" t="s">
        <v>202</v>
      </c>
      <c r="G145" s="261"/>
      <c r="H145" s="261"/>
      <c r="I145" s="261"/>
      <c r="J145" s="36"/>
      <c r="K145" s="36"/>
      <c r="L145" s="36"/>
      <c r="M145" s="36"/>
      <c r="N145" s="36"/>
      <c r="O145" s="36"/>
      <c r="P145" s="36"/>
      <c r="Q145" s="36"/>
      <c r="R145" s="37"/>
      <c r="T145" s="174"/>
      <c r="U145" s="36"/>
      <c r="V145" s="36"/>
      <c r="W145" s="36"/>
      <c r="X145" s="36"/>
      <c r="Y145" s="36"/>
      <c r="Z145" s="36"/>
      <c r="AA145" s="74"/>
      <c r="AT145" s="18" t="s">
        <v>203</v>
      </c>
      <c r="AU145" s="18" t="s">
        <v>86</v>
      </c>
    </row>
    <row r="146" spans="2:65" s="1" customFormat="1" ht="31.5" customHeight="1">
      <c r="B146" s="134"/>
      <c r="C146" s="163" t="s">
        <v>176</v>
      </c>
      <c r="D146" s="163" t="s">
        <v>146</v>
      </c>
      <c r="E146" s="164" t="s">
        <v>204</v>
      </c>
      <c r="F146" s="247" t="s">
        <v>205</v>
      </c>
      <c r="G146" s="247"/>
      <c r="H146" s="247"/>
      <c r="I146" s="247"/>
      <c r="J146" s="165" t="s">
        <v>165</v>
      </c>
      <c r="K146" s="166">
        <v>4</v>
      </c>
      <c r="L146" s="248">
        <v>0</v>
      </c>
      <c r="M146" s="248"/>
      <c r="N146" s="249">
        <f>ROUND(L146*K146,2)</f>
        <v>0</v>
      </c>
      <c r="O146" s="250"/>
      <c r="P146" s="250"/>
      <c r="Q146" s="250"/>
      <c r="R146" s="137"/>
      <c r="T146" s="167" t="s">
        <v>5</v>
      </c>
      <c r="U146" s="44" t="s">
        <v>40</v>
      </c>
      <c r="V146" s="36"/>
      <c r="W146" s="168">
        <f>V146*K146</f>
        <v>0</v>
      </c>
      <c r="X146" s="168">
        <v>0</v>
      </c>
      <c r="Y146" s="168">
        <f>X146*K146</f>
        <v>0</v>
      </c>
      <c r="Z146" s="168">
        <v>0</v>
      </c>
      <c r="AA146" s="169">
        <f>Z146*K146</f>
        <v>0</v>
      </c>
      <c r="AR146" s="18" t="s">
        <v>161</v>
      </c>
      <c r="AT146" s="18" t="s">
        <v>146</v>
      </c>
      <c r="AU146" s="18" t="s">
        <v>86</v>
      </c>
      <c r="AY146" s="18" t="s">
        <v>145</v>
      </c>
      <c r="BE146" s="110">
        <f>IF(U146="základní",N146,0)</f>
        <v>0</v>
      </c>
      <c r="BF146" s="110">
        <f>IF(U146="snížená",N146,0)</f>
        <v>0</v>
      </c>
      <c r="BG146" s="110">
        <f>IF(U146="zákl. přenesená",N146,0)</f>
        <v>0</v>
      </c>
      <c r="BH146" s="110">
        <f>IF(U146="sníž. přenesená",N146,0)</f>
        <v>0</v>
      </c>
      <c r="BI146" s="110">
        <f>IF(U146="nulová",N146,0)</f>
        <v>0</v>
      </c>
      <c r="BJ146" s="18" t="s">
        <v>82</v>
      </c>
      <c r="BK146" s="110">
        <f>ROUND(L146*K146,2)</f>
        <v>0</v>
      </c>
      <c r="BL146" s="18" t="s">
        <v>155</v>
      </c>
      <c r="BM146" s="18" t="s">
        <v>206</v>
      </c>
    </row>
    <row r="147" spans="2:65" s="1" customFormat="1" ht="22.5" customHeight="1">
      <c r="B147" s="35"/>
      <c r="C147" s="36"/>
      <c r="D147" s="36"/>
      <c r="E147" s="36"/>
      <c r="F147" s="260" t="s">
        <v>202</v>
      </c>
      <c r="G147" s="261"/>
      <c r="H147" s="261"/>
      <c r="I147" s="261"/>
      <c r="J147" s="36"/>
      <c r="K147" s="36"/>
      <c r="L147" s="36"/>
      <c r="M147" s="36"/>
      <c r="N147" s="36"/>
      <c r="O147" s="36"/>
      <c r="P147" s="36"/>
      <c r="Q147" s="36"/>
      <c r="R147" s="37"/>
      <c r="T147" s="174"/>
      <c r="U147" s="36"/>
      <c r="V147" s="36"/>
      <c r="W147" s="36"/>
      <c r="X147" s="36"/>
      <c r="Y147" s="36"/>
      <c r="Z147" s="36"/>
      <c r="AA147" s="74"/>
      <c r="AT147" s="18" t="s">
        <v>203</v>
      </c>
      <c r="AU147" s="18" t="s">
        <v>86</v>
      </c>
    </row>
    <row r="148" spans="2:65" s="1" customFormat="1" ht="22.5" customHeight="1">
      <c r="B148" s="134"/>
      <c r="C148" s="163" t="s">
        <v>207</v>
      </c>
      <c r="D148" s="163" t="s">
        <v>146</v>
      </c>
      <c r="E148" s="164" t="s">
        <v>208</v>
      </c>
      <c r="F148" s="247" t="s">
        <v>209</v>
      </c>
      <c r="G148" s="247"/>
      <c r="H148" s="247"/>
      <c r="I148" s="247"/>
      <c r="J148" s="165" t="s">
        <v>165</v>
      </c>
      <c r="K148" s="166">
        <v>3</v>
      </c>
      <c r="L148" s="248">
        <v>0</v>
      </c>
      <c r="M148" s="248"/>
      <c r="N148" s="249">
        <f>ROUND(L148*K148,2)</f>
        <v>0</v>
      </c>
      <c r="O148" s="250"/>
      <c r="P148" s="250"/>
      <c r="Q148" s="250"/>
      <c r="R148" s="137"/>
      <c r="T148" s="167" t="s">
        <v>5</v>
      </c>
      <c r="U148" s="44" t="s">
        <v>40</v>
      </c>
      <c r="V148" s="36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8" t="s">
        <v>161</v>
      </c>
      <c r="AT148" s="18" t="s">
        <v>146</v>
      </c>
      <c r="AU148" s="18" t="s">
        <v>86</v>
      </c>
      <c r="AY148" s="18" t="s">
        <v>145</v>
      </c>
      <c r="BE148" s="110">
        <f>IF(U148="základní",N148,0)</f>
        <v>0</v>
      </c>
      <c r="BF148" s="110">
        <f>IF(U148="snížená",N148,0)</f>
        <v>0</v>
      </c>
      <c r="BG148" s="110">
        <f>IF(U148="zákl. přenesená",N148,0)</f>
        <v>0</v>
      </c>
      <c r="BH148" s="110">
        <f>IF(U148="sníž. přenesená",N148,0)</f>
        <v>0</v>
      </c>
      <c r="BI148" s="110">
        <f>IF(U148="nulová",N148,0)</f>
        <v>0</v>
      </c>
      <c r="BJ148" s="18" t="s">
        <v>82</v>
      </c>
      <c r="BK148" s="110">
        <f>ROUND(L148*K148,2)</f>
        <v>0</v>
      </c>
      <c r="BL148" s="18" t="s">
        <v>155</v>
      </c>
      <c r="BM148" s="18" t="s">
        <v>210</v>
      </c>
    </row>
    <row r="149" spans="2:65" s="1" customFormat="1" ht="22.5" customHeight="1">
      <c r="B149" s="35"/>
      <c r="C149" s="36"/>
      <c r="D149" s="36"/>
      <c r="E149" s="36"/>
      <c r="F149" s="260" t="s">
        <v>202</v>
      </c>
      <c r="G149" s="261"/>
      <c r="H149" s="261"/>
      <c r="I149" s="261"/>
      <c r="J149" s="36"/>
      <c r="K149" s="36"/>
      <c r="L149" s="36"/>
      <c r="M149" s="36"/>
      <c r="N149" s="36"/>
      <c r="O149" s="36"/>
      <c r="P149" s="36"/>
      <c r="Q149" s="36"/>
      <c r="R149" s="37"/>
      <c r="T149" s="174"/>
      <c r="U149" s="36"/>
      <c r="V149" s="36"/>
      <c r="W149" s="36"/>
      <c r="X149" s="36"/>
      <c r="Y149" s="36"/>
      <c r="Z149" s="36"/>
      <c r="AA149" s="74"/>
      <c r="AT149" s="18" t="s">
        <v>203</v>
      </c>
      <c r="AU149" s="18" t="s">
        <v>86</v>
      </c>
    </row>
    <row r="150" spans="2:65" s="1" customFormat="1" ht="22.5" customHeight="1">
      <c r="B150" s="134"/>
      <c r="C150" s="170" t="s">
        <v>180</v>
      </c>
      <c r="D150" s="170" t="s">
        <v>152</v>
      </c>
      <c r="E150" s="171" t="s">
        <v>211</v>
      </c>
      <c r="F150" s="256" t="s">
        <v>212</v>
      </c>
      <c r="G150" s="256"/>
      <c r="H150" s="256"/>
      <c r="I150" s="256"/>
      <c r="J150" s="172" t="s">
        <v>213</v>
      </c>
      <c r="K150" s="173">
        <v>597</v>
      </c>
      <c r="L150" s="257">
        <v>0</v>
      </c>
      <c r="M150" s="257"/>
      <c r="N150" s="250">
        <f>ROUND(L150*K150,2)</f>
        <v>0</v>
      </c>
      <c r="O150" s="250"/>
      <c r="P150" s="250"/>
      <c r="Q150" s="250"/>
      <c r="R150" s="137"/>
      <c r="T150" s="167" t="s">
        <v>5</v>
      </c>
      <c r="U150" s="44" t="s">
        <v>40</v>
      </c>
      <c r="V150" s="36"/>
      <c r="W150" s="168">
        <f>V150*K150</f>
        <v>0</v>
      </c>
      <c r="X150" s="168">
        <v>0</v>
      </c>
      <c r="Y150" s="168">
        <f>X150*K150</f>
        <v>0</v>
      </c>
      <c r="Z150" s="168">
        <v>0</v>
      </c>
      <c r="AA150" s="169">
        <f>Z150*K150</f>
        <v>0</v>
      </c>
      <c r="AR150" s="18" t="s">
        <v>155</v>
      </c>
      <c r="AT150" s="18" t="s">
        <v>152</v>
      </c>
      <c r="AU150" s="18" t="s">
        <v>86</v>
      </c>
      <c r="AY150" s="18" t="s">
        <v>145</v>
      </c>
      <c r="BE150" s="110">
        <f>IF(U150="základní",N150,0)</f>
        <v>0</v>
      </c>
      <c r="BF150" s="110">
        <f>IF(U150="snížená",N150,0)</f>
        <v>0</v>
      </c>
      <c r="BG150" s="110">
        <f>IF(U150="zákl. přenesená",N150,0)</f>
        <v>0</v>
      </c>
      <c r="BH150" s="110">
        <f>IF(U150="sníž. přenesená",N150,0)</f>
        <v>0</v>
      </c>
      <c r="BI150" s="110">
        <f>IF(U150="nulová",N150,0)</f>
        <v>0</v>
      </c>
      <c r="BJ150" s="18" t="s">
        <v>82</v>
      </c>
      <c r="BK150" s="110">
        <f>ROUND(L150*K150,2)</f>
        <v>0</v>
      </c>
      <c r="BL150" s="18" t="s">
        <v>155</v>
      </c>
      <c r="BM150" s="18" t="s">
        <v>214</v>
      </c>
    </row>
    <row r="151" spans="2:65" s="1" customFormat="1" ht="31.5" customHeight="1">
      <c r="B151" s="134"/>
      <c r="C151" s="163" t="s">
        <v>215</v>
      </c>
      <c r="D151" s="163" t="s">
        <v>146</v>
      </c>
      <c r="E151" s="164" t="s">
        <v>216</v>
      </c>
      <c r="F151" s="247" t="s">
        <v>217</v>
      </c>
      <c r="G151" s="247"/>
      <c r="H151" s="247"/>
      <c r="I151" s="247"/>
      <c r="J151" s="165" t="s">
        <v>165</v>
      </c>
      <c r="K151" s="166">
        <v>42</v>
      </c>
      <c r="L151" s="248">
        <v>0</v>
      </c>
      <c r="M151" s="248"/>
      <c r="N151" s="249">
        <f>ROUND(L151*K151,2)</f>
        <v>0</v>
      </c>
      <c r="O151" s="250"/>
      <c r="P151" s="250"/>
      <c r="Q151" s="250"/>
      <c r="R151" s="137"/>
      <c r="T151" s="167" t="s">
        <v>5</v>
      </c>
      <c r="U151" s="44" t="s">
        <v>40</v>
      </c>
      <c r="V151" s="36"/>
      <c r="W151" s="168">
        <f>V151*K151</f>
        <v>0</v>
      </c>
      <c r="X151" s="168">
        <v>0</v>
      </c>
      <c r="Y151" s="168">
        <f>X151*K151</f>
        <v>0</v>
      </c>
      <c r="Z151" s="168">
        <v>0</v>
      </c>
      <c r="AA151" s="169">
        <f>Z151*K151</f>
        <v>0</v>
      </c>
      <c r="AR151" s="18" t="s">
        <v>161</v>
      </c>
      <c r="AT151" s="18" t="s">
        <v>146</v>
      </c>
      <c r="AU151" s="18" t="s">
        <v>86</v>
      </c>
      <c r="AY151" s="18" t="s">
        <v>145</v>
      </c>
      <c r="BE151" s="110">
        <f>IF(U151="základní",N151,0)</f>
        <v>0</v>
      </c>
      <c r="BF151" s="110">
        <f>IF(U151="snížená",N151,0)</f>
        <v>0</v>
      </c>
      <c r="BG151" s="110">
        <f>IF(U151="zákl. přenesená",N151,0)</f>
        <v>0</v>
      </c>
      <c r="BH151" s="110">
        <f>IF(U151="sníž. přenesená",N151,0)</f>
        <v>0</v>
      </c>
      <c r="BI151" s="110">
        <f>IF(U151="nulová",N151,0)</f>
        <v>0</v>
      </c>
      <c r="BJ151" s="18" t="s">
        <v>82</v>
      </c>
      <c r="BK151" s="110">
        <f>ROUND(L151*K151,2)</f>
        <v>0</v>
      </c>
      <c r="BL151" s="18" t="s">
        <v>155</v>
      </c>
      <c r="BM151" s="18" t="s">
        <v>218</v>
      </c>
    </row>
    <row r="152" spans="2:65" s="1" customFormat="1" ht="22.5" customHeight="1">
      <c r="B152" s="35"/>
      <c r="C152" s="36"/>
      <c r="D152" s="36"/>
      <c r="E152" s="36"/>
      <c r="F152" s="260" t="s">
        <v>202</v>
      </c>
      <c r="G152" s="261"/>
      <c r="H152" s="261"/>
      <c r="I152" s="261"/>
      <c r="J152" s="36"/>
      <c r="K152" s="36"/>
      <c r="L152" s="36"/>
      <c r="M152" s="36"/>
      <c r="N152" s="36"/>
      <c r="O152" s="36"/>
      <c r="P152" s="36"/>
      <c r="Q152" s="36"/>
      <c r="R152" s="37"/>
      <c r="T152" s="174"/>
      <c r="U152" s="36"/>
      <c r="V152" s="36"/>
      <c r="W152" s="36"/>
      <c r="X152" s="36"/>
      <c r="Y152" s="36"/>
      <c r="Z152" s="36"/>
      <c r="AA152" s="74"/>
      <c r="AT152" s="18" t="s">
        <v>203</v>
      </c>
      <c r="AU152" s="18" t="s">
        <v>86</v>
      </c>
    </row>
    <row r="153" spans="2:65" s="1" customFormat="1" ht="31.5" customHeight="1">
      <c r="B153" s="134"/>
      <c r="C153" s="163" t="s">
        <v>183</v>
      </c>
      <c r="D153" s="163" t="s">
        <v>146</v>
      </c>
      <c r="E153" s="164" t="s">
        <v>219</v>
      </c>
      <c r="F153" s="247" t="s">
        <v>220</v>
      </c>
      <c r="G153" s="247"/>
      <c r="H153" s="247"/>
      <c r="I153" s="247"/>
      <c r="J153" s="165" t="s">
        <v>165</v>
      </c>
      <c r="K153" s="166">
        <v>10</v>
      </c>
      <c r="L153" s="248">
        <v>0</v>
      </c>
      <c r="M153" s="248"/>
      <c r="N153" s="249">
        <f>ROUND(L153*K153,2)</f>
        <v>0</v>
      </c>
      <c r="O153" s="250"/>
      <c r="P153" s="250"/>
      <c r="Q153" s="250"/>
      <c r="R153" s="137"/>
      <c r="T153" s="167" t="s">
        <v>5</v>
      </c>
      <c r="U153" s="44" t="s">
        <v>40</v>
      </c>
      <c r="V153" s="36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18" t="s">
        <v>161</v>
      </c>
      <c r="AT153" s="18" t="s">
        <v>146</v>
      </c>
      <c r="AU153" s="18" t="s">
        <v>86</v>
      </c>
      <c r="AY153" s="18" t="s">
        <v>145</v>
      </c>
      <c r="BE153" s="110">
        <f>IF(U153="základní",N153,0)</f>
        <v>0</v>
      </c>
      <c r="BF153" s="110">
        <f>IF(U153="snížená",N153,0)</f>
        <v>0</v>
      </c>
      <c r="BG153" s="110">
        <f>IF(U153="zákl. přenesená",N153,0)</f>
        <v>0</v>
      </c>
      <c r="BH153" s="110">
        <f>IF(U153="sníž. přenesená",N153,0)</f>
        <v>0</v>
      </c>
      <c r="BI153" s="110">
        <f>IF(U153="nulová",N153,0)</f>
        <v>0</v>
      </c>
      <c r="BJ153" s="18" t="s">
        <v>82</v>
      </c>
      <c r="BK153" s="110">
        <f>ROUND(L153*K153,2)</f>
        <v>0</v>
      </c>
      <c r="BL153" s="18" t="s">
        <v>155</v>
      </c>
      <c r="BM153" s="18" t="s">
        <v>221</v>
      </c>
    </row>
    <row r="154" spans="2:65" s="1" customFormat="1" ht="22.5" customHeight="1">
      <c r="B154" s="35"/>
      <c r="C154" s="36"/>
      <c r="D154" s="36"/>
      <c r="E154" s="36"/>
      <c r="F154" s="260" t="s">
        <v>202</v>
      </c>
      <c r="G154" s="261"/>
      <c r="H154" s="261"/>
      <c r="I154" s="261"/>
      <c r="J154" s="36"/>
      <c r="K154" s="36"/>
      <c r="L154" s="36"/>
      <c r="M154" s="36"/>
      <c r="N154" s="36"/>
      <c r="O154" s="36"/>
      <c r="P154" s="36"/>
      <c r="Q154" s="36"/>
      <c r="R154" s="37"/>
      <c r="T154" s="174"/>
      <c r="U154" s="36"/>
      <c r="V154" s="36"/>
      <c r="W154" s="36"/>
      <c r="X154" s="36"/>
      <c r="Y154" s="36"/>
      <c r="Z154" s="36"/>
      <c r="AA154" s="74"/>
      <c r="AT154" s="18" t="s">
        <v>203</v>
      </c>
      <c r="AU154" s="18" t="s">
        <v>86</v>
      </c>
    </row>
    <row r="155" spans="2:65" s="1" customFormat="1" ht="22.5" customHeight="1">
      <c r="B155" s="134"/>
      <c r="C155" s="163" t="s">
        <v>10</v>
      </c>
      <c r="D155" s="163" t="s">
        <v>146</v>
      </c>
      <c r="E155" s="164" t="s">
        <v>222</v>
      </c>
      <c r="F155" s="247" t="s">
        <v>223</v>
      </c>
      <c r="G155" s="247"/>
      <c r="H155" s="247"/>
      <c r="I155" s="247"/>
      <c r="J155" s="165" t="s">
        <v>165</v>
      </c>
      <c r="K155" s="166">
        <v>8</v>
      </c>
      <c r="L155" s="248">
        <v>0</v>
      </c>
      <c r="M155" s="248"/>
      <c r="N155" s="249">
        <f>ROUND(L155*K155,2)</f>
        <v>0</v>
      </c>
      <c r="O155" s="250"/>
      <c r="P155" s="250"/>
      <c r="Q155" s="250"/>
      <c r="R155" s="137"/>
      <c r="T155" s="167" t="s">
        <v>5</v>
      </c>
      <c r="U155" s="44" t="s">
        <v>40</v>
      </c>
      <c r="V155" s="36"/>
      <c r="W155" s="168">
        <f>V155*K155</f>
        <v>0</v>
      </c>
      <c r="X155" s="168">
        <v>0</v>
      </c>
      <c r="Y155" s="168">
        <f>X155*K155</f>
        <v>0</v>
      </c>
      <c r="Z155" s="168">
        <v>0</v>
      </c>
      <c r="AA155" s="169">
        <f>Z155*K155</f>
        <v>0</v>
      </c>
      <c r="AR155" s="18" t="s">
        <v>161</v>
      </c>
      <c r="AT155" s="18" t="s">
        <v>146</v>
      </c>
      <c r="AU155" s="18" t="s">
        <v>86</v>
      </c>
      <c r="AY155" s="18" t="s">
        <v>145</v>
      </c>
      <c r="BE155" s="110">
        <f>IF(U155="základní",N155,0)</f>
        <v>0</v>
      </c>
      <c r="BF155" s="110">
        <f>IF(U155="snížená",N155,0)</f>
        <v>0</v>
      </c>
      <c r="BG155" s="110">
        <f>IF(U155="zákl. přenesená",N155,0)</f>
        <v>0</v>
      </c>
      <c r="BH155" s="110">
        <f>IF(U155="sníž. přenesená",N155,0)</f>
        <v>0</v>
      </c>
      <c r="BI155" s="110">
        <f>IF(U155="nulová",N155,0)</f>
        <v>0</v>
      </c>
      <c r="BJ155" s="18" t="s">
        <v>82</v>
      </c>
      <c r="BK155" s="110">
        <f>ROUND(L155*K155,2)</f>
        <v>0</v>
      </c>
      <c r="BL155" s="18" t="s">
        <v>155</v>
      </c>
      <c r="BM155" s="18" t="s">
        <v>224</v>
      </c>
    </row>
    <row r="156" spans="2:65" s="1" customFormat="1" ht="22.5" customHeight="1">
      <c r="B156" s="35"/>
      <c r="C156" s="36"/>
      <c r="D156" s="36"/>
      <c r="E156" s="36"/>
      <c r="F156" s="260" t="s">
        <v>202</v>
      </c>
      <c r="G156" s="261"/>
      <c r="H156" s="261"/>
      <c r="I156" s="261"/>
      <c r="J156" s="36"/>
      <c r="K156" s="36"/>
      <c r="L156" s="36"/>
      <c r="M156" s="36"/>
      <c r="N156" s="36"/>
      <c r="O156" s="36"/>
      <c r="P156" s="36"/>
      <c r="Q156" s="36"/>
      <c r="R156" s="37"/>
      <c r="T156" s="174"/>
      <c r="U156" s="36"/>
      <c r="V156" s="36"/>
      <c r="W156" s="36"/>
      <c r="X156" s="36"/>
      <c r="Y156" s="36"/>
      <c r="Z156" s="36"/>
      <c r="AA156" s="74"/>
      <c r="AT156" s="18" t="s">
        <v>203</v>
      </c>
      <c r="AU156" s="18" t="s">
        <v>86</v>
      </c>
    </row>
    <row r="157" spans="2:65" s="1" customFormat="1" ht="22.5" customHeight="1">
      <c r="B157" s="134"/>
      <c r="C157" s="170" t="s">
        <v>187</v>
      </c>
      <c r="D157" s="170" t="s">
        <v>152</v>
      </c>
      <c r="E157" s="171" t="s">
        <v>211</v>
      </c>
      <c r="F157" s="256" t="s">
        <v>212</v>
      </c>
      <c r="G157" s="256"/>
      <c r="H157" s="256"/>
      <c r="I157" s="256"/>
      <c r="J157" s="172" t="s">
        <v>213</v>
      </c>
      <c r="K157" s="173">
        <v>1568</v>
      </c>
      <c r="L157" s="257">
        <v>0</v>
      </c>
      <c r="M157" s="257"/>
      <c r="N157" s="250">
        <f>ROUND(L157*K157,2)</f>
        <v>0</v>
      </c>
      <c r="O157" s="250"/>
      <c r="P157" s="250"/>
      <c r="Q157" s="250"/>
      <c r="R157" s="137"/>
      <c r="T157" s="167" t="s">
        <v>5</v>
      </c>
      <c r="U157" s="44" t="s">
        <v>40</v>
      </c>
      <c r="V157" s="36"/>
      <c r="W157" s="168">
        <f>V157*K157</f>
        <v>0</v>
      </c>
      <c r="X157" s="168">
        <v>0</v>
      </c>
      <c r="Y157" s="168">
        <f>X157*K157</f>
        <v>0</v>
      </c>
      <c r="Z157" s="168">
        <v>0</v>
      </c>
      <c r="AA157" s="169">
        <f>Z157*K157</f>
        <v>0</v>
      </c>
      <c r="AR157" s="18" t="s">
        <v>155</v>
      </c>
      <c r="AT157" s="18" t="s">
        <v>152</v>
      </c>
      <c r="AU157" s="18" t="s">
        <v>86</v>
      </c>
      <c r="AY157" s="18" t="s">
        <v>145</v>
      </c>
      <c r="BE157" s="110">
        <f>IF(U157="základní",N157,0)</f>
        <v>0</v>
      </c>
      <c r="BF157" s="110">
        <f>IF(U157="snížená",N157,0)</f>
        <v>0</v>
      </c>
      <c r="BG157" s="110">
        <f>IF(U157="zákl. přenesená",N157,0)</f>
        <v>0</v>
      </c>
      <c r="BH157" s="110">
        <f>IF(U157="sníž. přenesená",N157,0)</f>
        <v>0</v>
      </c>
      <c r="BI157" s="110">
        <f>IF(U157="nulová",N157,0)</f>
        <v>0</v>
      </c>
      <c r="BJ157" s="18" t="s">
        <v>82</v>
      </c>
      <c r="BK157" s="110">
        <f>ROUND(L157*K157,2)</f>
        <v>0</v>
      </c>
      <c r="BL157" s="18" t="s">
        <v>155</v>
      </c>
      <c r="BM157" s="18" t="s">
        <v>225</v>
      </c>
    </row>
    <row r="158" spans="2:65" s="1" customFormat="1" ht="22.5" customHeight="1">
      <c r="B158" s="134"/>
      <c r="C158" s="170" t="s">
        <v>226</v>
      </c>
      <c r="D158" s="170" t="s">
        <v>152</v>
      </c>
      <c r="E158" s="171" t="s">
        <v>227</v>
      </c>
      <c r="F158" s="256" t="s">
        <v>228</v>
      </c>
      <c r="G158" s="256"/>
      <c r="H158" s="256"/>
      <c r="I158" s="256"/>
      <c r="J158" s="172" t="s">
        <v>213</v>
      </c>
      <c r="K158" s="173">
        <v>11986</v>
      </c>
      <c r="L158" s="257">
        <v>0</v>
      </c>
      <c r="M158" s="257"/>
      <c r="N158" s="250">
        <f>ROUND(L158*K158,2)</f>
        <v>0</v>
      </c>
      <c r="O158" s="250"/>
      <c r="P158" s="250"/>
      <c r="Q158" s="250"/>
      <c r="R158" s="137"/>
      <c r="T158" s="167" t="s">
        <v>5</v>
      </c>
      <c r="U158" s="44" t="s">
        <v>40</v>
      </c>
      <c r="V158" s="36"/>
      <c r="W158" s="168">
        <f>V158*K158</f>
        <v>0</v>
      </c>
      <c r="X158" s="168">
        <v>0</v>
      </c>
      <c r="Y158" s="168">
        <f>X158*K158</f>
        <v>0</v>
      </c>
      <c r="Z158" s="168">
        <v>0</v>
      </c>
      <c r="AA158" s="169">
        <f>Z158*K158</f>
        <v>0</v>
      </c>
      <c r="AR158" s="18" t="s">
        <v>155</v>
      </c>
      <c r="AT158" s="18" t="s">
        <v>152</v>
      </c>
      <c r="AU158" s="18" t="s">
        <v>86</v>
      </c>
      <c r="AY158" s="18" t="s">
        <v>145</v>
      </c>
      <c r="BE158" s="110">
        <f>IF(U158="základní",N158,0)</f>
        <v>0</v>
      </c>
      <c r="BF158" s="110">
        <f>IF(U158="snížená",N158,0)</f>
        <v>0</v>
      </c>
      <c r="BG158" s="110">
        <f>IF(U158="zákl. přenesená",N158,0)</f>
        <v>0</v>
      </c>
      <c r="BH158" s="110">
        <f>IF(U158="sníž. přenesená",N158,0)</f>
        <v>0</v>
      </c>
      <c r="BI158" s="110">
        <f>IF(U158="nulová",N158,0)</f>
        <v>0</v>
      </c>
      <c r="BJ158" s="18" t="s">
        <v>82</v>
      </c>
      <c r="BK158" s="110">
        <f>ROUND(L158*K158,2)</f>
        <v>0</v>
      </c>
      <c r="BL158" s="18" t="s">
        <v>155</v>
      </c>
      <c r="BM158" s="18" t="s">
        <v>229</v>
      </c>
    </row>
    <row r="159" spans="2:65" s="10" customFormat="1" ht="29.85" customHeight="1">
      <c r="B159" s="152"/>
      <c r="C159" s="153"/>
      <c r="D159" s="162" t="s">
        <v>117</v>
      </c>
      <c r="E159" s="162"/>
      <c r="F159" s="162"/>
      <c r="G159" s="162"/>
      <c r="H159" s="162"/>
      <c r="I159" s="162"/>
      <c r="J159" s="162"/>
      <c r="K159" s="162"/>
      <c r="L159" s="162"/>
      <c r="M159" s="162"/>
      <c r="N159" s="258">
        <f>BK159</f>
        <v>0</v>
      </c>
      <c r="O159" s="259"/>
      <c r="P159" s="259"/>
      <c r="Q159" s="259"/>
      <c r="R159" s="155"/>
      <c r="T159" s="156"/>
      <c r="U159" s="153"/>
      <c r="V159" s="153"/>
      <c r="W159" s="157">
        <f>SUM(W160:W161)</f>
        <v>0</v>
      </c>
      <c r="X159" s="153"/>
      <c r="Y159" s="157">
        <f>SUM(Y160:Y161)</f>
        <v>0</v>
      </c>
      <c r="Z159" s="153"/>
      <c r="AA159" s="158">
        <f>SUM(AA160:AA161)</f>
        <v>0</v>
      </c>
      <c r="AR159" s="159" t="s">
        <v>86</v>
      </c>
      <c r="AT159" s="160" t="s">
        <v>74</v>
      </c>
      <c r="AU159" s="160" t="s">
        <v>82</v>
      </c>
      <c r="AY159" s="159" t="s">
        <v>145</v>
      </c>
      <c r="BK159" s="161">
        <f>SUM(BK160:BK161)</f>
        <v>0</v>
      </c>
    </row>
    <row r="160" spans="2:65" s="1" customFormat="1" ht="44.25" customHeight="1">
      <c r="B160" s="134"/>
      <c r="C160" s="163" t="s">
        <v>190</v>
      </c>
      <c r="D160" s="163" t="s">
        <v>146</v>
      </c>
      <c r="E160" s="164" t="s">
        <v>230</v>
      </c>
      <c r="F160" s="247" t="s">
        <v>231</v>
      </c>
      <c r="G160" s="247"/>
      <c r="H160" s="247"/>
      <c r="I160" s="247"/>
      <c r="J160" s="165" t="s">
        <v>232</v>
      </c>
      <c r="K160" s="166">
        <v>5477</v>
      </c>
      <c r="L160" s="248">
        <v>0</v>
      </c>
      <c r="M160" s="248"/>
      <c r="N160" s="249">
        <f>ROUND(L160*K160,2)</f>
        <v>0</v>
      </c>
      <c r="O160" s="250"/>
      <c r="P160" s="250"/>
      <c r="Q160" s="250"/>
      <c r="R160" s="137"/>
      <c r="T160" s="167" t="s">
        <v>5</v>
      </c>
      <c r="U160" s="44" t="s">
        <v>40</v>
      </c>
      <c r="V160" s="36"/>
      <c r="W160" s="168">
        <f>V160*K160</f>
        <v>0</v>
      </c>
      <c r="X160" s="168">
        <v>0</v>
      </c>
      <c r="Y160" s="168">
        <f>X160*K160</f>
        <v>0</v>
      </c>
      <c r="Z160" s="168">
        <v>0</v>
      </c>
      <c r="AA160" s="169">
        <f>Z160*K160</f>
        <v>0</v>
      </c>
      <c r="AR160" s="18" t="s">
        <v>206</v>
      </c>
      <c r="AT160" s="18" t="s">
        <v>146</v>
      </c>
      <c r="AU160" s="18" t="s">
        <v>86</v>
      </c>
      <c r="AY160" s="18" t="s">
        <v>145</v>
      </c>
      <c r="BE160" s="110">
        <f>IF(U160="základní",N160,0)</f>
        <v>0</v>
      </c>
      <c r="BF160" s="110">
        <f>IF(U160="snížená",N160,0)</f>
        <v>0</v>
      </c>
      <c r="BG160" s="110">
        <f>IF(U160="zákl. přenesená",N160,0)</f>
        <v>0</v>
      </c>
      <c r="BH160" s="110">
        <f>IF(U160="sníž. přenesená",N160,0)</f>
        <v>0</v>
      </c>
      <c r="BI160" s="110">
        <f>IF(U160="nulová",N160,0)</f>
        <v>0</v>
      </c>
      <c r="BJ160" s="18" t="s">
        <v>82</v>
      </c>
      <c r="BK160" s="110">
        <f>ROUND(L160*K160,2)</f>
        <v>0</v>
      </c>
      <c r="BL160" s="18" t="s">
        <v>176</v>
      </c>
      <c r="BM160" s="18" t="s">
        <v>233</v>
      </c>
    </row>
    <row r="161" spans="2:65" s="1" customFormat="1" ht="31.5" customHeight="1">
      <c r="B161" s="134"/>
      <c r="C161" s="170" t="s">
        <v>234</v>
      </c>
      <c r="D161" s="170" t="s">
        <v>152</v>
      </c>
      <c r="E161" s="171" t="s">
        <v>235</v>
      </c>
      <c r="F161" s="256" t="s">
        <v>236</v>
      </c>
      <c r="G161" s="256"/>
      <c r="H161" s="256"/>
      <c r="I161" s="256"/>
      <c r="J161" s="172" t="s">
        <v>232</v>
      </c>
      <c r="K161" s="173">
        <v>5477</v>
      </c>
      <c r="L161" s="257">
        <v>0</v>
      </c>
      <c r="M161" s="257"/>
      <c r="N161" s="250">
        <f>ROUND(L161*K161,2)</f>
        <v>0</v>
      </c>
      <c r="O161" s="250"/>
      <c r="P161" s="250"/>
      <c r="Q161" s="250"/>
      <c r="R161" s="137"/>
      <c r="T161" s="167" t="s">
        <v>5</v>
      </c>
      <c r="U161" s="44" t="s">
        <v>40</v>
      </c>
      <c r="V161" s="36"/>
      <c r="W161" s="168">
        <f>V161*K161</f>
        <v>0</v>
      </c>
      <c r="X161" s="168">
        <v>0</v>
      </c>
      <c r="Y161" s="168">
        <f>X161*K161</f>
        <v>0</v>
      </c>
      <c r="Z161" s="168">
        <v>0</v>
      </c>
      <c r="AA161" s="169">
        <f>Z161*K161</f>
        <v>0</v>
      </c>
      <c r="AR161" s="18" t="s">
        <v>176</v>
      </c>
      <c r="AT161" s="18" t="s">
        <v>152</v>
      </c>
      <c r="AU161" s="18" t="s">
        <v>86</v>
      </c>
      <c r="AY161" s="18" t="s">
        <v>145</v>
      </c>
      <c r="BE161" s="110">
        <f>IF(U161="základní",N161,0)</f>
        <v>0</v>
      </c>
      <c r="BF161" s="110">
        <f>IF(U161="snížená",N161,0)</f>
        <v>0</v>
      </c>
      <c r="BG161" s="110">
        <f>IF(U161="zákl. přenesená",N161,0)</f>
        <v>0</v>
      </c>
      <c r="BH161" s="110">
        <f>IF(U161="sníž. přenesená",N161,0)</f>
        <v>0</v>
      </c>
      <c r="BI161" s="110">
        <f>IF(U161="nulová",N161,0)</f>
        <v>0</v>
      </c>
      <c r="BJ161" s="18" t="s">
        <v>82</v>
      </c>
      <c r="BK161" s="110">
        <f>ROUND(L161*K161,2)</f>
        <v>0</v>
      </c>
      <c r="BL161" s="18" t="s">
        <v>176</v>
      </c>
      <c r="BM161" s="18" t="s">
        <v>237</v>
      </c>
    </row>
    <row r="162" spans="2:65" s="10" customFormat="1" ht="29.85" customHeight="1">
      <c r="B162" s="152"/>
      <c r="C162" s="153"/>
      <c r="D162" s="162" t="s">
        <v>118</v>
      </c>
      <c r="E162" s="162"/>
      <c r="F162" s="162"/>
      <c r="G162" s="162"/>
      <c r="H162" s="162"/>
      <c r="I162" s="162"/>
      <c r="J162" s="162"/>
      <c r="K162" s="162"/>
      <c r="L162" s="162"/>
      <c r="M162" s="162"/>
      <c r="N162" s="258">
        <f>BK162</f>
        <v>0</v>
      </c>
      <c r="O162" s="259"/>
      <c r="P162" s="259"/>
      <c r="Q162" s="259"/>
      <c r="R162" s="155"/>
      <c r="T162" s="156"/>
      <c r="U162" s="153"/>
      <c r="V162" s="153"/>
      <c r="W162" s="157">
        <f>SUM(W163:W171)</f>
        <v>0</v>
      </c>
      <c r="X162" s="153"/>
      <c r="Y162" s="157">
        <f>SUM(Y163:Y171)</f>
        <v>0</v>
      </c>
      <c r="Z162" s="153"/>
      <c r="AA162" s="158">
        <f>SUM(AA163:AA171)</f>
        <v>0</v>
      </c>
      <c r="AR162" s="159" t="s">
        <v>86</v>
      </c>
      <c r="AT162" s="160" t="s">
        <v>74</v>
      </c>
      <c r="AU162" s="160" t="s">
        <v>82</v>
      </c>
      <c r="AY162" s="159" t="s">
        <v>145</v>
      </c>
      <c r="BK162" s="161">
        <f>SUM(BK163:BK171)</f>
        <v>0</v>
      </c>
    </row>
    <row r="163" spans="2:65" s="1" customFormat="1" ht="31.5" customHeight="1">
      <c r="B163" s="134"/>
      <c r="C163" s="163" t="s">
        <v>195</v>
      </c>
      <c r="D163" s="163" t="s">
        <v>146</v>
      </c>
      <c r="E163" s="164" t="s">
        <v>238</v>
      </c>
      <c r="F163" s="247" t="s">
        <v>239</v>
      </c>
      <c r="G163" s="247"/>
      <c r="H163" s="247"/>
      <c r="I163" s="247"/>
      <c r="J163" s="165" t="s">
        <v>232</v>
      </c>
      <c r="K163" s="166">
        <v>1340</v>
      </c>
      <c r="L163" s="248">
        <v>0</v>
      </c>
      <c r="M163" s="248"/>
      <c r="N163" s="249">
        <f t="shared" ref="N163:N168" si="15">ROUND(L163*K163,2)</f>
        <v>0</v>
      </c>
      <c r="O163" s="250"/>
      <c r="P163" s="250"/>
      <c r="Q163" s="250"/>
      <c r="R163" s="137"/>
      <c r="T163" s="167" t="s">
        <v>5</v>
      </c>
      <c r="U163" s="44" t="s">
        <v>40</v>
      </c>
      <c r="V163" s="36"/>
      <c r="W163" s="168">
        <f t="shared" ref="W163:W168" si="16">V163*K163</f>
        <v>0</v>
      </c>
      <c r="X163" s="168">
        <v>0</v>
      </c>
      <c r="Y163" s="168">
        <f t="shared" ref="Y163:Y168" si="17">X163*K163</f>
        <v>0</v>
      </c>
      <c r="Z163" s="168">
        <v>0</v>
      </c>
      <c r="AA163" s="169">
        <f t="shared" ref="AA163:AA168" si="18">Z163*K163</f>
        <v>0</v>
      </c>
      <c r="AR163" s="18" t="s">
        <v>206</v>
      </c>
      <c r="AT163" s="18" t="s">
        <v>146</v>
      </c>
      <c r="AU163" s="18" t="s">
        <v>86</v>
      </c>
      <c r="AY163" s="18" t="s">
        <v>145</v>
      </c>
      <c r="BE163" s="110">
        <f t="shared" ref="BE163:BE168" si="19">IF(U163="základní",N163,0)</f>
        <v>0</v>
      </c>
      <c r="BF163" s="110">
        <f t="shared" ref="BF163:BF168" si="20">IF(U163="snížená",N163,0)</f>
        <v>0</v>
      </c>
      <c r="BG163" s="110">
        <f t="shared" ref="BG163:BG168" si="21">IF(U163="zákl. přenesená",N163,0)</f>
        <v>0</v>
      </c>
      <c r="BH163" s="110">
        <f t="shared" ref="BH163:BH168" si="22">IF(U163="sníž. přenesená",N163,0)</f>
        <v>0</v>
      </c>
      <c r="BI163" s="110">
        <f t="shared" ref="BI163:BI168" si="23">IF(U163="nulová",N163,0)</f>
        <v>0</v>
      </c>
      <c r="BJ163" s="18" t="s">
        <v>82</v>
      </c>
      <c r="BK163" s="110">
        <f t="shared" ref="BK163:BK168" si="24">ROUND(L163*K163,2)</f>
        <v>0</v>
      </c>
      <c r="BL163" s="18" t="s">
        <v>176</v>
      </c>
      <c r="BM163" s="18" t="s">
        <v>240</v>
      </c>
    </row>
    <row r="164" spans="2:65" s="1" customFormat="1" ht="31.5" customHeight="1">
      <c r="B164" s="134"/>
      <c r="C164" s="163" t="s">
        <v>241</v>
      </c>
      <c r="D164" s="163" t="s">
        <v>146</v>
      </c>
      <c r="E164" s="164" t="s">
        <v>242</v>
      </c>
      <c r="F164" s="247" t="s">
        <v>243</v>
      </c>
      <c r="G164" s="247"/>
      <c r="H164" s="247"/>
      <c r="I164" s="247"/>
      <c r="J164" s="165" t="s">
        <v>232</v>
      </c>
      <c r="K164" s="166">
        <v>1594</v>
      </c>
      <c r="L164" s="248">
        <v>0</v>
      </c>
      <c r="M164" s="248"/>
      <c r="N164" s="249">
        <f t="shared" si="15"/>
        <v>0</v>
      </c>
      <c r="O164" s="250"/>
      <c r="P164" s="250"/>
      <c r="Q164" s="250"/>
      <c r="R164" s="137"/>
      <c r="T164" s="167" t="s">
        <v>5</v>
      </c>
      <c r="U164" s="44" t="s">
        <v>40</v>
      </c>
      <c r="V164" s="36"/>
      <c r="W164" s="168">
        <f t="shared" si="16"/>
        <v>0</v>
      </c>
      <c r="X164" s="168">
        <v>0</v>
      </c>
      <c r="Y164" s="168">
        <f t="shared" si="17"/>
        <v>0</v>
      </c>
      <c r="Z164" s="168">
        <v>0</v>
      </c>
      <c r="AA164" s="169">
        <f t="shared" si="18"/>
        <v>0</v>
      </c>
      <c r="AR164" s="18" t="s">
        <v>206</v>
      </c>
      <c r="AT164" s="18" t="s">
        <v>146</v>
      </c>
      <c r="AU164" s="18" t="s">
        <v>86</v>
      </c>
      <c r="AY164" s="18" t="s">
        <v>145</v>
      </c>
      <c r="BE164" s="110">
        <f t="shared" si="19"/>
        <v>0</v>
      </c>
      <c r="BF164" s="110">
        <f t="shared" si="20"/>
        <v>0</v>
      </c>
      <c r="BG164" s="110">
        <f t="shared" si="21"/>
        <v>0</v>
      </c>
      <c r="BH164" s="110">
        <f t="shared" si="22"/>
        <v>0</v>
      </c>
      <c r="BI164" s="110">
        <f t="shared" si="23"/>
        <v>0</v>
      </c>
      <c r="BJ164" s="18" t="s">
        <v>82</v>
      </c>
      <c r="BK164" s="110">
        <f t="shared" si="24"/>
        <v>0</v>
      </c>
      <c r="BL164" s="18" t="s">
        <v>176</v>
      </c>
      <c r="BM164" s="18" t="s">
        <v>244</v>
      </c>
    </row>
    <row r="165" spans="2:65" s="1" customFormat="1" ht="31.5" customHeight="1">
      <c r="B165" s="134"/>
      <c r="C165" s="163" t="s">
        <v>198</v>
      </c>
      <c r="D165" s="163" t="s">
        <v>146</v>
      </c>
      <c r="E165" s="164" t="s">
        <v>245</v>
      </c>
      <c r="F165" s="247" t="s">
        <v>246</v>
      </c>
      <c r="G165" s="247"/>
      <c r="H165" s="247"/>
      <c r="I165" s="247"/>
      <c r="J165" s="165" t="s">
        <v>232</v>
      </c>
      <c r="K165" s="166">
        <v>2354</v>
      </c>
      <c r="L165" s="248">
        <v>0</v>
      </c>
      <c r="M165" s="248"/>
      <c r="N165" s="249">
        <f t="shared" si="15"/>
        <v>0</v>
      </c>
      <c r="O165" s="250"/>
      <c r="P165" s="250"/>
      <c r="Q165" s="250"/>
      <c r="R165" s="137"/>
      <c r="T165" s="167" t="s">
        <v>5</v>
      </c>
      <c r="U165" s="44" t="s">
        <v>40</v>
      </c>
      <c r="V165" s="36"/>
      <c r="W165" s="168">
        <f t="shared" si="16"/>
        <v>0</v>
      </c>
      <c r="X165" s="168">
        <v>0</v>
      </c>
      <c r="Y165" s="168">
        <f t="shared" si="17"/>
        <v>0</v>
      </c>
      <c r="Z165" s="168">
        <v>0</v>
      </c>
      <c r="AA165" s="169">
        <f t="shared" si="18"/>
        <v>0</v>
      </c>
      <c r="AR165" s="18" t="s">
        <v>206</v>
      </c>
      <c r="AT165" s="18" t="s">
        <v>146</v>
      </c>
      <c r="AU165" s="18" t="s">
        <v>86</v>
      </c>
      <c r="AY165" s="18" t="s">
        <v>145</v>
      </c>
      <c r="BE165" s="110">
        <f t="shared" si="19"/>
        <v>0</v>
      </c>
      <c r="BF165" s="110">
        <f t="shared" si="20"/>
        <v>0</v>
      </c>
      <c r="BG165" s="110">
        <f t="shared" si="21"/>
        <v>0</v>
      </c>
      <c r="BH165" s="110">
        <f t="shared" si="22"/>
        <v>0</v>
      </c>
      <c r="BI165" s="110">
        <f t="shared" si="23"/>
        <v>0</v>
      </c>
      <c r="BJ165" s="18" t="s">
        <v>82</v>
      </c>
      <c r="BK165" s="110">
        <f t="shared" si="24"/>
        <v>0</v>
      </c>
      <c r="BL165" s="18" t="s">
        <v>176</v>
      </c>
      <c r="BM165" s="18" t="s">
        <v>247</v>
      </c>
    </row>
    <row r="166" spans="2:65" s="1" customFormat="1" ht="31.5" customHeight="1">
      <c r="B166" s="134"/>
      <c r="C166" s="163" t="s">
        <v>248</v>
      </c>
      <c r="D166" s="163" t="s">
        <v>146</v>
      </c>
      <c r="E166" s="164" t="s">
        <v>249</v>
      </c>
      <c r="F166" s="247" t="s">
        <v>250</v>
      </c>
      <c r="G166" s="247"/>
      <c r="H166" s="247"/>
      <c r="I166" s="247"/>
      <c r="J166" s="165" t="s">
        <v>232</v>
      </c>
      <c r="K166" s="166">
        <v>2897</v>
      </c>
      <c r="L166" s="248">
        <v>0</v>
      </c>
      <c r="M166" s="248"/>
      <c r="N166" s="249">
        <f t="shared" si="15"/>
        <v>0</v>
      </c>
      <c r="O166" s="250"/>
      <c r="P166" s="250"/>
      <c r="Q166" s="250"/>
      <c r="R166" s="137"/>
      <c r="T166" s="167" t="s">
        <v>5</v>
      </c>
      <c r="U166" s="44" t="s">
        <v>40</v>
      </c>
      <c r="V166" s="36"/>
      <c r="W166" s="168">
        <f t="shared" si="16"/>
        <v>0</v>
      </c>
      <c r="X166" s="168">
        <v>0</v>
      </c>
      <c r="Y166" s="168">
        <f t="shared" si="17"/>
        <v>0</v>
      </c>
      <c r="Z166" s="168">
        <v>0</v>
      </c>
      <c r="AA166" s="169">
        <f t="shared" si="18"/>
        <v>0</v>
      </c>
      <c r="AR166" s="18" t="s">
        <v>206</v>
      </c>
      <c r="AT166" s="18" t="s">
        <v>146</v>
      </c>
      <c r="AU166" s="18" t="s">
        <v>86</v>
      </c>
      <c r="AY166" s="18" t="s">
        <v>145</v>
      </c>
      <c r="BE166" s="110">
        <f t="shared" si="19"/>
        <v>0</v>
      </c>
      <c r="BF166" s="110">
        <f t="shared" si="20"/>
        <v>0</v>
      </c>
      <c r="BG166" s="110">
        <f t="shared" si="21"/>
        <v>0</v>
      </c>
      <c r="BH166" s="110">
        <f t="shared" si="22"/>
        <v>0</v>
      </c>
      <c r="BI166" s="110">
        <f t="shared" si="23"/>
        <v>0</v>
      </c>
      <c r="BJ166" s="18" t="s">
        <v>82</v>
      </c>
      <c r="BK166" s="110">
        <f t="shared" si="24"/>
        <v>0</v>
      </c>
      <c r="BL166" s="18" t="s">
        <v>176</v>
      </c>
      <c r="BM166" s="18" t="s">
        <v>251</v>
      </c>
    </row>
    <row r="167" spans="2:65" s="1" customFormat="1" ht="31.5" customHeight="1">
      <c r="B167" s="134"/>
      <c r="C167" s="170" t="s">
        <v>201</v>
      </c>
      <c r="D167" s="170" t="s">
        <v>152</v>
      </c>
      <c r="E167" s="171" t="s">
        <v>252</v>
      </c>
      <c r="F167" s="256" t="s">
        <v>253</v>
      </c>
      <c r="G167" s="256"/>
      <c r="H167" s="256"/>
      <c r="I167" s="256"/>
      <c r="J167" s="172" t="s">
        <v>232</v>
      </c>
      <c r="K167" s="173">
        <v>8185</v>
      </c>
      <c r="L167" s="257">
        <v>0</v>
      </c>
      <c r="M167" s="257"/>
      <c r="N167" s="250">
        <f t="shared" si="15"/>
        <v>0</v>
      </c>
      <c r="O167" s="250"/>
      <c r="P167" s="250"/>
      <c r="Q167" s="250"/>
      <c r="R167" s="137"/>
      <c r="T167" s="167" t="s">
        <v>5</v>
      </c>
      <c r="U167" s="44" t="s">
        <v>40</v>
      </c>
      <c r="V167" s="36"/>
      <c r="W167" s="168">
        <f t="shared" si="16"/>
        <v>0</v>
      </c>
      <c r="X167" s="168">
        <v>0</v>
      </c>
      <c r="Y167" s="168">
        <f t="shared" si="17"/>
        <v>0</v>
      </c>
      <c r="Z167" s="168">
        <v>0</v>
      </c>
      <c r="AA167" s="169">
        <f t="shared" si="18"/>
        <v>0</v>
      </c>
      <c r="AR167" s="18" t="s">
        <v>176</v>
      </c>
      <c r="AT167" s="18" t="s">
        <v>152</v>
      </c>
      <c r="AU167" s="18" t="s">
        <v>86</v>
      </c>
      <c r="AY167" s="18" t="s">
        <v>145</v>
      </c>
      <c r="BE167" s="110">
        <f t="shared" si="19"/>
        <v>0</v>
      </c>
      <c r="BF167" s="110">
        <f t="shared" si="20"/>
        <v>0</v>
      </c>
      <c r="BG167" s="110">
        <f t="shared" si="21"/>
        <v>0</v>
      </c>
      <c r="BH167" s="110">
        <f t="shared" si="22"/>
        <v>0</v>
      </c>
      <c r="BI167" s="110">
        <f t="shared" si="23"/>
        <v>0</v>
      </c>
      <c r="BJ167" s="18" t="s">
        <v>82</v>
      </c>
      <c r="BK167" s="110">
        <f t="shared" si="24"/>
        <v>0</v>
      </c>
      <c r="BL167" s="18" t="s">
        <v>176</v>
      </c>
      <c r="BM167" s="18" t="s">
        <v>254</v>
      </c>
    </row>
    <row r="168" spans="2:65" s="1" customFormat="1" ht="22.5" customHeight="1">
      <c r="B168" s="134"/>
      <c r="C168" s="163" t="s">
        <v>255</v>
      </c>
      <c r="D168" s="163" t="s">
        <v>146</v>
      </c>
      <c r="E168" s="164" t="s">
        <v>256</v>
      </c>
      <c r="F168" s="247" t="s">
        <v>257</v>
      </c>
      <c r="G168" s="247"/>
      <c r="H168" s="247"/>
      <c r="I168" s="247"/>
      <c r="J168" s="165" t="s">
        <v>232</v>
      </c>
      <c r="K168" s="166">
        <v>5165</v>
      </c>
      <c r="L168" s="248">
        <v>0</v>
      </c>
      <c r="M168" s="248"/>
      <c r="N168" s="249">
        <f t="shared" si="15"/>
        <v>0</v>
      </c>
      <c r="O168" s="250"/>
      <c r="P168" s="250"/>
      <c r="Q168" s="250"/>
      <c r="R168" s="137"/>
      <c r="T168" s="167" t="s">
        <v>5</v>
      </c>
      <c r="U168" s="44" t="s">
        <v>40</v>
      </c>
      <c r="V168" s="36"/>
      <c r="W168" s="168">
        <f t="shared" si="16"/>
        <v>0</v>
      </c>
      <c r="X168" s="168">
        <v>0</v>
      </c>
      <c r="Y168" s="168">
        <f t="shared" si="17"/>
        <v>0</v>
      </c>
      <c r="Z168" s="168">
        <v>0</v>
      </c>
      <c r="AA168" s="169">
        <f t="shared" si="18"/>
        <v>0</v>
      </c>
      <c r="AR168" s="18" t="s">
        <v>206</v>
      </c>
      <c r="AT168" s="18" t="s">
        <v>146</v>
      </c>
      <c r="AU168" s="18" t="s">
        <v>86</v>
      </c>
      <c r="AY168" s="18" t="s">
        <v>145</v>
      </c>
      <c r="BE168" s="110">
        <f t="shared" si="19"/>
        <v>0</v>
      </c>
      <c r="BF168" s="110">
        <f t="shared" si="20"/>
        <v>0</v>
      </c>
      <c r="BG168" s="110">
        <f t="shared" si="21"/>
        <v>0</v>
      </c>
      <c r="BH168" s="110">
        <f t="shared" si="22"/>
        <v>0</v>
      </c>
      <c r="BI168" s="110">
        <f t="shared" si="23"/>
        <v>0</v>
      </c>
      <c r="BJ168" s="18" t="s">
        <v>82</v>
      </c>
      <c r="BK168" s="110">
        <f t="shared" si="24"/>
        <v>0</v>
      </c>
      <c r="BL168" s="18" t="s">
        <v>176</v>
      </c>
      <c r="BM168" s="18" t="s">
        <v>258</v>
      </c>
    </row>
    <row r="169" spans="2:65" s="1" customFormat="1" ht="22.5" customHeight="1">
      <c r="B169" s="35"/>
      <c r="C169" s="36"/>
      <c r="D169" s="36"/>
      <c r="E169" s="36"/>
      <c r="F169" s="260" t="s">
        <v>259</v>
      </c>
      <c r="G169" s="261"/>
      <c r="H169" s="261"/>
      <c r="I169" s="261"/>
      <c r="J169" s="36"/>
      <c r="K169" s="36"/>
      <c r="L169" s="36"/>
      <c r="M169" s="36"/>
      <c r="N169" s="36"/>
      <c r="O169" s="36"/>
      <c r="P169" s="36"/>
      <c r="Q169" s="36"/>
      <c r="R169" s="37"/>
      <c r="T169" s="174"/>
      <c r="U169" s="36"/>
      <c r="V169" s="36"/>
      <c r="W169" s="36"/>
      <c r="X169" s="36"/>
      <c r="Y169" s="36"/>
      <c r="Z169" s="36"/>
      <c r="AA169" s="74"/>
      <c r="AT169" s="18" t="s">
        <v>203</v>
      </c>
      <c r="AU169" s="18" t="s">
        <v>86</v>
      </c>
    </row>
    <row r="170" spans="2:65" s="1" customFormat="1" ht="31.5" customHeight="1">
      <c r="B170" s="134"/>
      <c r="C170" s="170" t="s">
        <v>206</v>
      </c>
      <c r="D170" s="170" t="s">
        <v>152</v>
      </c>
      <c r="E170" s="171" t="s">
        <v>260</v>
      </c>
      <c r="F170" s="256" t="s">
        <v>261</v>
      </c>
      <c r="G170" s="256"/>
      <c r="H170" s="256"/>
      <c r="I170" s="256"/>
      <c r="J170" s="172" t="s">
        <v>232</v>
      </c>
      <c r="K170" s="173">
        <v>5165</v>
      </c>
      <c r="L170" s="257">
        <v>0</v>
      </c>
      <c r="M170" s="257"/>
      <c r="N170" s="250">
        <f>ROUND(L170*K170,2)</f>
        <v>0</v>
      </c>
      <c r="O170" s="250"/>
      <c r="P170" s="250"/>
      <c r="Q170" s="250"/>
      <c r="R170" s="137"/>
      <c r="T170" s="167" t="s">
        <v>5</v>
      </c>
      <c r="U170" s="44" t="s">
        <v>40</v>
      </c>
      <c r="V170" s="36"/>
      <c r="W170" s="168">
        <f>V170*K170</f>
        <v>0</v>
      </c>
      <c r="X170" s="168">
        <v>0</v>
      </c>
      <c r="Y170" s="168">
        <f>X170*K170</f>
        <v>0</v>
      </c>
      <c r="Z170" s="168">
        <v>0</v>
      </c>
      <c r="AA170" s="169">
        <f>Z170*K170</f>
        <v>0</v>
      </c>
      <c r="AR170" s="18" t="s">
        <v>176</v>
      </c>
      <c r="AT170" s="18" t="s">
        <v>152</v>
      </c>
      <c r="AU170" s="18" t="s">
        <v>86</v>
      </c>
      <c r="AY170" s="18" t="s">
        <v>145</v>
      </c>
      <c r="BE170" s="110">
        <f>IF(U170="základní",N170,0)</f>
        <v>0</v>
      </c>
      <c r="BF170" s="110">
        <f>IF(U170="snížená",N170,0)</f>
        <v>0</v>
      </c>
      <c r="BG170" s="110">
        <f>IF(U170="zákl. přenesená",N170,0)</f>
        <v>0</v>
      </c>
      <c r="BH170" s="110">
        <f>IF(U170="sníž. přenesená",N170,0)</f>
        <v>0</v>
      </c>
      <c r="BI170" s="110">
        <f>IF(U170="nulová",N170,0)</f>
        <v>0</v>
      </c>
      <c r="BJ170" s="18" t="s">
        <v>82</v>
      </c>
      <c r="BK170" s="110">
        <f>ROUND(L170*K170,2)</f>
        <v>0</v>
      </c>
      <c r="BL170" s="18" t="s">
        <v>176</v>
      </c>
      <c r="BM170" s="18" t="s">
        <v>151</v>
      </c>
    </row>
    <row r="171" spans="2:65" s="1" customFormat="1" ht="31.5" customHeight="1">
      <c r="B171" s="134"/>
      <c r="C171" s="170" t="s">
        <v>262</v>
      </c>
      <c r="D171" s="170" t="s">
        <v>152</v>
      </c>
      <c r="E171" s="171" t="s">
        <v>263</v>
      </c>
      <c r="F171" s="256" t="s">
        <v>264</v>
      </c>
      <c r="G171" s="256"/>
      <c r="H171" s="256"/>
      <c r="I171" s="256"/>
      <c r="J171" s="172" t="s">
        <v>265</v>
      </c>
      <c r="K171" s="175">
        <v>0</v>
      </c>
      <c r="L171" s="257">
        <v>0</v>
      </c>
      <c r="M171" s="257"/>
      <c r="N171" s="250">
        <f>ROUND(L171*K171,2)</f>
        <v>0</v>
      </c>
      <c r="O171" s="250"/>
      <c r="P171" s="250"/>
      <c r="Q171" s="250"/>
      <c r="R171" s="137"/>
      <c r="T171" s="167" t="s">
        <v>5</v>
      </c>
      <c r="U171" s="44" t="s">
        <v>40</v>
      </c>
      <c r="V171" s="36"/>
      <c r="W171" s="168">
        <f>V171*K171</f>
        <v>0</v>
      </c>
      <c r="X171" s="168">
        <v>0</v>
      </c>
      <c r="Y171" s="168">
        <f>X171*K171</f>
        <v>0</v>
      </c>
      <c r="Z171" s="168">
        <v>0</v>
      </c>
      <c r="AA171" s="169">
        <f>Z171*K171</f>
        <v>0</v>
      </c>
      <c r="AR171" s="18" t="s">
        <v>176</v>
      </c>
      <c r="AT171" s="18" t="s">
        <v>152</v>
      </c>
      <c r="AU171" s="18" t="s">
        <v>86</v>
      </c>
      <c r="AY171" s="18" t="s">
        <v>145</v>
      </c>
      <c r="BE171" s="110">
        <f>IF(U171="základní",N171,0)</f>
        <v>0</v>
      </c>
      <c r="BF171" s="110">
        <f>IF(U171="snížená",N171,0)</f>
        <v>0</v>
      </c>
      <c r="BG171" s="110">
        <f>IF(U171="zákl. přenesená",N171,0)</f>
        <v>0</v>
      </c>
      <c r="BH171" s="110">
        <f>IF(U171="sníž. přenesená",N171,0)</f>
        <v>0</v>
      </c>
      <c r="BI171" s="110">
        <f>IF(U171="nulová",N171,0)</f>
        <v>0</v>
      </c>
      <c r="BJ171" s="18" t="s">
        <v>82</v>
      </c>
      <c r="BK171" s="110">
        <f>ROUND(L171*K171,2)</f>
        <v>0</v>
      </c>
      <c r="BL171" s="18" t="s">
        <v>176</v>
      </c>
      <c r="BM171" s="18" t="s">
        <v>266</v>
      </c>
    </row>
    <row r="172" spans="2:65" s="10" customFormat="1" ht="29.85" customHeight="1">
      <c r="B172" s="152"/>
      <c r="C172" s="153"/>
      <c r="D172" s="162" t="s">
        <v>119</v>
      </c>
      <c r="E172" s="162"/>
      <c r="F172" s="162"/>
      <c r="G172" s="162"/>
      <c r="H172" s="162"/>
      <c r="I172" s="162"/>
      <c r="J172" s="162"/>
      <c r="K172" s="162"/>
      <c r="L172" s="162"/>
      <c r="M172" s="162"/>
      <c r="N172" s="258">
        <f>BK172</f>
        <v>0</v>
      </c>
      <c r="O172" s="259"/>
      <c r="P172" s="259"/>
      <c r="Q172" s="259"/>
      <c r="R172" s="155"/>
      <c r="T172" s="156"/>
      <c r="U172" s="153"/>
      <c r="V172" s="153"/>
      <c r="W172" s="157">
        <f>W173+SUM(W174:W178)</f>
        <v>0</v>
      </c>
      <c r="X172" s="153"/>
      <c r="Y172" s="157">
        <f>Y173+SUM(Y174:Y178)</f>
        <v>0</v>
      </c>
      <c r="Z172" s="153"/>
      <c r="AA172" s="158">
        <f>AA173+SUM(AA174:AA178)</f>
        <v>0</v>
      </c>
      <c r="AR172" s="159" t="s">
        <v>82</v>
      </c>
      <c r="AT172" s="160" t="s">
        <v>74</v>
      </c>
      <c r="AU172" s="160" t="s">
        <v>82</v>
      </c>
      <c r="AY172" s="159" t="s">
        <v>145</v>
      </c>
      <c r="BK172" s="161">
        <f>BK173+SUM(BK174:BK178)</f>
        <v>0</v>
      </c>
    </row>
    <row r="173" spans="2:65" s="1" customFormat="1" ht="22.5" customHeight="1">
      <c r="B173" s="134"/>
      <c r="C173" s="170" t="s">
        <v>210</v>
      </c>
      <c r="D173" s="170" t="s">
        <v>152</v>
      </c>
      <c r="E173" s="171" t="s">
        <v>267</v>
      </c>
      <c r="F173" s="256" t="s">
        <v>268</v>
      </c>
      <c r="G173" s="256"/>
      <c r="H173" s="256"/>
      <c r="I173" s="256"/>
      <c r="J173" s="172" t="s">
        <v>194</v>
      </c>
      <c r="K173" s="173">
        <v>2</v>
      </c>
      <c r="L173" s="257">
        <v>0</v>
      </c>
      <c r="M173" s="257"/>
      <c r="N173" s="250">
        <f>ROUND(L173*K173,2)</f>
        <v>0</v>
      </c>
      <c r="O173" s="250"/>
      <c r="P173" s="250"/>
      <c r="Q173" s="250"/>
      <c r="R173" s="137"/>
      <c r="T173" s="167" t="s">
        <v>5</v>
      </c>
      <c r="U173" s="44" t="s">
        <v>40</v>
      </c>
      <c r="V173" s="36"/>
      <c r="W173" s="168">
        <f>V173*K173</f>
        <v>0</v>
      </c>
      <c r="X173" s="168">
        <v>0</v>
      </c>
      <c r="Y173" s="168">
        <f>X173*K173</f>
        <v>0</v>
      </c>
      <c r="Z173" s="168">
        <v>0</v>
      </c>
      <c r="AA173" s="169">
        <f>Z173*K173</f>
        <v>0</v>
      </c>
      <c r="AR173" s="18" t="s">
        <v>155</v>
      </c>
      <c r="AT173" s="18" t="s">
        <v>152</v>
      </c>
      <c r="AU173" s="18" t="s">
        <v>86</v>
      </c>
      <c r="AY173" s="18" t="s">
        <v>145</v>
      </c>
      <c r="BE173" s="110">
        <f>IF(U173="základní",N173,0)</f>
        <v>0</v>
      </c>
      <c r="BF173" s="110">
        <f>IF(U173="snížená",N173,0)</f>
        <v>0</v>
      </c>
      <c r="BG173" s="110">
        <f>IF(U173="zákl. přenesená",N173,0)</f>
        <v>0</v>
      </c>
      <c r="BH173" s="110">
        <f>IF(U173="sníž. přenesená",N173,0)</f>
        <v>0</v>
      </c>
      <c r="BI173" s="110">
        <f>IF(U173="nulová",N173,0)</f>
        <v>0</v>
      </c>
      <c r="BJ173" s="18" t="s">
        <v>82</v>
      </c>
      <c r="BK173" s="110">
        <f>ROUND(L173*K173,2)</f>
        <v>0</v>
      </c>
      <c r="BL173" s="18" t="s">
        <v>155</v>
      </c>
      <c r="BM173" s="18" t="s">
        <v>269</v>
      </c>
    </row>
    <row r="174" spans="2:65" s="1" customFormat="1" ht="31.5" customHeight="1">
      <c r="B174" s="134"/>
      <c r="C174" s="170" t="s">
        <v>270</v>
      </c>
      <c r="D174" s="170" t="s">
        <v>152</v>
      </c>
      <c r="E174" s="171" t="s">
        <v>271</v>
      </c>
      <c r="F174" s="256" t="s">
        <v>272</v>
      </c>
      <c r="G174" s="256"/>
      <c r="H174" s="256"/>
      <c r="I174" s="256"/>
      <c r="J174" s="172" t="s">
        <v>273</v>
      </c>
      <c r="K174" s="173">
        <v>1</v>
      </c>
      <c r="L174" s="257">
        <v>0</v>
      </c>
      <c r="M174" s="257"/>
      <c r="N174" s="250">
        <f>ROUND(L174*K174,2)</f>
        <v>0</v>
      </c>
      <c r="O174" s="250"/>
      <c r="P174" s="250"/>
      <c r="Q174" s="250"/>
      <c r="R174" s="137"/>
      <c r="T174" s="167" t="s">
        <v>5</v>
      </c>
      <c r="U174" s="44" t="s">
        <v>40</v>
      </c>
      <c r="V174" s="36"/>
      <c r="W174" s="168">
        <f>V174*K174</f>
        <v>0</v>
      </c>
      <c r="X174" s="168">
        <v>0</v>
      </c>
      <c r="Y174" s="168">
        <f>X174*K174</f>
        <v>0</v>
      </c>
      <c r="Z174" s="168">
        <v>0</v>
      </c>
      <c r="AA174" s="169">
        <f>Z174*K174</f>
        <v>0</v>
      </c>
      <c r="AR174" s="18" t="s">
        <v>155</v>
      </c>
      <c r="AT174" s="18" t="s">
        <v>152</v>
      </c>
      <c r="AU174" s="18" t="s">
        <v>86</v>
      </c>
      <c r="AY174" s="18" t="s">
        <v>145</v>
      </c>
      <c r="BE174" s="110">
        <f>IF(U174="základní",N174,0)</f>
        <v>0</v>
      </c>
      <c r="BF174" s="110">
        <f>IF(U174="snížená",N174,0)</f>
        <v>0</v>
      </c>
      <c r="BG174" s="110">
        <f>IF(U174="zákl. přenesená",N174,0)</f>
        <v>0</v>
      </c>
      <c r="BH174" s="110">
        <f>IF(U174="sníž. přenesená",N174,0)</f>
        <v>0</v>
      </c>
      <c r="BI174" s="110">
        <f>IF(U174="nulová",N174,0)</f>
        <v>0</v>
      </c>
      <c r="BJ174" s="18" t="s">
        <v>82</v>
      </c>
      <c r="BK174" s="110">
        <f>ROUND(L174*K174,2)</f>
        <v>0</v>
      </c>
      <c r="BL174" s="18" t="s">
        <v>155</v>
      </c>
      <c r="BM174" s="18" t="s">
        <v>274</v>
      </c>
    </row>
    <row r="175" spans="2:65" s="1" customFormat="1" ht="30" customHeight="1">
      <c r="B175" s="35"/>
      <c r="C175" s="36"/>
      <c r="D175" s="36"/>
      <c r="E175" s="36"/>
      <c r="F175" s="260" t="s">
        <v>275</v>
      </c>
      <c r="G175" s="261"/>
      <c r="H175" s="261"/>
      <c r="I175" s="261"/>
      <c r="J175" s="36"/>
      <c r="K175" s="36"/>
      <c r="L175" s="36"/>
      <c r="M175" s="36"/>
      <c r="N175" s="36"/>
      <c r="O175" s="36"/>
      <c r="P175" s="36"/>
      <c r="Q175" s="36"/>
      <c r="R175" s="37"/>
      <c r="T175" s="174"/>
      <c r="U175" s="36"/>
      <c r="V175" s="36"/>
      <c r="W175" s="36"/>
      <c r="X175" s="36"/>
      <c r="Y175" s="36"/>
      <c r="Z175" s="36"/>
      <c r="AA175" s="74"/>
      <c r="AT175" s="18" t="s">
        <v>203</v>
      </c>
      <c r="AU175" s="18" t="s">
        <v>86</v>
      </c>
    </row>
    <row r="176" spans="2:65" s="1" customFormat="1" ht="31.5" customHeight="1">
      <c r="B176" s="134"/>
      <c r="C176" s="170" t="s">
        <v>214</v>
      </c>
      <c r="D176" s="170" t="s">
        <v>152</v>
      </c>
      <c r="E176" s="171" t="s">
        <v>276</v>
      </c>
      <c r="F176" s="256" t="s">
        <v>277</v>
      </c>
      <c r="G176" s="256"/>
      <c r="H176" s="256"/>
      <c r="I176" s="256"/>
      <c r="J176" s="172" t="s">
        <v>149</v>
      </c>
      <c r="K176" s="173">
        <v>1149</v>
      </c>
      <c r="L176" s="257">
        <v>0</v>
      </c>
      <c r="M176" s="257"/>
      <c r="N176" s="250">
        <f>ROUND(L176*K176,2)</f>
        <v>0</v>
      </c>
      <c r="O176" s="250"/>
      <c r="P176" s="250"/>
      <c r="Q176" s="250"/>
      <c r="R176" s="137"/>
      <c r="T176" s="167" t="s">
        <v>5</v>
      </c>
      <c r="U176" s="44" t="s">
        <v>40</v>
      </c>
      <c r="V176" s="36"/>
      <c r="W176" s="168">
        <f>V176*K176</f>
        <v>0</v>
      </c>
      <c r="X176" s="168">
        <v>0</v>
      </c>
      <c r="Y176" s="168">
        <f>X176*K176</f>
        <v>0</v>
      </c>
      <c r="Z176" s="168">
        <v>0</v>
      </c>
      <c r="AA176" s="169">
        <f>Z176*K176</f>
        <v>0</v>
      </c>
      <c r="AR176" s="18" t="s">
        <v>155</v>
      </c>
      <c r="AT176" s="18" t="s">
        <v>152</v>
      </c>
      <c r="AU176" s="18" t="s">
        <v>86</v>
      </c>
      <c r="AY176" s="18" t="s">
        <v>145</v>
      </c>
      <c r="BE176" s="110">
        <f>IF(U176="základní",N176,0)</f>
        <v>0</v>
      </c>
      <c r="BF176" s="110">
        <f>IF(U176="snížená",N176,0)</f>
        <v>0</v>
      </c>
      <c r="BG176" s="110">
        <f>IF(U176="zákl. přenesená",N176,0)</f>
        <v>0</v>
      </c>
      <c r="BH176" s="110">
        <f>IF(U176="sníž. přenesená",N176,0)</f>
        <v>0</v>
      </c>
      <c r="BI176" s="110">
        <f>IF(U176="nulová",N176,0)</f>
        <v>0</v>
      </c>
      <c r="BJ176" s="18" t="s">
        <v>82</v>
      </c>
      <c r="BK176" s="110">
        <f>ROUND(L176*K176,2)</f>
        <v>0</v>
      </c>
      <c r="BL176" s="18" t="s">
        <v>155</v>
      </c>
      <c r="BM176" s="18" t="s">
        <v>278</v>
      </c>
    </row>
    <row r="177" spans="2:65" s="1" customFormat="1" ht="22.5" customHeight="1">
      <c r="B177" s="35"/>
      <c r="C177" s="36"/>
      <c r="D177" s="36"/>
      <c r="E177" s="36"/>
      <c r="F177" s="260" t="s">
        <v>279</v>
      </c>
      <c r="G177" s="261"/>
      <c r="H177" s="261"/>
      <c r="I177" s="261"/>
      <c r="J177" s="36"/>
      <c r="K177" s="36"/>
      <c r="L177" s="36"/>
      <c r="M177" s="36"/>
      <c r="N177" s="36"/>
      <c r="O177" s="36"/>
      <c r="P177" s="36"/>
      <c r="Q177" s="36"/>
      <c r="R177" s="37"/>
      <c r="T177" s="174"/>
      <c r="U177" s="36"/>
      <c r="V177" s="36"/>
      <c r="W177" s="36"/>
      <c r="X177" s="36"/>
      <c r="Y177" s="36"/>
      <c r="Z177" s="36"/>
      <c r="AA177" s="74"/>
      <c r="AT177" s="18" t="s">
        <v>203</v>
      </c>
      <c r="AU177" s="18" t="s">
        <v>86</v>
      </c>
    </row>
    <row r="178" spans="2:65" s="10" customFormat="1" ht="22.35" customHeight="1">
      <c r="B178" s="152"/>
      <c r="C178" s="153"/>
      <c r="D178" s="162" t="s">
        <v>120</v>
      </c>
      <c r="E178" s="162"/>
      <c r="F178" s="162"/>
      <c r="G178" s="162"/>
      <c r="H178" s="162"/>
      <c r="I178" s="162"/>
      <c r="J178" s="162"/>
      <c r="K178" s="162"/>
      <c r="L178" s="162"/>
      <c r="M178" s="162"/>
      <c r="N178" s="254">
        <f>BK178</f>
        <v>0</v>
      </c>
      <c r="O178" s="255"/>
      <c r="P178" s="255"/>
      <c r="Q178" s="255"/>
      <c r="R178" s="155"/>
      <c r="T178" s="156"/>
      <c r="U178" s="153"/>
      <c r="V178" s="153"/>
      <c r="W178" s="157">
        <f>SUM(W179:W184)</f>
        <v>0</v>
      </c>
      <c r="X178" s="153"/>
      <c r="Y178" s="157">
        <f>SUM(Y179:Y184)</f>
        <v>0</v>
      </c>
      <c r="Z178" s="153"/>
      <c r="AA178" s="158">
        <f>SUM(AA179:AA184)</f>
        <v>0</v>
      </c>
      <c r="AR178" s="159" t="s">
        <v>82</v>
      </c>
      <c r="AT178" s="160" t="s">
        <v>74</v>
      </c>
      <c r="AU178" s="160" t="s">
        <v>86</v>
      </c>
      <c r="AY178" s="159" t="s">
        <v>145</v>
      </c>
      <c r="BK178" s="161">
        <f>SUM(BK179:BK184)</f>
        <v>0</v>
      </c>
    </row>
    <row r="179" spans="2:65" s="1" customFormat="1" ht="31.5" customHeight="1">
      <c r="B179" s="134"/>
      <c r="C179" s="170" t="s">
        <v>280</v>
      </c>
      <c r="D179" s="170" t="s">
        <v>152</v>
      </c>
      <c r="E179" s="171" t="s">
        <v>281</v>
      </c>
      <c r="F179" s="256" t="s">
        <v>282</v>
      </c>
      <c r="G179" s="256"/>
      <c r="H179" s="256"/>
      <c r="I179" s="256"/>
      <c r="J179" s="172" t="s">
        <v>283</v>
      </c>
      <c r="K179" s="173">
        <v>61</v>
      </c>
      <c r="L179" s="257">
        <v>0</v>
      </c>
      <c r="M179" s="257"/>
      <c r="N179" s="250">
        <f t="shared" ref="N179:N184" si="25">ROUND(L179*K179,2)</f>
        <v>0</v>
      </c>
      <c r="O179" s="250"/>
      <c r="P179" s="250"/>
      <c r="Q179" s="250"/>
      <c r="R179" s="137"/>
      <c r="T179" s="167" t="s">
        <v>5</v>
      </c>
      <c r="U179" s="44" t="s">
        <v>40</v>
      </c>
      <c r="V179" s="36"/>
      <c r="W179" s="168">
        <f t="shared" ref="W179:W184" si="26">V179*K179</f>
        <v>0</v>
      </c>
      <c r="X179" s="168">
        <v>0</v>
      </c>
      <c r="Y179" s="168">
        <f t="shared" ref="Y179:Y184" si="27">X179*K179</f>
        <v>0</v>
      </c>
      <c r="Z179" s="168">
        <v>0</v>
      </c>
      <c r="AA179" s="169">
        <f t="shared" ref="AA179:AA184" si="28">Z179*K179</f>
        <v>0</v>
      </c>
      <c r="AR179" s="18" t="s">
        <v>155</v>
      </c>
      <c r="AT179" s="18" t="s">
        <v>152</v>
      </c>
      <c r="AU179" s="18" t="s">
        <v>144</v>
      </c>
      <c r="AY179" s="18" t="s">
        <v>145</v>
      </c>
      <c r="BE179" s="110">
        <f t="shared" ref="BE179:BE184" si="29">IF(U179="základní",N179,0)</f>
        <v>0</v>
      </c>
      <c r="BF179" s="110">
        <f t="shared" ref="BF179:BF184" si="30">IF(U179="snížená",N179,0)</f>
        <v>0</v>
      </c>
      <c r="BG179" s="110">
        <f t="shared" ref="BG179:BG184" si="31">IF(U179="zákl. přenesená",N179,0)</f>
        <v>0</v>
      </c>
      <c r="BH179" s="110">
        <f t="shared" ref="BH179:BH184" si="32">IF(U179="sníž. přenesená",N179,0)</f>
        <v>0</v>
      </c>
      <c r="BI179" s="110">
        <f t="shared" ref="BI179:BI184" si="33">IF(U179="nulová",N179,0)</f>
        <v>0</v>
      </c>
      <c r="BJ179" s="18" t="s">
        <v>82</v>
      </c>
      <c r="BK179" s="110">
        <f t="shared" ref="BK179:BK184" si="34">ROUND(L179*K179,2)</f>
        <v>0</v>
      </c>
      <c r="BL179" s="18" t="s">
        <v>155</v>
      </c>
      <c r="BM179" s="18" t="s">
        <v>284</v>
      </c>
    </row>
    <row r="180" spans="2:65" s="1" customFormat="1" ht="31.5" customHeight="1">
      <c r="B180" s="134"/>
      <c r="C180" s="170" t="s">
        <v>218</v>
      </c>
      <c r="D180" s="170" t="s">
        <v>152</v>
      </c>
      <c r="E180" s="171" t="s">
        <v>285</v>
      </c>
      <c r="F180" s="256" t="s">
        <v>286</v>
      </c>
      <c r="G180" s="256"/>
      <c r="H180" s="256"/>
      <c r="I180" s="256"/>
      <c r="J180" s="172" t="s">
        <v>283</v>
      </c>
      <c r="K180" s="173">
        <v>130</v>
      </c>
      <c r="L180" s="257">
        <v>0</v>
      </c>
      <c r="M180" s="257"/>
      <c r="N180" s="250">
        <f t="shared" si="25"/>
        <v>0</v>
      </c>
      <c r="O180" s="250"/>
      <c r="P180" s="250"/>
      <c r="Q180" s="250"/>
      <c r="R180" s="137"/>
      <c r="T180" s="167" t="s">
        <v>5</v>
      </c>
      <c r="U180" s="44" t="s">
        <v>40</v>
      </c>
      <c r="V180" s="36"/>
      <c r="W180" s="168">
        <f t="shared" si="26"/>
        <v>0</v>
      </c>
      <c r="X180" s="168">
        <v>0</v>
      </c>
      <c r="Y180" s="168">
        <f t="shared" si="27"/>
        <v>0</v>
      </c>
      <c r="Z180" s="168">
        <v>0</v>
      </c>
      <c r="AA180" s="169">
        <f t="shared" si="28"/>
        <v>0</v>
      </c>
      <c r="AR180" s="18" t="s">
        <v>155</v>
      </c>
      <c r="AT180" s="18" t="s">
        <v>152</v>
      </c>
      <c r="AU180" s="18" t="s">
        <v>144</v>
      </c>
      <c r="AY180" s="18" t="s">
        <v>145</v>
      </c>
      <c r="BE180" s="110">
        <f t="shared" si="29"/>
        <v>0</v>
      </c>
      <c r="BF180" s="110">
        <f t="shared" si="30"/>
        <v>0</v>
      </c>
      <c r="BG180" s="110">
        <f t="shared" si="31"/>
        <v>0</v>
      </c>
      <c r="BH180" s="110">
        <f t="shared" si="32"/>
        <v>0</v>
      </c>
      <c r="BI180" s="110">
        <f t="shared" si="33"/>
        <v>0</v>
      </c>
      <c r="BJ180" s="18" t="s">
        <v>82</v>
      </c>
      <c r="BK180" s="110">
        <f t="shared" si="34"/>
        <v>0</v>
      </c>
      <c r="BL180" s="18" t="s">
        <v>155</v>
      </c>
      <c r="BM180" s="18" t="s">
        <v>287</v>
      </c>
    </row>
    <row r="181" spans="2:65" s="1" customFormat="1" ht="22.5" customHeight="1">
      <c r="B181" s="134"/>
      <c r="C181" s="170" t="s">
        <v>288</v>
      </c>
      <c r="D181" s="170" t="s">
        <v>152</v>
      </c>
      <c r="E181" s="171" t="s">
        <v>289</v>
      </c>
      <c r="F181" s="256" t="s">
        <v>290</v>
      </c>
      <c r="G181" s="256"/>
      <c r="H181" s="256"/>
      <c r="I181" s="256"/>
      <c r="J181" s="172" t="s">
        <v>283</v>
      </c>
      <c r="K181" s="173">
        <v>61</v>
      </c>
      <c r="L181" s="257">
        <v>0</v>
      </c>
      <c r="M181" s="257"/>
      <c r="N181" s="250">
        <f t="shared" si="25"/>
        <v>0</v>
      </c>
      <c r="O181" s="250"/>
      <c r="P181" s="250"/>
      <c r="Q181" s="250"/>
      <c r="R181" s="137"/>
      <c r="T181" s="167" t="s">
        <v>5</v>
      </c>
      <c r="U181" s="44" t="s">
        <v>40</v>
      </c>
      <c r="V181" s="36"/>
      <c r="W181" s="168">
        <f t="shared" si="26"/>
        <v>0</v>
      </c>
      <c r="X181" s="168">
        <v>0</v>
      </c>
      <c r="Y181" s="168">
        <f t="shared" si="27"/>
        <v>0</v>
      </c>
      <c r="Z181" s="168">
        <v>0</v>
      </c>
      <c r="AA181" s="169">
        <f t="shared" si="28"/>
        <v>0</v>
      </c>
      <c r="AR181" s="18" t="s">
        <v>155</v>
      </c>
      <c r="AT181" s="18" t="s">
        <v>152</v>
      </c>
      <c r="AU181" s="18" t="s">
        <v>144</v>
      </c>
      <c r="AY181" s="18" t="s">
        <v>145</v>
      </c>
      <c r="BE181" s="110">
        <f t="shared" si="29"/>
        <v>0</v>
      </c>
      <c r="BF181" s="110">
        <f t="shared" si="30"/>
        <v>0</v>
      </c>
      <c r="BG181" s="110">
        <f t="shared" si="31"/>
        <v>0</v>
      </c>
      <c r="BH181" s="110">
        <f t="shared" si="32"/>
        <v>0</v>
      </c>
      <c r="BI181" s="110">
        <f t="shared" si="33"/>
        <v>0</v>
      </c>
      <c r="BJ181" s="18" t="s">
        <v>82</v>
      </c>
      <c r="BK181" s="110">
        <f t="shared" si="34"/>
        <v>0</v>
      </c>
      <c r="BL181" s="18" t="s">
        <v>155</v>
      </c>
      <c r="BM181" s="18" t="s">
        <v>291</v>
      </c>
    </row>
    <row r="182" spans="2:65" s="1" customFormat="1" ht="22.5" customHeight="1">
      <c r="B182" s="134"/>
      <c r="C182" s="170" t="s">
        <v>221</v>
      </c>
      <c r="D182" s="170" t="s">
        <v>152</v>
      </c>
      <c r="E182" s="171" t="s">
        <v>292</v>
      </c>
      <c r="F182" s="256" t="s">
        <v>293</v>
      </c>
      <c r="G182" s="256"/>
      <c r="H182" s="256"/>
      <c r="I182" s="256"/>
      <c r="J182" s="172" t="s">
        <v>283</v>
      </c>
      <c r="K182" s="173">
        <v>130</v>
      </c>
      <c r="L182" s="257">
        <v>0</v>
      </c>
      <c r="M182" s="257"/>
      <c r="N182" s="250">
        <f t="shared" si="25"/>
        <v>0</v>
      </c>
      <c r="O182" s="250"/>
      <c r="P182" s="250"/>
      <c r="Q182" s="250"/>
      <c r="R182" s="137"/>
      <c r="T182" s="167" t="s">
        <v>5</v>
      </c>
      <c r="U182" s="44" t="s">
        <v>40</v>
      </c>
      <c r="V182" s="36"/>
      <c r="W182" s="168">
        <f t="shared" si="26"/>
        <v>0</v>
      </c>
      <c r="X182" s="168">
        <v>0</v>
      </c>
      <c r="Y182" s="168">
        <f t="shared" si="27"/>
        <v>0</v>
      </c>
      <c r="Z182" s="168">
        <v>0</v>
      </c>
      <c r="AA182" s="169">
        <f t="shared" si="28"/>
        <v>0</v>
      </c>
      <c r="AR182" s="18" t="s">
        <v>155</v>
      </c>
      <c r="AT182" s="18" t="s">
        <v>152</v>
      </c>
      <c r="AU182" s="18" t="s">
        <v>144</v>
      </c>
      <c r="AY182" s="18" t="s">
        <v>145</v>
      </c>
      <c r="BE182" s="110">
        <f t="shared" si="29"/>
        <v>0</v>
      </c>
      <c r="BF182" s="110">
        <f t="shared" si="30"/>
        <v>0</v>
      </c>
      <c r="BG182" s="110">
        <f t="shared" si="31"/>
        <v>0</v>
      </c>
      <c r="BH182" s="110">
        <f t="shared" si="32"/>
        <v>0</v>
      </c>
      <c r="BI182" s="110">
        <f t="shared" si="33"/>
        <v>0</v>
      </c>
      <c r="BJ182" s="18" t="s">
        <v>82</v>
      </c>
      <c r="BK182" s="110">
        <f t="shared" si="34"/>
        <v>0</v>
      </c>
      <c r="BL182" s="18" t="s">
        <v>155</v>
      </c>
      <c r="BM182" s="18" t="s">
        <v>294</v>
      </c>
    </row>
    <row r="183" spans="2:65" s="1" customFormat="1" ht="22.5" customHeight="1">
      <c r="B183" s="134"/>
      <c r="C183" s="170" t="s">
        <v>295</v>
      </c>
      <c r="D183" s="170" t="s">
        <v>152</v>
      </c>
      <c r="E183" s="171" t="s">
        <v>296</v>
      </c>
      <c r="F183" s="256" t="s">
        <v>297</v>
      </c>
      <c r="G183" s="256"/>
      <c r="H183" s="256"/>
      <c r="I183" s="256"/>
      <c r="J183" s="172" t="s">
        <v>283</v>
      </c>
      <c r="K183" s="173">
        <v>6</v>
      </c>
      <c r="L183" s="257">
        <v>0</v>
      </c>
      <c r="M183" s="257"/>
      <c r="N183" s="250">
        <f t="shared" si="25"/>
        <v>0</v>
      </c>
      <c r="O183" s="250"/>
      <c r="P183" s="250"/>
      <c r="Q183" s="250"/>
      <c r="R183" s="137"/>
      <c r="T183" s="167" t="s">
        <v>5</v>
      </c>
      <c r="U183" s="44" t="s">
        <v>40</v>
      </c>
      <c r="V183" s="36"/>
      <c r="W183" s="168">
        <f t="shared" si="26"/>
        <v>0</v>
      </c>
      <c r="X183" s="168">
        <v>0</v>
      </c>
      <c r="Y183" s="168">
        <f t="shared" si="27"/>
        <v>0</v>
      </c>
      <c r="Z183" s="168">
        <v>0</v>
      </c>
      <c r="AA183" s="169">
        <f t="shared" si="28"/>
        <v>0</v>
      </c>
      <c r="AR183" s="18" t="s">
        <v>155</v>
      </c>
      <c r="AT183" s="18" t="s">
        <v>152</v>
      </c>
      <c r="AU183" s="18" t="s">
        <v>144</v>
      </c>
      <c r="AY183" s="18" t="s">
        <v>145</v>
      </c>
      <c r="BE183" s="110">
        <f t="shared" si="29"/>
        <v>0</v>
      </c>
      <c r="BF183" s="110">
        <f t="shared" si="30"/>
        <v>0</v>
      </c>
      <c r="BG183" s="110">
        <f t="shared" si="31"/>
        <v>0</v>
      </c>
      <c r="BH183" s="110">
        <f t="shared" si="32"/>
        <v>0</v>
      </c>
      <c r="BI183" s="110">
        <f t="shared" si="33"/>
        <v>0</v>
      </c>
      <c r="BJ183" s="18" t="s">
        <v>82</v>
      </c>
      <c r="BK183" s="110">
        <f t="shared" si="34"/>
        <v>0</v>
      </c>
      <c r="BL183" s="18" t="s">
        <v>155</v>
      </c>
      <c r="BM183" s="18" t="s">
        <v>298</v>
      </c>
    </row>
    <row r="184" spans="2:65" s="1" customFormat="1" ht="22.5" customHeight="1">
      <c r="B184" s="134"/>
      <c r="C184" s="170" t="s">
        <v>224</v>
      </c>
      <c r="D184" s="170" t="s">
        <v>152</v>
      </c>
      <c r="E184" s="171" t="s">
        <v>299</v>
      </c>
      <c r="F184" s="256" t="s">
        <v>300</v>
      </c>
      <c r="G184" s="256"/>
      <c r="H184" s="256"/>
      <c r="I184" s="256"/>
      <c r="J184" s="172" t="s">
        <v>283</v>
      </c>
      <c r="K184" s="173">
        <v>13</v>
      </c>
      <c r="L184" s="257">
        <v>0</v>
      </c>
      <c r="M184" s="257"/>
      <c r="N184" s="250">
        <f t="shared" si="25"/>
        <v>0</v>
      </c>
      <c r="O184" s="250"/>
      <c r="P184" s="250"/>
      <c r="Q184" s="250"/>
      <c r="R184" s="137"/>
      <c r="T184" s="167" t="s">
        <v>5</v>
      </c>
      <c r="U184" s="44" t="s">
        <v>40</v>
      </c>
      <c r="V184" s="36"/>
      <c r="W184" s="168">
        <f t="shared" si="26"/>
        <v>0</v>
      </c>
      <c r="X184" s="168">
        <v>0</v>
      </c>
      <c r="Y184" s="168">
        <f t="shared" si="27"/>
        <v>0</v>
      </c>
      <c r="Z184" s="168">
        <v>0</v>
      </c>
      <c r="AA184" s="169">
        <f t="shared" si="28"/>
        <v>0</v>
      </c>
      <c r="AR184" s="18" t="s">
        <v>155</v>
      </c>
      <c r="AT184" s="18" t="s">
        <v>152</v>
      </c>
      <c r="AU184" s="18" t="s">
        <v>144</v>
      </c>
      <c r="AY184" s="18" t="s">
        <v>145</v>
      </c>
      <c r="BE184" s="110">
        <f t="shared" si="29"/>
        <v>0</v>
      </c>
      <c r="BF184" s="110">
        <f t="shared" si="30"/>
        <v>0</v>
      </c>
      <c r="BG184" s="110">
        <f t="shared" si="31"/>
        <v>0</v>
      </c>
      <c r="BH184" s="110">
        <f t="shared" si="32"/>
        <v>0</v>
      </c>
      <c r="BI184" s="110">
        <f t="shared" si="33"/>
        <v>0</v>
      </c>
      <c r="BJ184" s="18" t="s">
        <v>82</v>
      </c>
      <c r="BK184" s="110">
        <f t="shared" si="34"/>
        <v>0</v>
      </c>
      <c r="BL184" s="18" t="s">
        <v>155</v>
      </c>
      <c r="BM184" s="18" t="s">
        <v>301</v>
      </c>
    </row>
    <row r="185" spans="2:65" s="1" customFormat="1" ht="49.9" customHeight="1">
      <c r="B185" s="35"/>
      <c r="C185" s="36"/>
      <c r="D185" s="154" t="s">
        <v>302</v>
      </c>
      <c r="E185" s="36"/>
      <c r="F185" s="36"/>
      <c r="G185" s="36"/>
      <c r="H185" s="36"/>
      <c r="I185" s="36"/>
      <c r="J185" s="36"/>
      <c r="K185" s="36"/>
      <c r="L185" s="36"/>
      <c r="M185" s="36"/>
      <c r="N185" s="262">
        <f>BK185</f>
        <v>0</v>
      </c>
      <c r="O185" s="263"/>
      <c r="P185" s="263"/>
      <c r="Q185" s="263"/>
      <c r="R185" s="37"/>
      <c r="T185" s="176"/>
      <c r="U185" s="56"/>
      <c r="V185" s="56"/>
      <c r="W185" s="56"/>
      <c r="X185" s="56"/>
      <c r="Y185" s="56"/>
      <c r="Z185" s="56"/>
      <c r="AA185" s="58"/>
      <c r="AT185" s="18" t="s">
        <v>74</v>
      </c>
      <c r="AU185" s="18" t="s">
        <v>75</v>
      </c>
      <c r="AY185" s="18" t="s">
        <v>303</v>
      </c>
      <c r="BK185" s="110">
        <v>0</v>
      </c>
    </row>
    <row r="186" spans="2:65" s="1" customFormat="1" ht="6.95" customHeight="1">
      <c r="B186" s="59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1"/>
    </row>
  </sheetData>
  <mergeCells count="218">
    <mergeCell ref="N172:Q172"/>
    <mergeCell ref="N178:Q178"/>
    <mergeCell ref="N185:Q185"/>
    <mergeCell ref="H1:K1"/>
    <mergeCell ref="S2:AC2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7:I177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3:I173"/>
    <mergeCell ref="L173:M173"/>
    <mergeCell ref="N173:Q173"/>
    <mergeCell ref="F174:I174"/>
    <mergeCell ref="L174:M174"/>
    <mergeCell ref="N174:Q174"/>
    <mergeCell ref="F175:I175"/>
    <mergeCell ref="F176:I176"/>
    <mergeCell ref="L176:M176"/>
    <mergeCell ref="N176:Q176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L171:M171"/>
    <mergeCell ref="N171:Q171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1:I161"/>
    <mergeCell ref="L161:M161"/>
    <mergeCell ref="N161:Q161"/>
    <mergeCell ref="F163:I163"/>
    <mergeCell ref="L163:M163"/>
    <mergeCell ref="N163:Q163"/>
    <mergeCell ref="F164:I164"/>
    <mergeCell ref="L164:M164"/>
    <mergeCell ref="N164:Q164"/>
    <mergeCell ref="N162:Q162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N159:Q159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47:I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42:I142"/>
    <mergeCell ref="L142:M142"/>
    <mergeCell ref="N142:Q142"/>
    <mergeCell ref="F144:I144"/>
    <mergeCell ref="L144:M144"/>
    <mergeCell ref="N144:Q144"/>
    <mergeCell ref="F145:I145"/>
    <mergeCell ref="F146:I146"/>
    <mergeCell ref="L146:M146"/>
    <mergeCell ref="N146:Q146"/>
    <mergeCell ref="N143:Q143"/>
    <mergeCell ref="F138:I138"/>
    <mergeCell ref="L138:M138"/>
    <mergeCell ref="N138:Q138"/>
    <mergeCell ref="F139:I139"/>
    <mergeCell ref="L139:M139"/>
    <mergeCell ref="N139:Q139"/>
    <mergeCell ref="F141:I141"/>
    <mergeCell ref="L141:M141"/>
    <mergeCell ref="N141:Q141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17:P117"/>
    <mergeCell ref="M119:P119"/>
    <mergeCell ref="M121:Q121"/>
    <mergeCell ref="M122:Q122"/>
    <mergeCell ref="F124:I124"/>
    <mergeCell ref="L124:M124"/>
    <mergeCell ref="N124:Q124"/>
    <mergeCell ref="F128:I128"/>
    <mergeCell ref="L128:M128"/>
    <mergeCell ref="N128:Q128"/>
    <mergeCell ref="N125:Q125"/>
    <mergeCell ref="N126:Q126"/>
    <mergeCell ref="N127:Q127"/>
    <mergeCell ref="D103:H103"/>
    <mergeCell ref="N103:Q103"/>
    <mergeCell ref="D104:H104"/>
    <mergeCell ref="N104:Q104"/>
    <mergeCell ref="N105:Q105"/>
    <mergeCell ref="L107:Q107"/>
    <mergeCell ref="C113:Q113"/>
    <mergeCell ref="F115:P115"/>
    <mergeCell ref="F116:P116"/>
    <mergeCell ref="N95:Q95"/>
    <mergeCell ref="N96:Q96"/>
    <mergeCell ref="N97:Q97"/>
    <mergeCell ref="N99:Q99"/>
    <mergeCell ref="D100:H100"/>
    <mergeCell ref="N100:Q100"/>
    <mergeCell ref="D101:H101"/>
    <mergeCell ref="N101:Q101"/>
    <mergeCell ref="D102:H102"/>
    <mergeCell ref="N102:Q102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4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F5 HP - Horkovodní přivad...</vt:lpstr>
      <vt:lpstr>'F5 HP - Horkovodní přivad...'!Názvy_tisku</vt:lpstr>
      <vt:lpstr>'Rekapitulace stavby'!Názvy_tisku</vt:lpstr>
      <vt:lpstr>'F5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Racín Jan (racin)</cp:lastModifiedBy>
  <dcterms:created xsi:type="dcterms:W3CDTF">2017-07-01T10:42:53Z</dcterms:created>
  <dcterms:modified xsi:type="dcterms:W3CDTF">2017-07-02T07:40:45Z</dcterms:modified>
</cp:coreProperties>
</file>