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rofily\racin\Dokumenty\5.VRŠANSKÁ UHELNÁ\HOŘANSKÝ KORIDOR\SETEP\VŘ SeTep\VÝSTAVBA POTRUBÍ 2017\ZADÁNÍ VEŘEJNÉ ZAKÁZKY\ODPOVĚDI uchazečů\ODPOIVĚDI 01.6.2017 Matoušek\"/>
    </mc:Choice>
  </mc:AlternateContent>
  <bookViews>
    <workbookView xWindow="270" yWindow="510" windowWidth="24615" windowHeight="13740" activeTab="1"/>
  </bookViews>
  <sheets>
    <sheet name="Rekapitulace stavby" sheetId="1" r:id="rId1"/>
    <sheet name="F5 HP - Horkovodní přivad..." sheetId="2" r:id="rId2"/>
  </sheets>
  <definedNames>
    <definedName name="_xlnm.Print_Titles" localSheetId="1">'F5 HP - Horkovodní přivad...'!$124:$124</definedName>
    <definedName name="_xlnm.Print_Titles" localSheetId="0">'Rekapitulace stavby'!$85:$85</definedName>
    <definedName name="_xlnm.Print_Area" localSheetId="1">'F5 HP - Horkovodní přivad...'!$C$4:$Q$70,'F5 HP - Horkovodní přivad...'!$C$76:$Q$107,'F5 HP - Horkovodní přivad...'!$C$113:$Q$185</definedName>
    <definedName name="_xlnm.Print_Area" localSheetId="0">'Rekapitulace stavby'!$C$4:$AP$70,'Rekapitulace stavby'!$C$76:$AP$97</definedName>
  </definedNames>
  <calcPr calcId="152511"/>
</workbook>
</file>

<file path=xl/calcChain.xml><?xml version="1.0" encoding="utf-8"?>
<calcChain xmlns="http://schemas.openxmlformats.org/spreadsheetml/2006/main">
  <c r="N185" i="2" l="1"/>
  <c r="AY89" i="1"/>
  <c r="AX89" i="1"/>
  <c r="BI184" i="2"/>
  <c r="BH184" i="2"/>
  <c r="BG184" i="2"/>
  <c r="BF184" i="2"/>
  <c r="BE184" i="2"/>
  <c r="AA184" i="2"/>
  <c r="Y184" i="2"/>
  <c r="W184" i="2"/>
  <c r="BK184" i="2"/>
  <c r="N184" i="2"/>
  <c r="BI183" i="2"/>
  <c r="BH183" i="2"/>
  <c r="BG183" i="2"/>
  <c r="BF183" i="2"/>
  <c r="AA183" i="2"/>
  <c r="Y183" i="2"/>
  <c r="W183" i="2"/>
  <c r="BK183" i="2"/>
  <c r="N183" i="2"/>
  <c r="BE183" i="2" s="1"/>
  <c r="BI182" i="2"/>
  <c r="BH182" i="2"/>
  <c r="BG182" i="2"/>
  <c r="BF182" i="2"/>
  <c r="AA182" i="2"/>
  <c r="Y182" i="2"/>
  <c r="W182" i="2"/>
  <c r="BK182" i="2"/>
  <c r="N182" i="2"/>
  <c r="BE182" i="2" s="1"/>
  <c r="BI181" i="2"/>
  <c r="BH181" i="2"/>
  <c r="BG181" i="2"/>
  <c r="BF181" i="2"/>
  <c r="AA181" i="2"/>
  <c r="Y181" i="2"/>
  <c r="W181" i="2"/>
  <c r="BK181" i="2"/>
  <c r="N181" i="2"/>
  <c r="BE181" i="2" s="1"/>
  <c r="BI180" i="2"/>
  <c r="BH180" i="2"/>
  <c r="BG180" i="2"/>
  <c r="BF180" i="2"/>
  <c r="AA180" i="2"/>
  <c r="Y180" i="2"/>
  <c r="W180" i="2"/>
  <c r="BK180" i="2"/>
  <c r="N180" i="2"/>
  <c r="BE180" i="2" s="1"/>
  <c r="BI179" i="2"/>
  <c r="BH179" i="2"/>
  <c r="BG179" i="2"/>
  <c r="BF179" i="2"/>
  <c r="AA179" i="2"/>
  <c r="AA178" i="2" s="1"/>
  <c r="Y179" i="2"/>
  <c r="W179" i="2"/>
  <c r="BK179" i="2"/>
  <c r="N179" i="2"/>
  <c r="BE179" i="2" s="1"/>
  <c r="BI176" i="2"/>
  <c r="BH176" i="2"/>
  <c r="BG176" i="2"/>
  <c r="BF176" i="2"/>
  <c r="BE176" i="2"/>
  <c r="AA176" i="2"/>
  <c r="Y176" i="2"/>
  <c r="W176" i="2"/>
  <c r="BK176" i="2"/>
  <c r="N176" i="2"/>
  <c r="BI174" i="2"/>
  <c r="BH174" i="2"/>
  <c r="BG174" i="2"/>
  <c r="BF174" i="2"/>
  <c r="AA174" i="2"/>
  <c r="Y174" i="2"/>
  <c r="W174" i="2"/>
  <c r="BK174" i="2"/>
  <c r="N174" i="2"/>
  <c r="BE174" i="2" s="1"/>
  <c r="BI173" i="2"/>
  <c r="BH173" i="2"/>
  <c r="BG173" i="2"/>
  <c r="BF173" i="2"/>
  <c r="BE173" i="2"/>
  <c r="AA173" i="2"/>
  <c r="Y173" i="2"/>
  <c r="W173" i="2"/>
  <c r="BK173" i="2"/>
  <c r="N173" i="2"/>
  <c r="BI171" i="2"/>
  <c r="BH171" i="2"/>
  <c r="BG171" i="2"/>
  <c r="BF171" i="2"/>
  <c r="AA171" i="2"/>
  <c r="Y171" i="2"/>
  <c r="W171" i="2"/>
  <c r="BK171" i="2"/>
  <c r="N171" i="2"/>
  <c r="BE171" i="2" s="1"/>
  <c r="BI170" i="2"/>
  <c r="BH170" i="2"/>
  <c r="BG170" i="2"/>
  <c r="BF170" i="2"/>
  <c r="AA170" i="2"/>
  <c r="Y170" i="2"/>
  <c r="W170" i="2"/>
  <c r="BK170" i="2"/>
  <c r="N170" i="2"/>
  <c r="BE170" i="2" s="1"/>
  <c r="BI168" i="2"/>
  <c r="BH168" i="2"/>
  <c r="BG168" i="2"/>
  <c r="BF168" i="2"/>
  <c r="BE168" i="2"/>
  <c r="AA168" i="2"/>
  <c r="Y168" i="2"/>
  <c r="W168" i="2"/>
  <c r="BK168" i="2"/>
  <c r="N168" i="2"/>
  <c r="BI167" i="2"/>
  <c r="BH167" i="2"/>
  <c r="BG167" i="2"/>
  <c r="BF167" i="2"/>
  <c r="AA167" i="2"/>
  <c r="Y167" i="2"/>
  <c r="W167" i="2"/>
  <c r="BK167" i="2"/>
  <c r="N167" i="2"/>
  <c r="BE167" i="2" s="1"/>
  <c r="BI166" i="2"/>
  <c r="BH166" i="2"/>
  <c r="BG166" i="2"/>
  <c r="BF166" i="2"/>
  <c r="BE166" i="2"/>
  <c r="AA166" i="2"/>
  <c r="Y166" i="2"/>
  <c r="W166" i="2"/>
  <c r="BK166" i="2"/>
  <c r="N166" i="2"/>
  <c r="BI165" i="2"/>
  <c r="BH165" i="2"/>
  <c r="BG165" i="2"/>
  <c r="BF165" i="2"/>
  <c r="AA165" i="2"/>
  <c r="Y165" i="2"/>
  <c r="W165" i="2"/>
  <c r="BK165" i="2"/>
  <c r="N165" i="2"/>
  <c r="BE165" i="2" s="1"/>
  <c r="BI164" i="2"/>
  <c r="BH164" i="2"/>
  <c r="BG164" i="2"/>
  <c r="BF164" i="2"/>
  <c r="AA164" i="2"/>
  <c r="Y164" i="2"/>
  <c r="W164" i="2"/>
  <c r="BK164" i="2"/>
  <c r="N164" i="2"/>
  <c r="BE164" i="2" s="1"/>
  <c r="BI163" i="2"/>
  <c r="BH163" i="2"/>
  <c r="BG163" i="2"/>
  <c r="BF163" i="2"/>
  <c r="AA163" i="2"/>
  <c r="Y163" i="2"/>
  <c r="W163" i="2"/>
  <c r="BK163" i="2"/>
  <c r="N163" i="2"/>
  <c r="BE163" i="2" s="1"/>
  <c r="BI161" i="2"/>
  <c r="BH161" i="2"/>
  <c r="BG161" i="2"/>
  <c r="BF161" i="2"/>
  <c r="AA161" i="2"/>
  <c r="Y161" i="2"/>
  <c r="W161" i="2"/>
  <c r="W159" i="2" s="1"/>
  <c r="BK161" i="2"/>
  <c r="N161" i="2"/>
  <c r="BE161" i="2" s="1"/>
  <c r="BI160" i="2"/>
  <c r="BH160" i="2"/>
  <c r="BG160" i="2"/>
  <c r="BF160" i="2"/>
  <c r="AA160" i="2"/>
  <c r="AA159" i="2" s="1"/>
  <c r="Y160" i="2"/>
  <c r="W160" i="2"/>
  <c r="BK160" i="2"/>
  <c r="BK159" i="2" s="1"/>
  <c r="N159" i="2" s="1"/>
  <c r="N94" i="2" s="1"/>
  <c r="N160" i="2"/>
  <c r="BE160" i="2" s="1"/>
  <c r="BI158" i="2"/>
  <c r="BH158" i="2"/>
  <c r="BG158" i="2"/>
  <c r="BF158" i="2"/>
  <c r="AA158" i="2"/>
  <c r="Y158" i="2"/>
  <c r="W158" i="2"/>
  <c r="BK158" i="2"/>
  <c r="N158" i="2"/>
  <c r="BE158" i="2" s="1"/>
  <c r="BI157" i="2"/>
  <c r="BH157" i="2"/>
  <c r="BG157" i="2"/>
  <c r="BF157" i="2"/>
  <c r="AA157" i="2"/>
  <c r="Y157" i="2"/>
  <c r="W157" i="2"/>
  <c r="BK157" i="2"/>
  <c r="N157" i="2"/>
  <c r="BE157" i="2" s="1"/>
  <c r="BI155" i="2"/>
  <c r="BH155" i="2"/>
  <c r="BG155" i="2"/>
  <c r="BF155" i="2"/>
  <c r="AA155" i="2"/>
  <c r="Y155" i="2"/>
  <c r="W155" i="2"/>
  <c r="BK155" i="2"/>
  <c r="N155" i="2"/>
  <c r="BE155" i="2" s="1"/>
  <c r="BI153" i="2"/>
  <c r="BH153" i="2"/>
  <c r="BG153" i="2"/>
  <c r="BF153" i="2"/>
  <c r="BE153" i="2"/>
  <c r="AA153" i="2"/>
  <c r="Y153" i="2"/>
  <c r="W153" i="2"/>
  <c r="BK153" i="2"/>
  <c r="N153" i="2"/>
  <c r="BI151" i="2"/>
  <c r="BH151" i="2"/>
  <c r="BG151" i="2"/>
  <c r="BF151" i="2"/>
  <c r="AA151" i="2"/>
  <c r="Y151" i="2"/>
  <c r="W151" i="2"/>
  <c r="BK151" i="2"/>
  <c r="N151" i="2"/>
  <c r="BE151" i="2" s="1"/>
  <c r="BI150" i="2"/>
  <c r="BH150" i="2"/>
  <c r="BG150" i="2"/>
  <c r="BF150" i="2"/>
  <c r="BE150" i="2"/>
  <c r="AA150" i="2"/>
  <c r="Y150" i="2"/>
  <c r="W150" i="2"/>
  <c r="BK150" i="2"/>
  <c r="N150" i="2"/>
  <c r="BI148" i="2"/>
  <c r="BH148" i="2"/>
  <c r="BG148" i="2"/>
  <c r="BF148" i="2"/>
  <c r="AA148" i="2"/>
  <c r="Y148" i="2"/>
  <c r="W148" i="2"/>
  <c r="BK148" i="2"/>
  <c r="N148" i="2"/>
  <c r="BE148" i="2" s="1"/>
  <c r="BI146" i="2"/>
  <c r="BH146" i="2"/>
  <c r="BG146" i="2"/>
  <c r="BF146" i="2"/>
  <c r="AA146" i="2"/>
  <c r="Y146" i="2"/>
  <c r="W146" i="2"/>
  <c r="BK146" i="2"/>
  <c r="N146" i="2"/>
  <c r="BE146" i="2" s="1"/>
  <c r="BI144" i="2"/>
  <c r="BH144" i="2"/>
  <c r="BG144" i="2"/>
  <c r="BF144" i="2"/>
  <c r="AA144" i="2"/>
  <c r="Y144" i="2"/>
  <c r="W144" i="2"/>
  <c r="BK144" i="2"/>
  <c r="BK143" i="2" s="1"/>
  <c r="N143" i="2" s="1"/>
  <c r="N93" i="2" s="1"/>
  <c r="N144" i="2"/>
  <c r="BE144" i="2" s="1"/>
  <c r="BI142" i="2"/>
  <c r="BH142" i="2"/>
  <c r="BG142" i="2"/>
  <c r="BF142" i="2"/>
  <c r="AA142" i="2"/>
  <c r="Y142" i="2"/>
  <c r="W142" i="2"/>
  <c r="BK142" i="2"/>
  <c r="N142" i="2"/>
  <c r="BE142" i="2" s="1"/>
  <c r="BI141" i="2"/>
  <c r="BH141" i="2"/>
  <c r="BG141" i="2"/>
  <c r="BF141" i="2"/>
  <c r="AA141" i="2"/>
  <c r="AA140" i="2" s="1"/>
  <c r="Y141" i="2"/>
  <c r="W141" i="2"/>
  <c r="BK141" i="2"/>
  <c r="BK140" i="2" s="1"/>
  <c r="N140" i="2" s="1"/>
  <c r="N92" i="2" s="1"/>
  <c r="N141" i="2"/>
  <c r="BE141" i="2" s="1"/>
  <c r="BI139" i="2"/>
  <c r="BH139" i="2"/>
  <c r="BG139" i="2"/>
  <c r="BF139" i="2"/>
  <c r="AA139" i="2"/>
  <c r="Y139" i="2"/>
  <c r="W139" i="2"/>
  <c r="BK139" i="2"/>
  <c r="N139" i="2"/>
  <c r="BE139" i="2" s="1"/>
  <c r="BI138" i="2"/>
  <c r="BH138" i="2"/>
  <c r="BG138" i="2"/>
  <c r="BF138" i="2"/>
  <c r="AA138" i="2"/>
  <c r="Y138" i="2"/>
  <c r="W138" i="2"/>
  <c r="BK138" i="2"/>
  <c r="N138" i="2"/>
  <c r="BE138" i="2" s="1"/>
  <c r="BI137" i="2"/>
  <c r="BH137" i="2"/>
  <c r="BG137" i="2"/>
  <c r="BF137" i="2"/>
  <c r="AA137" i="2"/>
  <c r="Y137" i="2"/>
  <c r="W137" i="2"/>
  <c r="BK137" i="2"/>
  <c r="N137" i="2"/>
  <c r="BE137" i="2" s="1"/>
  <c r="BI136" i="2"/>
  <c r="BH136" i="2"/>
  <c r="BG136" i="2"/>
  <c r="BF136" i="2"/>
  <c r="BE136" i="2"/>
  <c r="AA136" i="2"/>
  <c r="Y136" i="2"/>
  <c r="W136" i="2"/>
  <c r="BK136" i="2"/>
  <c r="N136" i="2"/>
  <c r="BI135" i="2"/>
  <c r="BH135" i="2"/>
  <c r="BG135" i="2"/>
  <c r="BF135" i="2"/>
  <c r="AA135" i="2"/>
  <c r="Y135" i="2"/>
  <c r="W135" i="2"/>
  <c r="BK135" i="2"/>
  <c r="N135" i="2"/>
  <c r="BE135" i="2" s="1"/>
  <c r="BI134" i="2"/>
  <c r="BH134" i="2"/>
  <c r="BG134" i="2"/>
  <c r="BF134" i="2"/>
  <c r="BE134" i="2"/>
  <c r="AA134" i="2"/>
  <c r="Y134" i="2"/>
  <c r="W134" i="2"/>
  <c r="BK134" i="2"/>
  <c r="N134" i="2"/>
  <c r="BI133" i="2"/>
  <c r="BH133" i="2"/>
  <c r="BG133" i="2"/>
  <c r="BF133" i="2"/>
  <c r="AA133" i="2"/>
  <c r="Y133" i="2"/>
  <c r="W133" i="2"/>
  <c r="BK133" i="2"/>
  <c r="N133" i="2"/>
  <c r="BE133" i="2" s="1"/>
  <c r="BI132" i="2"/>
  <c r="BH132" i="2"/>
  <c r="BG132" i="2"/>
  <c r="BF132" i="2"/>
  <c r="AA132" i="2"/>
  <c r="Y132" i="2"/>
  <c r="W132" i="2"/>
  <c r="BK132" i="2"/>
  <c r="N132" i="2"/>
  <c r="BE132" i="2" s="1"/>
  <c r="BI131" i="2"/>
  <c r="BH131" i="2"/>
  <c r="BG131" i="2"/>
  <c r="BF131" i="2"/>
  <c r="AA131" i="2"/>
  <c r="Y131" i="2"/>
  <c r="W131" i="2"/>
  <c r="BK131" i="2"/>
  <c r="N131" i="2"/>
  <c r="BE131" i="2" s="1"/>
  <c r="BI130" i="2"/>
  <c r="BH130" i="2"/>
  <c r="BG130" i="2"/>
  <c r="BF130" i="2"/>
  <c r="AA130" i="2"/>
  <c r="Y130" i="2"/>
  <c r="W130" i="2"/>
  <c r="BK130" i="2"/>
  <c r="N130" i="2"/>
  <c r="BE130" i="2" s="1"/>
  <c r="BI129" i="2"/>
  <c r="BH129" i="2"/>
  <c r="BG129" i="2"/>
  <c r="BF129" i="2"/>
  <c r="AA129" i="2"/>
  <c r="Y129" i="2"/>
  <c r="W129" i="2"/>
  <c r="BK129" i="2"/>
  <c r="N129" i="2"/>
  <c r="BE129" i="2" s="1"/>
  <c r="BI128" i="2"/>
  <c r="BH128" i="2"/>
  <c r="BG128" i="2"/>
  <c r="BF128" i="2"/>
  <c r="BE128" i="2"/>
  <c r="AA128" i="2"/>
  <c r="Y128" i="2"/>
  <c r="W128" i="2"/>
  <c r="W127" i="2" s="1"/>
  <c r="BK128" i="2"/>
  <c r="N128" i="2"/>
  <c r="M119" i="2"/>
  <c r="F119" i="2"/>
  <c r="F117" i="2"/>
  <c r="BI105" i="2"/>
  <c r="BH105" i="2"/>
  <c r="BG105" i="2"/>
  <c r="BF105" i="2"/>
  <c r="BI104" i="2"/>
  <c r="BH104" i="2"/>
  <c r="BG104" i="2"/>
  <c r="BF104" i="2"/>
  <c r="BI103" i="2"/>
  <c r="BH103" i="2"/>
  <c r="BG103" i="2"/>
  <c r="BF103" i="2"/>
  <c r="BI102" i="2"/>
  <c r="BH102" i="2"/>
  <c r="BG102" i="2"/>
  <c r="BF102" i="2"/>
  <c r="BI101" i="2"/>
  <c r="BH101" i="2"/>
  <c r="BG101" i="2"/>
  <c r="BF101" i="2"/>
  <c r="BI100" i="2"/>
  <c r="BH100" i="2"/>
  <c r="H36" i="2" s="1"/>
  <c r="BC89" i="1" s="1"/>
  <c r="BC88" i="1" s="1"/>
  <c r="BG100" i="2"/>
  <c r="BF100" i="2"/>
  <c r="M82" i="2"/>
  <c r="F82" i="2"/>
  <c r="F80" i="2"/>
  <c r="O22" i="2"/>
  <c r="E22" i="2"/>
  <c r="M85" i="2" s="1"/>
  <c r="O21" i="2"/>
  <c r="O19" i="2"/>
  <c r="E19" i="2"/>
  <c r="M121" i="2" s="1"/>
  <c r="O18" i="2"/>
  <c r="O16" i="2"/>
  <c r="E16" i="2"/>
  <c r="F122" i="2" s="1"/>
  <c r="O15" i="2"/>
  <c r="O13" i="2"/>
  <c r="E13" i="2"/>
  <c r="F121" i="2" s="1"/>
  <c r="O12" i="2"/>
  <c r="O10" i="2"/>
  <c r="F6" i="2"/>
  <c r="F115" i="2" s="1"/>
  <c r="CK95" i="1"/>
  <c r="CJ95" i="1"/>
  <c r="CI95" i="1"/>
  <c r="CC95" i="1"/>
  <c r="CH95" i="1"/>
  <c r="CB95" i="1"/>
  <c r="CG95" i="1"/>
  <c r="CA95" i="1"/>
  <c r="CF95" i="1"/>
  <c r="BZ95" i="1"/>
  <c r="CE95" i="1"/>
  <c r="CK94" i="1"/>
  <c r="CJ94" i="1"/>
  <c r="CI94" i="1"/>
  <c r="CC94" i="1"/>
  <c r="CH94" i="1"/>
  <c r="CB94" i="1"/>
  <c r="CG94" i="1"/>
  <c r="CA94" i="1"/>
  <c r="CF94" i="1"/>
  <c r="BZ94" i="1"/>
  <c r="CE94" i="1"/>
  <c r="CK93" i="1"/>
  <c r="CJ93" i="1"/>
  <c r="CI93" i="1"/>
  <c r="CC93" i="1"/>
  <c r="CH93" i="1"/>
  <c r="CB93" i="1"/>
  <c r="CG93" i="1"/>
  <c r="CA93" i="1"/>
  <c r="CF93" i="1"/>
  <c r="BZ93" i="1"/>
  <c r="CE93" i="1"/>
  <c r="CK92" i="1"/>
  <c r="CJ92" i="1"/>
  <c r="CI92" i="1"/>
  <c r="CH92" i="1"/>
  <c r="CG92" i="1"/>
  <c r="CF92" i="1"/>
  <c r="BZ92" i="1"/>
  <c r="CE92" i="1"/>
  <c r="AM83" i="1"/>
  <c r="L83" i="1"/>
  <c r="AM82" i="1"/>
  <c r="L82" i="1"/>
  <c r="AM80" i="1"/>
  <c r="L80" i="1"/>
  <c r="L78" i="1"/>
  <c r="L77" i="1"/>
  <c r="H37" i="2" l="1"/>
  <c r="BD89" i="1" s="1"/>
  <c r="BD88" i="1" s="1"/>
  <c r="BD87" i="1" s="1"/>
  <c r="W35" i="1" s="1"/>
  <c r="M122" i="2"/>
  <c r="Y127" i="2"/>
  <c r="W143" i="2"/>
  <c r="W162" i="2"/>
  <c r="BK162" i="2"/>
  <c r="N162" i="2" s="1"/>
  <c r="N95" i="2" s="1"/>
  <c r="M34" i="2"/>
  <c r="AW89" i="1" s="1"/>
  <c r="AA127" i="2"/>
  <c r="W140" i="2"/>
  <c r="Y143" i="2"/>
  <c r="Y162" i="2"/>
  <c r="W178" i="2"/>
  <c r="W172" i="2" s="1"/>
  <c r="BK178" i="2"/>
  <c r="N178" i="2" s="1"/>
  <c r="N97" i="2" s="1"/>
  <c r="H35" i="2"/>
  <c r="BB89" i="1" s="1"/>
  <c r="BB88" i="1" s="1"/>
  <c r="BB87" i="1" s="1"/>
  <c r="BK127" i="2"/>
  <c r="Y140" i="2"/>
  <c r="AA143" i="2"/>
  <c r="Y159" i="2"/>
  <c r="AA162" i="2"/>
  <c r="Y178" i="2"/>
  <c r="Y172" i="2" s="1"/>
  <c r="AY88" i="1"/>
  <c r="BC87" i="1"/>
  <c r="AA172" i="2"/>
  <c r="AA126" i="2"/>
  <c r="AA125" i="2" s="1"/>
  <c r="AX88" i="1"/>
  <c r="N127" i="2"/>
  <c r="N91" i="2" s="1"/>
  <c r="F85" i="2"/>
  <c r="H34" i="2"/>
  <c r="BA89" i="1" s="1"/>
  <c r="BA88" i="1" s="1"/>
  <c r="F78" i="2"/>
  <c r="F84" i="2"/>
  <c r="M84" i="2"/>
  <c r="W126" i="2" l="1"/>
  <c r="W125" i="2" s="1"/>
  <c r="AU89" i="1" s="1"/>
  <c r="AU88" i="1" s="1"/>
  <c r="AU87" i="1" s="1"/>
  <c r="BK172" i="2"/>
  <c r="N172" i="2" s="1"/>
  <c r="N96" i="2" s="1"/>
  <c r="Y126" i="2"/>
  <c r="Y125" i="2" s="1"/>
  <c r="BA87" i="1"/>
  <c r="AW88" i="1"/>
  <c r="AY87" i="1"/>
  <c r="W34" i="1"/>
  <c r="W33" i="1"/>
  <c r="AX87" i="1"/>
  <c r="BK126" i="2" l="1"/>
  <c r="AW87" i="1"/>
  <c r="AK32" i="1" s="1"/>
  <c r="W32" i="1"/>
  <c r="BK125" i="2" l="1"/>
  <c r="N125" i="2" s="1"/>
  <c r="N89" i="2" s="1"/>
  <c r="N126" i="2"/>
  <c r="N90" i="2" s="1"/>
  <c r="N103" i="2" l="1"/>
  <c r="BE103" i="2" s="1"/>
  <c r="N102" i="2"/>
  <c r="BE102" i="2" s="1"/>
  <c r="N100" i="2"/>
  <c r="M28" i="2"/>
  <c r="N105" i="2"/>
  <c r="BE105" i="2" s="1"/>
  <c r="N101" i="2"/>
  <c r="BE101" i="2" s="1"/>
  <c r="N104" i="2"/>
  <c r="BE104" i="2" s="1"/>
  <c r="N99" i="2" l="1"/>
  <c r="BE100" i="2"/>
  <c r="H33" i="2" l="1"/>
  <c r="AZ89" i="1" s="1"/>
  <c r="AZ88" i="1" s="1"/>
  <c r="M33" i="2"/>
  <c r="AV89" i="1" s="1"/>
  <c r="AT89" i="1" s="1"/>
  <c r="L107" i="2"/>
  <c r="M29" i="2"/>
  <c r="AS89" i="1" l="1"/>
  <c r="AS88" i="1" s="1"/>
  <c r="AS87" i="1" s="1"/>
  <c r="M31" i="2"/>
  <c r="AV88" i="1"/>
  <c r="AT88" i="1" s="1"/>
  <c r="AZ87" i="1"/>
  <c r="AV87" i="1" s="1"/>
  <c r="AT87" i="1" s="1"/>
  <c r="AG89" i="1" l="1"/>
  <c r="L39" i="2"/>
  <c r="AN89" i="1" l="1"/>
  <c r="AG88" i="1"/>
  <c r="AN88" i="1" l="1"/>
  <c r="AG87" i="1"/>
  <c r="AG94" i="1" l="1"/>
  <c r="AK26" i="1"/>
  <c r="AG93" i="1"/>
  <c r="AG95" i="1"/>
  <c r="AN87" i="1"/>
  <c r="AG92" i="1"/>
  <c r="AG91" i="1" l="1"/>
  <c r="CD92" i="1"/>
  <c r="AV92" i="1"/>
  <c r="BY92" i="1" s="1"/>
  <c r="CD94" i="1"/>
  <c r="AV94" i="1"/>
  <c r="BY94" i="1" s="1"/>
  <c r="CD95" i="1"/>
  <c r="AV95" i="1"/>
  <c r="AN92" i="1"/>
  <c r="AV93" i="1"/>
  <c r="BY93" i="1" s="1"/>
  <c r="CD93" i="1"/>
  <c r="BY95" i="1" l="1"/>
  <c r="AN95" i="1"/>
  <c r="AN94" i="1"/>
  <c r="AN93" i="1"/>
  <c r="AK31" i="1"/>
  <c r="W31" i="1"/>
  <c r="AK27" i="1"/>
  <c r="AK29" i="1" s="1"/>
  <c r="AG97" i="1"/>
  <c r="AN91" i="1" l="1"/>
  <c r="AN97" i="1" s="1"/>
  <c r="AK37" i="1"/>
</calcChain>
</file>

<file path=xl/sharedStrings.xml><?xml version="1.0" encoding="utf-8"?>
<sst xmlns="http://schemas.openxmlformats.org/spreadsheetml/2006/main" count="986" uniqueCount="306">
  <si>
    <t>2012</t>
  </si>
  <si>
    <t>List obsahuje:</t>
  </si>
  <si>
    <t>1) Souhrnný list stavby</t>
  </si>
  <si>
    <t>2) Rekapitulace objektů</t>
  </si>
  <si>
    <t>2.0</t>
  </si>
  <si>
    <t/>
  </si>
  <si>
    <t>False</t>
  </si>
  <si>
    <t>optimalizováno pro tisk sestav ve formátu A4 - na výšku</t>
  </si>
  <si>
    <t>&gt;&gt;  skryté sloupce  &lt;&lt;</t>
  </si>
  <si>
    <t>0,01</t>
  </si>
  <si>
    <t>21</t>
  </si>
  <si>
    <t>15</t>
  </si>
  <si>
    <t>SOUHRNNÝ LIST STAVBY</t>
  </si>
  <si>
    <t>v ---  níže se nacházejí doplnkové a pomocné údaje k sestavám  --- v</t>
  </si>
  <si>
    <t>Návod na vyplnění</t>
  </si>
  <si>
    <t>0,001</t>
  </si>
  <si>
    <t>Kód:</t>
  </si>
  <si>
    <t>A</t>
  </si>
  <si>
    <t>Měnit lze pouze buňky se žlutým podbarvením!_x000D_
_x000D_
1) na prvním listu Rekapitulace stavby vyplňte v sestavě_x000D_
_x000D_
    a) Souhrnný list_x000D_
       - údaje o Zhotoviteli_x000D_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Zhotoviteli, pokud se liší od údajů o Zhotoviteli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případe potřeby poznámku (ta je v skrytém sloupci)</t>
  </si>
  <si>
    <t>Stavba:</t>
  </si>
  <si>
    <t>VÝSTAVBA INŽ. SÍTÍ V PROSTORU SLATINICE</t>
  </si>
  <si>
    <t>JKSO:</t>
  </si>
  <si>
    <t>CC-CZ:</t>
  </si>
  <si>
    <t>Místo:</t>
  </si>
  <si>
    <t xml:space="preserve"> </t>
  </si>
  <si>
    <t>Datum:</t>
  </si>
  <si>
    <t>30. 6. 2017</t>
  </si>
  <si>
    <t>Objednatel:</t>
  </si>
  <si>
    <t>IČ:</t>
  </si>
  <si>
    <t>DIČ:</t>
  </si>
  <si>
    <t>Zhotovitel:</t>
  </si>
  <si>
    <t>Vyplň údaj</t>
  </si>
  <si>
    <t>Projektant:</t>
  </si>
  <si>
    <t>True</t>
  </si>
  <si>
    <t>Zpracovatel:</t>
  </si>
  <si>
    <t>Poznámka:</t>
  </si>
  <si>
    <t>Náklady z rozpočtů</t>
  </si>
  <si>
    <t>Ostatní náklady ze souhrnného listu</t>
  </si>
  <si>
    <t>Cena bez DPH</t>
  </si>
  <si>
    <t>DPH</t>
  </si>
  <si>
    <t>základní</t>
  </si>
  <si>
    <t>ze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</si>
  <si>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</si>
  <si>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</si>
  <si>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</si>
  <si>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</si>
  <si>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</si>
  <si>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</si>
  <si>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</si>
  <si>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</si>
  <si>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</si>
  <si>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</si>
  <si>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</si>
  <si>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</si>
  <si>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</si>
  <si>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</t>
  </si>
  <si>
    <t>Informatívní údaje z listů zakázek</t>
  </si>
  <si>
    <t>Kód</t>
  </si>
  <si>
    <t>Objekt</t>
  </si>
  <si>
    <t>Cena bez DPH [CZK]</t>
  </si>
  <si>
    <t>Cena s DPH [CZK]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</si>
  <si>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</si>
  <si>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</si>
  <si>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</si>
  <si>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</si>
  <si>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</si>
  <si>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</si>
  <si>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</si>
  <si>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</si>
  <si>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</si>
  <si>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</si>
  <si>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</si>
  <si>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</si>
  <si>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1) Náklady z rozpočtů</t>
  </si>
  <si>
    <t>D</t>
  </si>
  <si>
    <t>0</t>
  </si>
  <si>
    <t>###NOIMPORT###</t>
  </si>
  <si>
    <t>IMPORT</t>
  </si>
  <si>
    <t>{a05ada48-5bc1-42ec-88f4-246bd3090a4d}</t>
  </si>
  <si>
    <t>{00000000-0000-0000-0000-000000000000}</t>
  </si>
  <si>
    <t>F5 HP</t>
  </si>
  <si>
    <t>Produktovody a trubní sítě - ÚSEK 4</t>
  </si>
  <si>
    <t>1</t>
  </si>
  <si>
    <t>{09de0945-3413-4535-babc-e3b211e063ba}</t>
  </si>
  <si>
    <t>/</t>
  </si>
  <si>
    <t>Horkovodní přivaděč - ÚSEK 4</t>
  </si>
  <si>
    <t>2</t>
  </si>
  <si>
    <t>{32704210-30db-4024-81ed-a2695f29549d}</t>
  </si>
  <si>
    <t>2) Ostatní náklady ze souhrnného listu</t>
  </si>
  <si>
    <t>Procent. zadání_x000D_
[% nákladů rozpočtu]</t>
  </si>
  <si>
    <t>Zařazení nákladů</t>
  </si>
  <si>
    <t>Ostatní náklady</t>
  </si>
  <si>
    <t>stavební čast</t>
  </si>
  <si>
    <t>OSTATNENAKLADY</t>
  </si>
  <si>
    <t>Vyplň vlastní</t>
  </si>
  <si>
    <t>OSTATNENAKLADYVLASTNE</t>
  </si>
  <si>
    <t>Celkové náklady za stavbu 1) + 2)</t>
  </si>
  <si>
    <t>1) Krycí list rozpočtu</t>
  </si>
  <si>
    <t>2) Rekapitulace rozpočtu</t>
  </si>
  <si>
    <t>3) Rozpočet</t>
  </si>
  <si>
    <t>Zpět na list:</t>
  </si>
  <si>
    <t>Rekapitulace stavby</t>
  </si>
  <si>
    <t>KRYCÍ LIST ROZPOČTU</t>
  </si>
  <si>
    <t>Objekt:</t>
  </si>
  <si>
    <t>F5 HP - Produktovody a trubní sítě - ÚSEK 4</t>
  </si>
  <si>
    <t>Část:</t>
  </si>
  <si>
    <t>F5 HP - Horkovodní přivaděč - ÚSEK 4</t>
  </si>
  <si>
    <t>Náklady z rozpočtu</t>
  </si>
  <si>
    <t>REKAPITULACE ROZPOČTU</t>
  </si>
  <si>
    <t>Kód - Popis</t>
  </si>
  <si>
    <t>Cena celkem [CZK]</t>
  </si>
  <si>
    <t>1) Náklady z rozpočtu</t>
  </si>
  <si>
    <t>-1</t>
  </si>
  <si>
    <t>M - Práce a dodávky M - ÚSEK 4</t>
  </si>
  <si>
    <t xml:space="preserve">    23-M - Montáže potrubí</t>
  </si>
  <si>
    <t xml:space="preserve">    23-M-VYP - Montáže potrubí - vypouštění</t>
  </si>
  <si>
    <t xml:space="preserve">    23-M-KD - Montáže potrubí - uložení</t>
  </si>
  <si>
    <t xml:space="preserve">    783 - Dokončovací práce - nátěry</t>
  </si>
  <si>
    <t xml:space="preserve">    713 - Izolace tepelné</t>
  </si>
  <si>
    <t xml:space="preserve">    23-M-ZK - Montáže potrubí - proplach - zkoušky</t>
  </si>
  <si>
    <t xml:space="preserve">      23-M-RTG - Kontrola svarů</t>
  </si>
  <si>
    <t>2) Ostatní náklady</t>
  </si>
  <si>
    <t>Zařízení staveniště</t>
  </si>
  <si>
    <t>VRN</t>
  </si>
  <si>
    <t>Projektové práce</t>
  </si>
  <si>
    <t>Územní vlivy</t>
  </si>
  <si>
    <t>Provozní vlivy</t>
  </si>
  <si>
    <t>Jiné VRN</t>
  </si>
  <si>
    <t>Kompletační činnost</t>
  </si>
  <si>
    <t>KOMPLETACNA</t>
  </si>
  <si>
    <t>ROZPOČET</t>
  </si>
  <si>
    <t>PČ</t>
  </si>
  <si>
    <t>Typ</t>
  </si>
  <si>
    <t>Popis</t>
  </si>
  <si>
    <t>MJ</t>
  </si>
  <si>
    <t>Množství</t>
  </si>
  <si>
    <t>J.cena [CZK]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</si>
  <si>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</si>
  <si>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</si>
  <si>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</si>
  <si>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</si>
  <si>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</si>
  <si>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</si>
  <si>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</si>
  <si>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3</t>
  </si>
  <si>
    <t>ROZPOCET</t>
  </si>
  <si>
    <t>M</t>
  </si>
  <si>
    <t>M001</t>
  </si>
  <si>
    <t>Trubka ocelová podélně svařovaná DN 800 - 813x12,5mm, materiál P235GH (ČSN EN 10 217-5)</t>
  </si>
  <si>
    <t>m</t>
  </si>
  <si>
    <t>256</t>
  </si>
  <si>
    <t>64</t>
  </si>
  <si>
    <t>K</t>
  </si>
  <si>
    <t>230011211</t>
  </si>
  <si>
    <t>Montáž potrubí trouby ocelové hladké tř.11-13 D 820 mm, tl 12,0 mm</t>
  </si>
  <si>
    <t>4</t>
  </si>
  <si>
    <t>M003</t>
  </si>
  <si>
    <t>Trubka ocelová podélně svařovaná DN 600 - 630x10mm, materiál P235GH (ČSN EN 10 217-5)</t>
  </si>
  <si>
    <t>6</t>
  </si>
  <si>
    <t>230011191</t>
  </si>
  <si>
    <t>Montáž potrubí trouby ocelové hladké tř.11-13 D 630 mm, tl 10,0 mm</t>
  </si>
  <si>
    <t>8</t>
  </si>
  <si>
    <t>5</t>
  </si>
  <si>
    <t>M017</t>
  </si>
  <si>
    <t>Tvarovka pro potrubí - oblouk 5D typ B-90°, DN800-813x12,5mm, materiál P235GH (ČSN EN 10 253-2)</t>
  </si>
  <si>
    <t>kus</t>
  </si>
  <si>
    <t>10</t>
  </si>
  <si>
    <t>M030</t>
  </si>
  <si>
    <t>Tvarovka pro potrubí - oblouk 5D typ B-70°, DN800-813x12,5mm, materiál P235GH (ČSN EN 10 253-2)</t>
  </si>
  <si>
    <t>12</t>
  </si>
  <si>
    <t>7</t>
  </si>
  <si>
    <t>M016</t>
  </si>
  <si>
    <t>Tvarovka pro potrubí - oblouk 5D typ B-30°, DN800-813x12,5mm, materiál P235GH (ČSN EN 10 253-2)</t>
  </si>
  <si>
    <t>14</t>
  </si>
  <si>
    <t>230026193</t>
  </si>
  <si>
    <t>Montáž trubní díly přivařovací tř.11-13 do 1000 kg D 820 mm tl 12 mm</t>
  </si>
  <si>
    <t>16</t>
  </si>
  <si>
    <t>9</t>
  </si>
  <si>
    <t>M022</t>
  </si>
  <si>
    <t>Tvarovka pro potrubí - oblouk 5D typ B-90°, DN600-630x10mm, materiál P235GH (ČSN EN 10 253-2)</t>
  </si>
  <si>
    <t>18</t>
  </si>
  <si>
    <t>M034</t>
  </si>
  <si>
    <t>Tvarovka pro potrubí - oblouk 5D typ B-70°, DN600-630x10mm, materiál P235GH (ČSN EN 10 253-2)</t>
  </si>
  <si>
    <t>20</t>
  </si>
  <si>
    <t>11</t>
  </si>
  <si>
    <t>M015</t>
  </si>
  <si>
    <t>Tvarovka pro potrubí - oblouk 5D typ B-30°, DN600-630x10mm, materiál P235GH (ČSN EN 10 253-2)</t>
  </si>
  <si>
    <t>22</t>
  </si>
  <si>
    <t>230026175</t>
  </si>
  <si>
    <t>Montáž trubní díly přivařovací tř.11-13 do 1000 kg D 630 mm tl 10 mm</t>
  </si>
  <si>
    <t>24</t>
  </si>
  <si>
    <t>13</t>
  </si>
  <si>
    <t>23-VYP-01</t>
  </si>
  <si>
    <t>Vpouštění potrubí  DN 800</t>
  </si>
  <si>
    <t>kpl</t>
  </si>
  <si>
    <t>26</t>
  </si>
  <si>
    <t>23-VYP-03</t>
  </si>
  <si>
    <t>Vpouštění potrubí  DN 600</t>
  </si>
  <si>
    <t>28</t>
  </si>
  <si>
    <t>M111</t>
  </si>
  <si>
    <t>Kluzná podpěra SS, vč. Kluzné desky PTFE - 614.1xT/800/700,   DN 800</t>
  </si>
  <si>
    <t>30</t>
  </si>
  <si>
    <t>Zatížení viz. D1-Pevnostní výpočet p.</t>
  </si>
  <si>
    <t>P</t>
  </si>
  <si>
    <t>M112</t>
  </si>
  <si>
    <t>Kluzná podpěra s vedením GS, vč. Kluzné desky PTFE - 634.T/800/1400,   DN 800</t>
  </si>
  <si>
    <t>32</t>
  </si>
  <si>
    <t>17</t>
  </si>
  <si>
    <t>M113</t>
  </si>
  <si>
    <t>Pevný bod - FP,   DN 800</t>
  </si>
  <si>
    <t>34</t>
  </si>
  <si>
    <t>230050015</t>
  </si>
  <si>
    <t>Montáž uložení přivařením DN přes 350 mm</t>
  </si>
  <si>
    <t>kg</t>
  </si>
  <si>
    <t>36</t>
  </si>
  <si>
    <t>19</t>
  </si>
  <si>
    <t>M114</t>
  </si>
  <si>
    <t>Kluzná podpěra SS, vč. Kluzné desky PTFE - 614.1xT/600/560,   DN 600</t>
  </si>
  <si>
    <t>38</t>
  </si>
  <si>
    <t>M115</t>
  </si>
  <si>
    <t>Kluzná podpěra s vedením GS, vč. Kluzné desky PTFE - 634.T/600/1120,   DN 600</t>
  </si>
  <si>
    <t>40</t>
  </si>
  <si>
    <t>M116</t>
  </si>
  <si>
    <t>Pevný bod - FP,   DN 600</t>
  </si>
  <si>
    <t>42</t>
  </si>
  <si>
    <t>44</t>
  </si>
  <si>
    <t>23</t>
  </si>
  <si>
    <t>230050005</t>
  </si>
  <si>
    <t>Montáž uložení přišroubováním DN přes 350 mm</t>
  </si>
  <si>
    <t>46</t>
  </si>
  <si>
    <t>M783-01</t>
  </si>
  <si>
    <t>Cementový nátěr na bázi cementu a anorganického pojiva - dodávka pro dvojnásobný nátěr</t>
  </si>
  <si>
    <t>m2</t>
  </si>
  <si>
    <t>48</t>
  </si>
  <si>
    <t>25</t>
  </si>
  <si>
    <t>783295228</t>
  </si>
  <si>
    <t>Nátěry KDK cementovým nátěrem na bázi cementu a anorganického pojiva - dvojnásobný</t>
  </si>
  <si>
    <t>50</t>
  </si>
  <si>
    <t>M713-101</t>
  </si>
  <si>
    <t>Tepelná izolace - první vrstva - tloušťka 120 mm      DN 800</t>
  </si>
  <si>
    <t>52</t>
  </si>
  <si>
    <t>27</t>
  </si>
  <si>
    <t>M713-102</t>
  </si>
  <si>
    <t>Tepelná izolace - druhá vrstva - tloušťka 100 mm      DN 800</t>
  </si>
  <si>
    <t>54</t>
  </si>
  <si>
    <t>M713-105</t>
  </si>
  <si>
    <t>Tepelná izolace - první vrstva - tloušťka 120 mm      DN 600</t>
  </si>
  <si>
    <t>56</t>
  </si>
  <si>
    <t>29</t>
  </si>
  <si>
    <t>M713-106</t>
  </si>
  <si>
    <t>Tepelná izolace - druhá vrstva - tloušťka 100 mm      DN 600</t>
  </si>
  <si>
    <t>58</t>
  </si>
  <si>
    <t>713411112</t>
  </si>
  <si>
    <t>Montáž izolace tepelné potrubí pásy nebo rohožemi bez úpravy -  staženými drátem 2x</t>
  </si>
  <si>
    <t>60</t>
  </si>
  <si>
    <t>31</t>
  </si>
  <si>
    <t>M713-001</t>
  </si>
  <si>
    <t>Obal vnější izolace - (zelený plast)   DN 65 - 800</t>
  </si>
  <si>
    <t>62</t>
  </si>
  <si>
    <t>v ceně jsou započteny přesahy izolace</t>
  </si>
  <si>
    <t>713491211</t>
  </si>
  <si>
    <t>Montáž tepelné izolace pevné potrubí vnějšího obvodu přes 500 mm (včetně tvarovek)</t>
  </si>
  <si>
    <t>33</t>
  </si>
  <si>
    <t>998713201</t>
  </si>
  <si>
    <t>Přesun hmot procentní pro izolace tepelné v objektech v do 6 m</t>
  </si>
  <si>
    <t>%</t>
  </si>
  <si>
    <t>66</t>
  </si>
  <si>
    <t>ZK - 001</t>
  </si>
  <si>
    <t>Proplach potrubí</t>
  </si>
  <si>
    <t>68</t>
  </si>
  <si>
    <t>35</t>
  </si>
  <si>
    <t>230170007</t>
  </si>
  <si>
    <t>Tlakové zkoušky těsnosti potrubí - příprava DN do 800</t>
  </si>
  <si>
    <t>sada</t>
  </si>
  <si>
    <t>70</t>
  </si>
  <si>
    <t>klenuté dno DN 800 2 ks, klenuté dno DN 600 4 ks, ventil DN 100 3 ks + montáž</t>
  </si>
  <si>
    <t>230170017</t>
  </si>
  <si>
    <t>Tlakové zkoušky těsnosti potrubí - zkouška DN do 800</t>
  </si>
  <si>
    <t>72</t>
  </si>
  <si>
    <t>DN-800=367m, DN-600=782m, (CELKEM=1149m)</t>
  </si>
  <si>
    <t>37</t>
  </si>
  <si>
    <t>23-ZK-001</t>
  </si>
  <si>
    <t>Kontrola svarů 100% VT (vizuální kontrola)  DN 800</t>
  </si>
  <si>
    <t>ks</t>
  </si>
  <si>
    <t>74</t>
  </si>
  <si>
    <t>23-ZK-003</t>
  </si>
  <si>
    <t>Kontrola svarů 100% VT (vizuální kontrola)  DN 600</t>
  </si>
  <si>
    <t>76</t>
  </si>
  <si>
    <t>39</t>
  </si>
  <si>
    <t>23-ZK-005</t>
  </si>
  <si>
    <t>Kontrola svarů 100%  (ultrazvuk)  DN 800</t>
  </si>
  <si>
    <t>78</t>
  </si>
  <si>
    <t>23-ZK-007</t>
  </si>
  <si>
    <t>Kontrola svarů 100%  (ultrazvuk)  DN 600</t>
  </si>
  <si>
    <t>80</t>
  </si>
  <si>
    <t>41</t>
  </si>
  <si>
    <t>23-ZK-020</t>
  </si>
  <si>
    <t>Kontrola svarů 10%  (prozářením)  DN 800</t>
  </si>
  <si>
    <t>82</t>
  </si>
  <si>
    <t>23-ZK-022</t>
  </si>
  <si>
    <t>Kontrola svarů 10%  (prozářením)  DN 600</t>
  </si>
  <si>
    <t>84</t>
  </si>
  <si>
    <t>VP - Vícepráce</t>
  </si>
  <si>
    <t>PN</t>
  </si>
  <si>
    <t>dodává Zadavatel, trubky v délkách 12 m</t>
  </si>
  <si>
    <t>dodává Zadavatel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</si>
</sst>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0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FAE682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sz val="10"/>
      <color rgb="FF464646"/>
      <name val="Trebuchet MS"/>
    </font>
    <font>
      <b/>
      <sz val="10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b/>
      <sz val="11"/>
      <color rgb="FF003366"/>
      <name val="Trebuchet MS"/>
    </font>
    <font>
      <sz val="11"/>
      <color rgb="FF003366"/>
      <name val="Trebuchet MS"/>
    </font>
    <font>
      <sz val="11"/>
      <color rgb="FF969696"/>
      <name val="Trebuchet MS"/>
    </font>
    <font>
      <sz val="18"/>
      <color theme="10"/>
      <name val="Wingdings 2"/>
    </font>
    <font>
      <b/>
      <sz val="10"/>
      <color rgb="FF003366"/>
      <name val="Trebuchet MS"/>
    </font>
    <font>
      <b/>
      <sz val="12"/>
      <color rgb="FF800000"/>
      <name val="Trebuchet MS"/>
    </font>
    <font>
      <b/>
      <sz val="12"/>
      <color rgb="FF800000"/>
      <name val="Trebuchet MS"/>
    </font>
    <font>
      <b/>
      <sz val="8"/>
      <color rgb="FF800000"/>
      <name val="Trebuchet MS"/>
    </font>
    <font>
      <sz val="9"/>
      <color rgb="FF000000"/>
      <name val="Trebuchet MS"/>
    </font>
    <font>
      <sz val="8"/>
      <color rgb="FF960000"/>
      <name val="Trebuchet MS"/>
    </font>
    <font>
      <b/>
      <sz val="8"/>
      <name val="Trebuchet MS"/>
    </font>
    <font>
      <i/>
      <sz val="8"/>
      <color rgb="FF0000FF"/>
      <name val="Trebuchet MS"/>
    </font>
    <font>
      <i/>
      <sz val="7"/>
      <color rgb="FF969696"/>
      <name val="Trebuchet MS"/>
    </font>
    <font>
      <u/>
      <sz val="11"/>
      <color theme="10"/>
      <name val="Calibri"/>
      <scheme val="minor"/>
    </font>
    <font>
      <sz val="8"/>
      <name val="Trebuchet MS"/>
      <charset val="238"/>
    </font>
    <font>
      <u/>
      <sz val="8"/>
      <color indexed="12"/>
      <name val="Trebuchet MS"/>
      <charset val="238"/>
    </font>
  </fonts>
  <fills count="8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0070C0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4">
    <xf numFmtId="0" fontId="0" fillId="0" borderId="0"/>
    <xf numFmtId="0" fontId="38" fillId="0" borderId="0" applyNumberFormat="0" applyFill="0" applyBorder="0" applyAlignment="0" applyProtection="0"/>
    <xf numFmtId="0" fontId="39" fillId="0" borderId="0" applyAlignment="0">
      <alignment vertical="top" wrapText="1"/>
      <protection locked="0"/>
    </xf>
    <xf numFmtId="0" fontId="40" fillId="0" borderId="0" applyNumberFormat="0" applyFill="0" applyBorder="0" applyAlignment="0" applyProtection="0">
      <alignment vertical="top"/>
      <protection locked="0"/>
    </xf>
  </cellStyleXfs>
  <cellXfs count="274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8" fillId="0" borderId="0" xfId="0" applyFont="1" applyAlignment="1"/>
    <xf numFmtId="0" fontId="9" fillId="2" borderId="0" xfId="0" applyFont="1" applyFill="1" applyAlignment="1" applyProtection="1">
      <alignment horizontal="left" vertical="center"/>
    </xf>
    <xf numFmtId="0" fontId="5" fillId="2" borderId="0" xfId="0" applyFont="1" applyFill="1" applyAlignment="1" applyProtection="1">
      <alignment vertical="center"/>
    </xf>
    <xf numFmtId="0" fontId="10" fillId="2" borderId="0" xfId="0" applyFont="1" applyFill="1" applyAlignment="1" applyProtection="1">
      <alignment horizontal="left" vertical="center"/>
    </xf>
    <xf numFmtId="0" fontId="11" fillId="2" borderId="0" xfId="1" applyFont="1" applyFill="1" applyAlignment="1" applyProtection="1">
      <alignment vertical="center"/>
    </xf>
    <xf numFmtId="0" fontId="0" fillId="2" borderId="0" xfId="0" applyFill="1"/>
    <xf numFmtId="0" fontId="9" fillId="2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0" fillId="0" borderId="0" xfId="0" applyBorder="1"/>
    <xf numFmtId="0" fontId="15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5" fillId="0" borderId="0" xfId="0" applyFont="1" applyBorder="1" applyAlignment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/>
    <xf numFmtId="0" fontId="17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8" fillId="0" borderId="7" xfId="0" applyFont="1" applyBorder="1" applyAlignment="1">
      <alignment horizontal="left" vertical="center"/>
    </xf>
    <xf numFmtId="0" fontId="0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5" borderId="0" xfId="0" applyFont="1" applyFill="1" applyBorder="1" applyAlignment="1">
      <alignment vertical="center"/>
    </xf>
    <xf numFmtId="0" fontId="3" fillId="5" borderId="8" xfId="0" applyFont="1" applyFill="1" applyBorder="1" applyAlignment="1">
      <alignment horizontal="left" vertical="center"/>
    </xf>
    <xf numFmtId="0" fontId="0" fillId="5" borderId="9" xfId="0" applyFont="1" applyFill="1" applyBorder="1" applyAlignment="1">
      <alignment vertical="center"/>
    </xf>
    <xf numFmtId="0" fontId="3" fillId="5" borderId="9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20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vertical="center"/>
    </xf>
    <xf numFmtId="0" fontId="20" fillId="0" borderId="17" xfId="0" applyFont="1" applyBorder="1" applyAlignment="1">
      <alignment horizontal="left"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0" fontId="0" fillId="0" borderId="15" xfId="0" applyFont="1" applyBorder="1" applyAlignment="1">
      <alignment vertical="center"/>
    </xf>
    <xf numFmtId="0" fontId="0" fillId="6" borderId="9" xfId="0" applyFont="1" applyFill="1" applyBorder="1" applyAlignment="1">
      <alignment vertical="center"/>
    </xf>
    <xf numFmtId="0" fontId="15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vertical="center"/>
    </xf>
    <xf numFmtId="4" fontId="22" fillId="0" borderId="14" xfId="0" applyNumberFormat="1" applyFont="1" applyBorder="1" applyAlignment="1">
      <alignment vertical="center"/>
    </xf>
    <xf numFmtId="4" fontId="22" fillId="0" borderId="0" xfId="0" applyNumberFormat="1" applyFont="1" applyBorder="1" applyAlignment="1">
      <alignment vertical="center"/>
    </xf>
    <xf numFmtId="166" fontId="22" fillId="0" borderId="0" xfId="0" applyNumberFormat="1" applyFont="1" applyBorder="1" applyAlignment="1">
      <alignment vertical="center"/>
    </xf>
    <xf numFmtId="4" fontId="22" fillId="0" borderId="15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Border="1" applyAlignment="1">
      <alignment vertical="center"/>
    </xf>
    <xf numFmtId="166" fontId="27" fillId="0" borderId="0" xfId="0" applyNumberFormat="1" applyFont="1" applyBorder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4" fontId="20" fillId="0" borderId="16" xfId="0" applyNumberFormat="1" applyFont="1" applyBorder="1" applyAlignment="1">
      <alignment vertical="center"/>
    </xf>
    <xf numFmtId="4" fontId="20" fillId="0" borderId="17" xfId="0" applyNumberFormat="1" applyFont="1" applyBorder="1" applyAlignment="1">
      <alignment vertical="center"/>
    </xf>
    <xf numFmtId="166" fontId="20" fillId="0" borderId="17" xfId="0" applyNumberFormat="1" applyFont="1" applyBorder="1" applyAlignment="1">
      <alignment vertical="center"/>
    </xf>
    <xf numFmtId="4" fontId="20" fillId="0" borderId="18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164" fontId="20" fillId="4" borderId="11" xfId="0" applyNumberFormat="1" applyFont="1" applyFill="1" applyBorder="1" applyAlignment="1" applyProtection="1">
      <alignment horizontal="center" vertical="center"/>
      <protection locked="0"/>
    </xf>
    <xf numFmtId="0" fontId="20" fillId="4" borderId="12" xfId="0" applyFont="1" applyFill="1" applyBorder="1" applyAlignment="1" applyProtection="1">
      <alignment horizontal="center" vertical="center"/>
      <protection locked="0"/>
    </xf>
    <xf numFmtId="4" fontId="20" fillId="0" borderId="13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164" fontId="20" fillId="4" borderId="14" xfId="0" applyNumberFormat="1" applyFont="1" applyFill="1" applyBorder="1" applyAlignment="1" applyProtection="1">
      <alignment horizontal="center" vertical="center"/>
      <protection locked="0"/>
    </xf>
    <xf numFmtId="0" fontId="20" fillId="4" borderId="0" xfId="0" applyFont="1" applyFill="1" applyBorder="1" applyAlignment="1" applyProtection="1">
      <alignment horizontal="center" vertical="center"/>
      <protection locked="0"/>
    </xf>
    <xf numFmtId="4" fontId="20" fillId="0" borderId="15" xfId="0" applyNumberFormat="1" applyFont="1" applyBorder="1" applyAlignment="1">
      <alignment vertical="center"/>
    </xf>
    <xf numFmtId="164" fontId="20" fillId="4" borderId="16" xfId="0" applyNumberFormat="1" applyFont="1" applyFill="1" applyBorder="1" applyAlignment="1" applyProtection="1">
      <alignment horizontal="center" vertical="center"/>
      <protection locked="0"/>
    </xf>
    <xf numFmtId="0" fontId="20" fillId="4" borderId="17" xfId="0" applyFont="1" applyFill="1" applyBorder="1" applyAlignment="1" applyProtection="1">
      <alignment horizontal="center" vertical="center"/>
      <protection locked="0"/>
    </xf>
    <xf numFmtId="0" fontId="23" fillId="6" borderId="0" xfId="0" applyFont="1" applyFill="1" applyBorder="1" applyAlignment="1">
      <alignment horizontal="left" vertical="center"/>
    </xf>
    <xf numFmtId="0" fontId="0" fillId="6" borderId="0" xfId="0" applyFont="1" applyFill="1" applyBorder="1" applyAlignment="1">
      <alignment vertical="center"/>
    </xf>
    <xf numFmtId="0" fontId="0" fillId="2" borderId="0" xfId="0" applyFill="1" applyProtection="1"/>
    <xf numFmtId="0" fontId="5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3" fillId="6" borderId="8" xfId="0" applyFont="1" applyFill="1" applyBorder="1" applyAlignment="1">
      <alignment horizontal="left" vertical="center"/>
    </xf>
    <xf numFmtId="0" fontId="3" fillId="6" borderId="9" xfId="0" applyFont="1" applyFill="1" applyBorder="1" applyAlignment="1">
      <alignment horizontal="right" vertical="center"/>
    </xf>
    <xf numFmtId="0" fontId="3" fillId="6" borderId="9" xfId="0" applyFont="1" applyFill="1" applyBorder="1" applyAlignment="1">
      <alignment horizontal="center" vertical="center"/>
    </xf>
    <xf numFmtId="0" fontId="30" fillId="0" borderId="0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15" fillId="0" borderId="25" xfId="0" applyFont="1" applyBorder="1" applyAlignment="1">
      <alignment horizontal="center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  <protection locked="0"/>
    </xf>
    <xf numFmtId="0" fontId="20" fillId="0" borderId="15" xfId="0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16" xfId="0" applyFont="1" applyBorder="1" applyAlignment="1" applyProtection="1">
      <alignment vertical="center"/>
      <protection locked="0"/>
    </xf>
    <xf numFmtId="0" fontId="20" fillId="0" borderId="18" xfId="0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6" fontId="34" fillId="0" borderId="12" xfId="0" applyNumberFormat="1" applyFont="1" applyBorder="1" applyAlignment="1"/>
    <xf numFmtId="166" fontId="34" fillId="0" borderId="13" xfId="0" applyNumberFormat="1" applyFont="1" applyBorder="1" applyAlignment="1"/>
    <xf numFmtId="4" fontId="35" fillId="0" borderId="0" xfId="0" applyNumberFormat="1" applyFont="1" applyAlignment="1">
      <alignment vertical="center"/>
    </xf>
    <xf numFmtId="0" fontId="8" fillId="0" borderId="4" xfId="0" applyFont="1" applyBorder="1" applyAlignment="1"/>
    <xf numFmtId="0" fontId="8" fillId="0" borderId="0" xfId="0" applyFont="1" applyBorder="1" applyAlignment="1"/>
    <xf numFmtId="0" fontId="6" fillId="0" borderId="0" xfId="0" applyFont="1" applyBorder="1" applyAlignment="1">
      <alignment horizontal="left"/>
    </xf>
    <xf numFmtId="0" fontId="8" fillId="0" borderId="5" xfId="0" applyFont="1" applyBorder="1" applyAlignment="1"/>
    <xf numFmtId="0" fontId="8" fillId="0" borderId="14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Border="1" applyAlignment="1">
      <alignment horizontal="left"/>
    </xf>
    <xf numFmtId="0" fontId="36" fillId="0" borderId="25" xfId="0" applyFont="1" applyBorder="1" applyAlignment="1" applyProtection="1">
      <alignment horizontal="center" vertical="center"/>
      <protection locked="0"/>
    </xf>
    <xf numFmtId="49" fontId="36" fillId="0" borderId="25" xfId="0" applyNumberFormat="1" applyFont="1" applyBorder="1" applyAlignment="1" applyProtection="1">
      <alignment horizontal="left" vertical="center" wrapText="1"/>
      <protection locked="0"/>
    </xf>
    <xf numFmtId="0" fontId="36" fillId="0" borderId="25" xfId="0" applyFont="1" applyBorder="1" applyAlignment="1" applyProtection="1">
      <alignment horizontal="center" vertical="center" wrapText="1"/>
      <protection locked="0"/>
    </xf>
    <xf numFmtId="167" fontId="36" fillId="0" borderId="25" xfId="0" applyNumberFormat="1" applyFont="1" applyBorder="1" applyAlignment="1" applyProtection="1">
      <alignment vertical="center"/>
      <protection locked="0"/>
    </xf>
    <xf numFmtId="0" fontId="1" fillId="4" borderId="25" xfId="0" applyFont="1" applyFill="1" applyBorder="1" applyAlignment="1" applyProtection="1">
      <alignment horizontal="left" vertical="center"/>
      <protection locked="0"/>
    </xf>
    <xf numFmtId="166" fontId="1" fillId="0" borderId="0" xfId="0" applyNumberFormat="1" applyFont="1" applyBorder="1" applyAlignment="1">
      <alignment vertical="center"/>
    </xf>
    <xf numFmtId="166" fontId="1" fillId="0" borderId="15" xfId="0" applyNumberFormat="1" applyFont="1" applyBorder="1" applyAlignment="1">
      <alignment vertical="center"/>
    </xf>
    <xf numFmtId="0" fontId="0" fillId="0" borderId="25" xfId="0" applyFont="1" applyBorder="1" applyAlignment="1" applyProtection="1">
      <alignment horizontal="center" vertical="center"/>
      <protection locked="0"/>
    </xf>
    <xf numFmtId="49" fontId="0" fillId="0" borderId="25" xfId="0" applyNumberFormat="1" applyFont="1" applyBorder="1" applyAlignment="1" applyProtection="1">
      <alignment horizontal="left" vertical="center" wrapText="1"/>
      <protection locked="0"/>
    </xf>
    <xf numFmtId="0" fontId="0" fillId="0" borderId="25" xfId="0" applyFont="1" applyBorder="1" applyAlignment="1" applyProtection="1">
      <alignment horizontal="center" vertical="center" wrapText="1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167" fontId="0" fillId="4" borderId="25" xfId="0" applyNumberFormat="1" applyFont="1" applyFill="1" applyBorder="1" applyAlignment="1" applyProtection="1">
      <alignment vertical="center"/>
      <protection locked="0"/>
    </xf>
    <xf numFmtId="0" fontId="0" fillId="0" borderId="16" xfId="0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/>
    <xf numFmtId="0" fontId="3" fillId="0" borderId="0" xfId="0" applyFont="1" applyBorder="1" applyAlignment="1">
      <alignment horizontal="left" vertical="top" wrapText="1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4" fontId="5" fillId="0" borderId="0" xfId="0" applyNumberFormat="1" applyFont="1" applyBorder="1" applyAlignment="1">
      <alignment vertical="center"/>
    </xf>
    <xf numFmtId="4" fontId="18" fillId="0" borderId="7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4" fontId="16" fillId="0" borderId="0" xfId="0" applyNumberFormat="1" applyFont="1" applyBorder="1" applyAlignment="1">
      <alignment vertical="center"/>
    </xf>
    <xf numFmtId="0" fontId="3" fillId="5" borderId="9" xfId="0" applyFont="1" applyFill="1" applyBorder="1" applyAlignment="1">
      <alignment horizontal="left" vertical="center"/>
    </xf>
    <xf numFmtId="0" fontId="0" fillId="5" borderId="9" xfId="0" applyFont="1" applyFill="1" applyBorder="1" applyAlignment="1">
      <alignment vertical="center"/>
    </xf>
    <xf numFmtId="4" fontId="3" fillId="5" borderId="9" xfId="0" applyNumberFormat="1" applyFont="1" applyFill="1" applyBorder="1" applyAlignment="1">
      <alignment vertical="center"/>
    </xf>
    <xf numFmtId="0" fontId="0" fillId="5" borderId="10" xfId="0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left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left" vertical="center"/>
    </xf>
    <xf numFmtId="4" fontId="26" fillId="0" borderId="0" xfId="0" applyNumberFormat="1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4" fontId="26" fillId="0" borderId="0" xfId="0" applyNumberFormat="1" applyFont="1" applyBorder="1" applyAlignment="1">
      <alignment horizontal="right" vertical="center"/>
    </xf>
    <xf numFmtId="0" fontId="25" fillId="0" borderId="0" xfId="0" applyFont="1" applyBorder="1" applyAlignment="1">
      <alignment horizontal="left" vertical="center" wrapText="1"/>
    </xf>
    <xf numFmtId="4" fontId="7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29" fillId="0" borderId="0" xfId="0" applyFont="1" applyBorder="1" applyAlignment="1">
      <alignment horizontal="left" vertical="center" wrapText="1"/>
    </xf>
    <xf numFmtId="4" fontId="7" fillId="4" borderId="0" xfId="0" applyNumberFormat="1" applyFont="1" applyFill="1" applyBorder="1" applyAlignment="1" applyProtection="1">
      <alignment vertical="center"/>
      <protection locked="0"/>
    </xf>
    <xf numFmtId="4" fontId="23" fillId="6" borderId="0" xfId="0" applyNumberFormat="1" applyFont="1" applyFill="1" applyBorder="1" applyAlignment="1">
      <alignment vertical="center"/>
    </xf>
    <xf numFmtId="0" fontId="12" fillId="3" borderId="0" xfId="0" applyFont="1" applyFill="1" applyAlignment="1">
      <alignment horizontal="center" vertical="center"/>
    </xf>
    <xf numFmtId="0" fontId="0" fillId="0" borderId="0" xfId="0"/>
    <xf numFmtId="0" fontId="7" fillId="4" borderId="0" xfId="0" applyFont="1" applyFill="1" applyBorder="1" applyAlignment="1" applyProtection="1">
      <alignment horizontal="left" vertical="center"/>
      <protection locked="0"/>
    </xf>
    <xf numFmtId="0" fontId="7" fillId="0" borderId="0" xfId="0" applyFont="1" applyBorder="1" applyAlignment="1">
      <alignment horizontal="left" vertical="center"/>
    </xf>
    <xf numFmtId="4" fontId="23" fillId="0" borderId="0" xfId="0" applyNumberFormat="1" applyFont="1" applyBorder="1" applyAlignment="1">
      <alignment horizontal="right" vertical="center"/>
    </xf>
    <xf numFmtId="4" fontId="23" fillId="0" borderId="0" xfId="0" applyNumberFormat="1" applyFont="1" applyBorder="1" applyAlignment="1">
      <alignment vertical="center"/>
    </xf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165" fontId="2" fillId="4" borderId="0" xfId="0" applyNumberFormat="1" applyFont="1" applyFill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>
      <alignment horizontal="left" vertical="center"/>
    </xf>
    <xf numFmtId="4" fontId="18" fillId="0" borderId="0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4" fontId="3" fillId="6" borderId="9" xfId="0" applyNumberFormat="1" applyFont="1" applyFill="1" applyBorder="1" applyAlignment="1">
      <alignment vertical="center"/>
    </xf>
    <xf numFmtId="4" fontId="3" fillId="6" borderId="10" xfId="0" applyNumberFormat="1" applyFont="1" applyFill="1" applyBorder="1" applyAlignment="1">
      <alignment vertical="center"/>
    </xf>
    <xf numFmtId="0" fontId="2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>
      <alignment vertical="center"/>
    </xf>
    <xf numFmtId="4" fontId="31" fillId="0" borderId="0" xfId="0" applyNumberFormat="1" applyFont="1" applyBorder="1" applyAlignment="1">
      <alignment vertical="center"/>
    </xf>
    <xf numFmtId="4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" fontId="32" fillId="0" borderId="0" xfId="0" applyNumberFormat="1" applyFont="1" applyBorder="1" applyAlignment="1">
      <alignment vertical="center"/>
    </xf>
    <xf numFmtId="0" fontId="7" fillId="0" borderId="0" xfId="0" applyFont="1" applyBorder="1" applyAlignment="1" applyProtection="1">
      <alignment horizontal="left" vertical="center"/>
      <protection locked="0"/>
    </xf>
    <xf numFmtId="4" fontId="7" fillId="0" borderId="0" xfId="0" applyNumberFormat="1" applyFont="1" applyBorder="1" applyAlignment="1" applyProtection="1">
      <alignment vertical="center"/>
      <protection locked="0"/>
    </xf>
    <xf numFmtId="0" fontId="2" fillId="6" borderId="23" xfId="0" applyFont="1" applyFill="1" applyBorder="1" applyAlignment="1">
      <alignment horizontal="center" vertical="center" wrapText="1"/>
    </xf>
    <xf numFmtId="0" fontId="33" fillId="6" borderId="23" xfId="0" applyFont="1" applyFill="1" applyBorder="1" applyAlignment="1">
      <alignment horizontal="center" vertical="center" wrapText="1"/>
    </xf>
    <xf numFmtId="0" fontId="2" fillId="6" borderId="24" xfId="0" applyFont="1" applyFill="1" applyBorder="1" applyAlignment="1">
      <alignment horizontal="center" vertical="center" wrapText="1"/>
    </xf>
    <xf numFmtId="0" fontId="36" fillId="0" borderId="25" xfId="0" applyFont="1" applyBorder="1" applyAlignment="1" applyProtection="1">
      <alignment horizontal="left" vertical="center" wrapText="1"/>
      <protection locked="0"/>
    </xf>
    <xf numFmtId="4" fontId="36" fillId="4" borderId="25" xfId="0" applyNumberFormat="1" applyFont="1" applyFill="1" applyBorder="1" applyAlignment="1" applyProtection="1">
      <alignment vertical="center"/>
      <protection locked="0"/>
    </xf>
    <xf numFmtId="4" fontId="36" fillId="0" borderId="25" xfId="0" applyNumberFormat="1" applyFont="1" applyBorder="1" applyAlignment="1" applyProtection="1">
      <alignment vertical="center"/>
      <protection locked="0"/>
    </xf>
    <xf numFmtId="4" fontId="0" fillId="0" borderId="25" xfId="0" applyNumberFormat="1" applyFont="1" applyBorder="1" applyAlignment="1" applyProtection="1">
      <alignment vertical="center"/>
      <protection locked="0"/>
    </xf>
    <xf numFmtId="4" fontId="23" fillId="0" borderId="12" xfId="0" applyNumberFormat="1" applyFont="1" applyBorder="1" applyAlignment="1"/>
    <xf numFmtId="4" fontId="3" fillId="0" borderId="12" xfId="0" applyNumberFormat="1" applyFont="1" applyBorder="1" applyAlignment="1">
      <alignment vertical="center"/>
    </xf>
    <xf numFmtId="4" fontId="6" fillId="0" borderId="0" xfId="0" applyNumberFormat="1" applyFont="1" applyBorder="1" applyAlignment="1"/>
    <xf numFmtId="4" fontId="7" fillId="0" borderId="17" xfId="0" applyNumberFormat="1" applyFont="1" applyBorder="1" applyAlignment="1"/>
    <xf numFmtId="4" fontId="7" fillId="0" borderId="17" xfId="0" applyNumberFormat="1" applyFont="1" applyBorder="1" applyAlignment="1">
      <alignment vertical="center"/>
    </xf>
    <xf numFmtId="0" fontId="0" fillId="0" borderId="25" xfId="0" applyFont="1" applyBorder="1" applyAlignment="1" applyProtection="1">
      <alignment horizontal="left" vertical="center" wrapText="1"/>
      <protection locked="0"/>
    </xf>
    <xf numFmtId="4" fontId="0" fillId="4" borderId="25" xfId="0" applyNumberFormat="1" applyFont="1" applyFill="1" applyBorder="1" applyAlignment="1" applyProtection="1">
      <alignment vertical="center"/>
      <protection locked="0"/>
    </xf>
    <xf numFmtId="4" fontId="7" fillId="0" borderId="23" xfId="0" applyNumberFormat="1" applyFont="1" applyBorder="1" applyAlignment="1"/>
    <xf numFmtId="4" fontId="7" fillId="0" borderId="23" xfId="0" applyNumberFormat="1" applyFont="1" applyBorder="1" applyAlignment="1">
      <alignment vertical="center"/>
    </xf>
    <xf numFmtId="0" fontId="37" fillId="0" borderId="12" xfId="0" applyFont="1" applyBorder="1" applyAlignment="1">
      <alignment vertical="center" wrapText="1"/>
    </xf>
    <xf numFmtId="0" fontId="0" fillId="0" borderId="12" xfId="0" applyFont="1" applyBorder="1" applyAlignment="1">
      <alignment vertical="center"/>
    </xf>
    <xf numFmtId="4" fontId="6" fillId="0" borderId="12" xfId="0" applyNumberFormat="1" applyFont="1" applyBorder="1" applyAlignment="1"/>
    <xf numFmtId="4" fontId="6" fillId="0" borderId="12" xfId="0" applyNumberFormat="1" applyFont="1" applyBorder="1" applyAlignment="1">
      <alignment vertical="center"/>
    </xf>
    <xf numFmtId="0" fontId="11" fillId="2" borderId="0" xfId="1" applyFont="1" applyFill="1" applyAlignment="1" applyProtection="1">
      <alignment horizontal="center" vertical="center"/>
    </xf>
    <xf numFmtId="4" fontId="36" fillId="7" borderId="25" xfId="0" applyNumberFormat="1" applyFont="1" applyFill="1" applyBorder="1" applyAlignment="1" applyProtection="1">
      <alignment vertical="center"/>
      <protection locked="0"/>
    </xf>
    <xf numFmtId="0" fontId="39" fillId="0" borderId="0" xfId="2" applyFont="1" applyAlignment="1">
      <alignment horizontal="left" vertical="center"/>
      <protection locked="0"/>
    </xf>
    <xf numFmtId="0" fontId="39" fillId="0" borderId="0" xfId="2" applyFont="1" applyAlignment="1">
      <alignment horizontal="left" vertical="center"/>
      <protection locked="0"/>
    </xf>
    <xf numFmtId="0" fontId="39" fillId="0" borderId="0" xfId="2" applyFont="1" applyAlignment="1">
      <alignment horizontal="left" vertical="center"/>
      <protection locked="0"/>
    </xf>
    <xf numFmtId="0" fontId="39" fillId="0" borderId="0" xfId="2" applyFont="1" applyAlignment="1">
      <alignment horizontal="left" vertical="center"/>
      <protection locked="0"/>
    </xf>
    <xf numFmtId="0" fontId="39" fillId="0" borderId="0" xfId="2" applyFont="1" applyAlignment="1">
      <alignment horizontal="left" vertical="center"/>
      <protection locked="0"/>
    </xf>
    <xf numFmtId="0" fontId="39" fillId="0" borderId="0" xfId="2" applyFont="1" applyAlignment="1">
      <alignment horizontal="left" vertical="center"/>
      <protection locked="0"/>
    </xf>
    <xf numFmtId="0" fontId="39" fillId="0" borderId="0" xfId="2" applyFont="1" applyAlignment="1">
      <alignment horizontal="left" vertical="center"/>
      <protection locked="0"/>
    </xf>
    <xf numFmtId="0" fontId="39" fillId="0" borderId="0" xfId="2" applyFont="1" applyAlignment="1">
      <alignment horizontal="left" vertical="center"/>
      <protection locked="0"/>
    </xf>
  </cellXfs>
  <cellStyles count="4">
    <cellStyle name="Hypertextový odkaz" xfId="1" builtinId="8"/>
    <cellStyle name="Hypertextový odkaz 2" xfId="3"/>
    <cellStyle name="Normální" xfId="0" builtinId="0" customBuiltin="1"/>
    <cellStyle name="Normální 2" xfId="2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K98"/>
  <sheetViews>
    <sheetView showGridLines="0" workbookViewId="0">
      <pane ySplit="1" topLeftCell="A2" activePane="bottomLeft" state="frozen"/>
      <selection pane="bottomLeft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33" width="2.5" customWidth="1"/>
    <col min="34" max="34" width="3.33203125" customWidth="1"/>
    <col min="35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.6640625" customWidth="1"/>
    <col min="44" max="44" width="13.6640625" customWidth="1"/>
    <col min="45" max="46" width="25.83203125" hidden="1" customWidth="1"/>
    <col min="47" max="47" width="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89" width="9.33203125" hidden="1"/>
  </cols>
  <sheetData>
    <row r="1" spans="1:73" ht="21.4" customHeight="1">
      <c r="A1" s="11" t="s">
        <v>0</v>
      </c>
      <c r="B1" s="12"/>
      <c r="C1" s="12"/>
      <c r="D1" s="13" t="s">
        <v>1</v>
      </c>
      <c r="E1" s="12"/>
      <c r="F1" s="12"/>
      <c r="G1" s="12"/>
      <c r="H1" s="12"/>
      <c r="I1" s="12"/>
      <c r="J1" s="12"/>
      <c r="K1" s="14" t="s">
        <v>2</v>
      </c>
      <c r="L1" s="14"/>
      <c r="M1" s="14"/>
      <c r="N1" s="14"/>
      <c r="O1" s="14"/>
      <c r="P1" s="14"/>
      <c r="Q1" s="14"/>
      <c r="R1" s="14"/>
      <c r="S1" s="14"/>
      <c r="T1" s="12"/>
      <c r="U1" s="12"/>
      <c r="V1" s="12"/>
      <c r="W1" s="14" t="s">
        <v>3</v>
      </c>
      <c r="X1" s="14"/>
      <c r="Y1" s="14"/>
      <c r="Z1" s="14"/>
      <c r="AA1" s="14"/>
      <c r="AB1" s="14"/>
      <c r="AC1" s="14"/>
      <c r="AD1" s="14"/>
      <c r="AE1" s="14"/>
      <c r="AF1" s="14"/>
      <c r="AG1" s="12"/>
      <c r="AH1" s="12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6" t="s">
        <v>4</v>
      </c>
      <c r="BB1" s="16" t="s">
        <v>5</v>
      </c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T1" s="17" t="s">
        <v>6</v>
      </c>
      <c r="BU1" s="17" t="s">
        <v>6</v>
      </c>
    </row>
    <row r="2" spans="1:73" ht="36.950000000000003" customHeight="1">
      <c r="C2" s="177" t="s">
        <v>7</v>
      </c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  <c r="AE2" s="178"/>
      <c r="AF2" s="178"/>
      <c r="AG2" s="178"/>
      <c r="AH2" s="178"/>
      <c r="AI2" s="178"/>
      <c r="AJ2" s="178"/>
      <c r="AK2" s="178"/>
      <c r="AL2" s="178"/>
      <c r="AM2" s="178"/>
      <c r="AN2" s="178"/>
      <c r="AO2" s="178"/>
      <c r="AP2" s="178"/>
      <c r="AR2" s="219" t="s">
        <v>8</v>
      </c>
      <c r="AS2" s="220"/>
      <c r="AT2" s="220"/>
      <c r="AU2" s="220"/>
      <c r="AV2" s="220"/>
      <c r="AW2" s="220"/>
      <c r="AX2" s="220"/>
      <c r="AY2" s="220"/>
      <c r="AZ2" s="220"/>
      <c r="BA2" s="220"/>
      <c r="BB2" s="220"/>
      <c r="BC2" s="220"/>
      <c r="BD2" s="220"/>
      <c r="BE2" s="220"/>
      <c r="BS2" s="18" t="s">
        <v>9</v>
      </c>
      <c r="BT2" s="18" t="s">
        <v>10</v>
      </c>
    </row>
    <row r="3" spans="1:73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1"/>
      <c r="BS3" s="18" t="s">
        <v>9</v>
      </c>
      <c r="BT3" s="18" t="s">
        <v>11</v>
      </c>
    </row>
    <row r="4" spans="1:73" ht="36.950000000000003" customHeight="1">
      <c r="B4" s="22"/>
      <c r="C4" s="179" t="s">
        <v>12</v>
      </c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  <c r="AE4" s="180"/>
      <c r="AF4" s="180"/>
      <c r="AG4" s="180"/>
      <c r="AH4" s="180"/>
      <c r="AI4" s="180"/>
      <c r="AJ4" s="180"/>
      <c r="AK4" s="180"/>
      <c r="AL4" s="180"/>
      <c r="AM4" s="180"/>
      <c r="AN4" s="180"/>
      <c r="AO4" s="180"/>
      <c r="AP4" s="180"/>
      <c r="AQ4" s="23"/>
      <c r="AS4" s="24" t="s">
        <v>13</v>
      </c>
      <c r="BE4" s="25" t="s">
        <v>14</v>
      </c>
      <c r="BS4" s="18" t="s">
        <v>15</v>
      </c>
    </row>
    <row r="5" spans="1:73" ht="14.45" customHeight="1">
      <c r="B5" s="22"/>
      <c r="C5" s="26"/>
      <c r="D5" s="27" t="s">
        <v>16</v>
      </c>
      <c r="E5" s="26"/>
      <c r="F5" s="26"/>
      <c r="G5" s="26"/>
      <c r="H5" s="26"/>
      <c r="I5" s="26"/>
      <c r="J5" s="26"/>
      <c r="K5" s="183" t="s">
        <v>17</v>
      </c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84"/>
      <c r="AG5" s="184"/>
      <c r="AH5" s="184"/>
      <c r="AI5" s="184"/>
      <c r="AJ5" s="184"/>
      <c r="AK5" s="184"/>
      <c r="AL5" s="184"/>
      <c r="AM5" s="184"/>
      <c r="AN5" s="184"/>
      <c r="AO5" s="184"/>
      <c r="AP5" s="26"/>
      <c r="AQ5" s="23"/>
      <c r="BE5" s="181" t="s">
        <v>18</v>
      </c>
      <c r="BS5" s="18" t="s">
        <v>9</v>
      </c>
    </row>
    <row r="6" spans="1:73" ht="36.950000000000003" customHeight="1">
      <c r="B6" s="22"/>
      <c r="C6" s="26"/>
      <c r="D6" s="29" t="s">
        <v>19</v>
      </c>
      <c r="E6" s="26"/>
      <c r="F6" s="26"/>
      <c r="G6" s="26"/>
      <c r="H6" s="26"/>
      <c r="I6" s="26"/>
      <c r="J6" s="26"/>
      <c r="K6" s="185" t="s">
        <v>20</v>
      </c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K6" s="184"/>
      <c r="AL6" s="184"/>
      <c r="AM6" s="184"/>
      <c r="AN6" s="184"/>
      <c r="AO6" s="184"/>
      <c r="AP6" s="26"/>
      <c r="AQ6" s="23"/>
      <c r="BE6" s="182"/>
      <c r="BS6" s="18" t="s">
        <v>9</v>
      </c>
    </row>
    <row r="7" spans="1:73" ht="14.45" customHeight="1">
      <c r="B7" s="22"/>
      <c r="C7" s="26"/>
      <c r="D7" s="30" t="s">
        <v>21</v>
      </c>
      <c r="E7" s="26"/>
      <c r="F7" s="26"/>
      <c r="G7" s="26"/>
      <c r="H7" s="26"/>
      <c r="I7" s="26"/>
      <c r="J7" s="26"/>
      <c r="K7" s="28" t="s">
        <v>5</v>
      </c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30" t="s">
        <v>22</v>
      </c>
      <c r="AL7" s="26"/>
      <c r="AM7" s="26"/>
      <c r="AN7" s="28" t="s">
        <v>5</v>
      </c>
      <c r="AO7" s="26"/>
      <c r="AP7" s="26"/>
      <c r="AQ7" s="23"/>
      <c r="BE7" s="182"/>
      <c r="BS7" s="18" t="s">
        <v>9</v>
      </c>
    </row>
    <row r="8" spans="1:73" ht="14.45" customHeight="1">
      <c r="B8" s="22"/>
      <c r="C8" s="26"/>
      <c r="D8" s="30" t="s">
        <v>23</v>
      </c>
      <c r="E8" s="26"/>
      <c r="F8" s="26"/>
      <c r="G8" s="26"/>
      <c r="H8" s="26"/>
      <c r="I8" s="26"/>
      <c r="J8" s="26"/>
      <c r="K8" s="28" t="s">
        <v>24</v>
      </c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30" t="s">
        <v>25</v>
      </c>
      <c r="AL8" s="26"/>
      <c r="AM8" s="26"/>
      <c r="AN8" s="31" t="s">
        <v>26</v>
      </c>
      <c r="AO8" s="26"/>
      <c r="AP8" s="26"/>
      <c r="AQ8" s="23"/>
      <c r="BE8" s="182"/>
      <c r="BS8" s="18" t="s">
        <v>9</v>
      </c>
    </row>
    <row r="9" spans="1:73" ht="14.45" customHeight="1">
      <c r="B9" s="22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3"/>
      <c r="BE9" s="182"/>
      <c r="BS9" s="18" t="s">
        <v>9</v>
      </c>
    </row>
    <row r="10" spans="1:73" ht="14.45" customHeight="1">
      <c r="B10" s="22"/>
      <c r="C10" s="26"/>
      <c r="D10" s="30" t="s">
        <v>27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30" t="s">
        <v>28</v>
      </c>
      <c r="AL10" s="26"/>
      <c r="AM10" s="26"/>
      <c r="AN10" s="28" t="s">
        <v>5</v>
      </c>
      <c r="AO10" s="26"/>
      <c r="AP10" s="26"/>
      <c r="AQ10" s="23"/>
      <c r="BE10" s="182"/>
      <c r="BS10" s="18" t="s">
        <v>9</v>
      </c>
    </row>
    <row r="11" spans="1:73" ht="18.399999999999999" customHeight="1">
      <c r="B11" s="22"/>
      <c r="C11" s="26"/>
      <c r="D11" s="26"/>
      <c r="E11" s="28" t="s">
        <v>24</v>
      </c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30" t="s">
        <v>29</v>
      </c>
      <c r="AL11" s="26"/>
      <c r="AM11" s="26"/>
      <c r="AN11" s="28" t="s">
        <v>5</v>
      </c>
      <c r="AO11" s="26"/>
      <c r="AP11" s="26"/>
      <c r="AQ11" s="23"/>
      <c r="BE11" s="182"/>
      <c r="BS11" s="18" t="s">
        <v>9</v>
      </c>
    </row>
    <row r="12" spans="1:73" ht="6.95" customHeight="1">
      <c r="B12" s="22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3"/>
      <c r="BE12" s="182"/>
      <c r="BS12" s="18" t="s">
        <v>9</v>
      </c>
    </row>
    <row r="13" spans="1:73" ht="14.45" customHeight="1">
      <c r="B13" s="22"/>
      <c r="C13" s="26"/>
      <c r="D13" s="30" t="s">
        <v>30</v>
      </c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30" t="s">
        <v>28</v>
      </c>
      <c r="AL13" s="26"/>
      <c r="AM13" s="26"/>
      <c r="AN13" s="32" t="s">
        <v>31</v>
      </c>
      <c r="AO13" s="26"/>
      <c r="AP13" s="26"/>
      <c r="AQ13" s="23"/>
      <c r="BE13" s="182"/>
      <c r="BS13" s="18" t="s">
        <v>9</v>
      </c>
    </row>
    <row r="14" spans="1:73" ht="15">
      <c r="B14" s="22"/>
      <c r="C14" s="26"/>
      <c r="D14" s="26"/>
      <c r="E14" s="186" t="s">
        <v>31</v>
      </c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30" t="s">
        <v>29</v>
      </c>
      <c r="AL14" s="26"/>
      <c r="AM14" s="26"/>
      <c r="AN14" s="32" t="s">
        <v>31</v>
      </c>
      <c r="AO14" s="26"/>
      <c r="AP14" s="26"/>
      <c r="AQ14" s="23"/>
      <c r="BE14" s="182"/>
      <c r="BS14" s="18" t="s">
        <v>9</v>
      </c>
    </row>
    <row r="15" spans="1:73" ht="6.95" customHeight="1">
      <c r="B15" s="22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3"/>
      <c r="BE15" s="182"/>
      <c r="BS15" s="18" t="s">
        <v>6</v>
      </c>
    </row>
    <row r="16" spans="1:73" ht="14.45" customHeight="1">
      <c r="B16" s="22"/>
      <c r="C16" s="26"/>
      <c r="D16" s="30" t="s">
        <v>32</v>
      </c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30" t="s">
        <v>28</v>
      </c>
      <c r="AL16" s="26"/>
      <c r="AM16" s="26"/>
      <c r="AN16" s="28" t="s">
        <v>5</v>
      </c>
      <c r="AO16" s="26"/>
      <c r="AP16" s="26"/>
      <c r="AQ16" s="23"/>
      <c r="BE16" s="182"/>
      <c r="BS16" s="18" t="s">
        <v>6</v>
      </c>
    </row>
    <row r="17" spans="2:71" ht="18.399999999999999" customHeight="1">
      <c r="B17" s="22"/>
      <c r="C17" s="26"/>
      <c r="D17" s="26"/>
      <c r="E17" s="28" t="s">
        <v>24</v>
      </c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30" t="s">
        <v>29</v>
      </c>
      <c r="AL17" s="26"/>
      <c r="AM17" s="26"/>
      <c r="AN17" s="28" t="s">
        <v>5</v>
      </c>
      <c r="AO17" s="26"/>
      <c r="AP17" s="26"/>
      <c r="AQ17" s="23"/>
      <c r="BE17" s="182"/>
      <c r="BS17" s="18" t="s">
        <v>33</v>
      </c>
    </row>
    <row r="18" spans="2:71" ht="6.95" customHeight="1">
      <c r="B18" s="22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3"/>
      <c r="BE18" s="182"/>
      <c r="BS18" s="18" t="s">
        <v>9</v>
      </c>
    </row>
    <row r="19" spans="2:71" ht="14.45" customHeight="1">
      <c r="B19" s="22"/>
      <c r="C19" s="26"/>
      <c r="D19" s="30" t="s">
        <v>34</v>
      </c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30" t="s">
        <v>28</v>
      </c>
      <c r="AL19" s="26"/>
      <c r="AM19" s="26"/>
      <c r="AN19" s="28" t="s">
        <v>5</v>
      </c>
      <c r="AO19" s="26"/>
      <c r="AP19" s="26"/>
      <c r="AQ19" s="23"/>
      <c r="BE19" s="182"/>
      <c r="BS19" s="18" t="s">
        <v>9</v>
      </c>
    </row>
    <row r="20" spans="2:71" ht="18.399999999999999" customHeight="1">
      <c r="B20" s="22"/>
      <c r="C20" s="26"/>
      <c r="D20" s="26"/>
      <c r="E20" s="28" t="s">
        <v>24</v>
      </c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30" t="s">
        <v>29</v>
      </c>
      <c r="AL20" s="26"/>
      <c r="AM20" s="26"/>
      <c r="AN20" s="28" t="s">
        <v>5</v>
      </c>
      <c r="AO20" s="26"/>
      <c r="AP20" s="26"/>
      <c r="AQ20" s="23"/>
      <c r="BE20" s="182"/>
    </row>
    <row r="21" spans="2:71" ht="6.95" customHeight="1">
      <c r="B21" s="22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3"/>
      <c r="BE21" s="182"/>
    </row>
    <row r="22" spans="2:71" ht="15">
      <c r="B22" s="22"/>
      <c r="C22" s="26"/>
      <c r="D22" s="30" t="s">
        <v>35</v>
      </c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3"/>
      <c r="BE22" s="182"/>
    </row>
    <row r="23" spans="2:71" ht="22.5" customHeight="1">
      <c r="B23" s="22"/>
      <c r="C23" s="26"/>
      <c r="D23" s="26"/>
      <c r="E23" s="188" t="s">
        <v>5</v>
      </c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  <c r="AG23" s="188"/>
      <c r="AH23" s="188"/>
      <c r="AI23" s="188"/>
      <c r="AJ23" s="188"/>
      <c r="AK23" s="188"/>
      <c r="AL23" s="188"/>
      <c r="AM23" s="188"/>
      <c r="AN23" s="188"/>
      <c r="AO23" s="26"/>
      <c r="AP23" s="26"/>
      <c r="AQ23" s="23"/>
      <c r="BE23" s="182"/>
    </row>
    <row r="24" spans="2:71" ht="6.95" customHeight="1">
      <c r="B24" s="22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3"/>
      <c r="BE24" s="182"/>
    </row>
    <row r="25" spans="2:71" ht="6.95" customHeight="1">
      <c r="B25" s="22"/>
      <c r="C25" s="26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26"/>
      <c r="AQ25" s="23"/>
      <c r="BE25" s="182"/>
    </row>
    <row r="26" spans="2:71" ht="14.45" customHeight="1">
      <c r="B26" s="22"/>
      <c r="C26" s="26"/>
      <c r="D26" s="34" t="s">
        <v>36</v>
      </c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189">
        <f>ROUND(AG87,2)</f>
        <v>0</v>
      </c>
      <c r="AL26" s="184"/>
      <c r="AM26" s="184"/>
      <c r="AN26" s="184"/>
      <c r="AO26" s="184"/>
      <c r="AP26" s="26"/>
      <c r="AQ26" s="23"/>
      <c r="BE26" s="182"/>
    </row>
    <row r="27" spans="2:71" ht="14.45" customHeight="1">
      <c r="B27" s="22"/>
      <c r="C27" s="26"/>
      <c r="D27" s="34" t="s">
        <v>37</v>
      </c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189">
        <f>ROUND(AG91,2)</f>
        <v>0</v>
      </c>
      <c r="AL27" s="189"/>
      <c r="AM27" s="189"/>
      <c r="AN27" s="189"/>
      <c r="AO27" s="189"/>
      <c r="AP27" s="26"/>
      <c r="AQ27" s="23"/>
      <c r="BE27" s="182"/>
    </row>
    <row r="28" spans="2:71" s="1" customFormat="1" ht="6.95" customHeight="1"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7"/>
      <c r="BE28" s="182"/>
    </row>
    <row r="29" spans="2:71" s="1" customFormat="1" ht="25.9" customHeight="1">
      <c r="B29" s="35"/>
      <c r="C29" s="36"/>
      <c r="D29" s="38" t="s">
        <v>38</v>
      </c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190">
        <f>ROUND(AK26+AK27,2)</f>
        <v>0</v>
      </c>
      <c r="AL29" s="191"/>
      <c r="AM29" s="191"/>
      <c r="AN29" s="191"/>
      <c r="AO29" s="191"/>
      <c r="AP29" s="36"/>
      <c r="AQ29" s="37"/>
      <c r="BE29" s="182"/>
    </row>
    <row r="30" spans="2:71" s="1" customFormat="1" ht="6.95" customHeight="1">
      <c r="B30" s="35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7"/>
      <c r="BE30" s="182"/>
    </row>
    <row r="31" spans="2:71" s="2" customFormat="1" ht="14.45" customHeight="1">
      <c r="B31" s="40"/>
      <c r="C31" s="41"/>
      <c r="D31" s="42" t="s">
        <v>39</v>
      </c>
      <c r="E31" s="41"/>
      <c r="F31" s="42" t="s">
        <v>40</v>
      </c>
      <c r="G31" s="41"/>
      <c r="H31" s="41"/>
      <c r="I31" s="41"/>
      <c r="J31" s="41"/>
      <c r="K31" s="41"/>
      <c r="L31" s="192">
        <v>0.21</v>
      </c>
      <c r="M31" s="193"/>
      <c r="N31" s="193"/>
      <c r="O31" s="193"/>
      <c r="P31" s="41"/>
      <c r="Q31" s="41"/>
      <c r="R31" s="41"/>
      <c r="S31" s="41"/>
      <c r="T31" s="44" t="s">
        <v>41</v>
      </c>
      <c r="U31" s="41"/>
      <c r="V31" s="41"/>
      <c r="W31" s="194">
        <f>ROUND(AZ87+SUM(CD92:CD96),2)</f>
        <v>0</v>
      </c>
      <c r="X31" s="193"/>
      <c r="Y31" s="193"/>
      <c r="Z31" s="193"/>
      <c r="AA31" s="193"/>
      <c r="AB31" s="193"/>
      <c r="AC31" s="193"/>
      <c r="AD31" s="193"/>
      <c r="AE31" s="193"/>
      <c r="AF31" s="41"/>
      <c r="AG31" s="41"/>
      <c r="AH31" s="41"/>
      <c r="AI31" s="41"/>
      <c r="AJ31" s="41"/>
      <c r="AK31" s="194">
        <f>ROUND(AV87+SUM(BY92:BY96),2)</f>
        <v>0</v>
      </c>
      <c r="AL31" s="193"/>
      <c r="AM31" s="193"/>
      <c r="AN31" s="193"/>
      <c r="AO31" s="193"/>
      <c r="AP31" s="41"/>
      <c r="AQ31" s="45"/>
      <c r="BE31" s="182"/>
    </row>
    <row r="32" spans="2:71" s="2" customFormat="1" ht="14.45" customHeight="1">
      <c r="B32" s="40"/>
      <c r="C32" s="41"/>
      <c r="D32" s="41"/>
      <c r="E32" s="41"/>
      <c r="F32" s="42" t="s">
        <v>42</v>
      </c>
      <c r="G32" s="41"/>
      <c r="H32" s="41"/>
      <c r="I32" s="41"/>
      <c r="J32" s="41"/>
      <c r="K32" s="41"/>
      <c r="L32" s="192">
        <v>0.15</v>
      </c>
      <c r="M32" s="193"/>
      <c r="N32" s="193"/>
      <c r="O32" s="193"/>
      <c r="P32" s="41"/>
      <c r="Q32" s="41"/>
      <c r="R32" s="41"/>
      <c r="S32" s="41"/>
      <c r="T32" s="44" t="s">
        <v>41</v>
      </c>
      <c r="U32" s="41"/>
      <c r="V32" s="41"/>
      <c r="W32" s="194">
        <f>ROUND(BA87+SUM(CE92:CE96),2)</f>
        <v>0</v>
      </c>
      <c r="X32" s="193"/>
      <c r="Y32" s="193"/>
      <c r="Z32" s="193"/>
      <c r="AA32" s="193"/>
      <c r="AB32" s="193"/>
      <c r="AC32" s="193"/>
      <c r="AD32" s="193"/>
      <c r="AE32" s="193"/>
      <c r="AF32" s="41"/>
      <c r="AG32" s="41"/>
      <c r="AH32" s="41"/>
      <c r="AI32" s="41"/>
      <c r="AJ32" s="41"/>
      <c r="AK32" s="194">
        <f>ROUND(AW87+SUM(BZ92:BZ96),2)</f>
        <v>0</v>
      </c>
      <c r="AL32" s="193"/>
      <c r="AM32" s="193"/>
      <c r="AN32" s="193"/>
      <c r="AO32" s="193"/>
      <c r="AP32" s="41"/>
      <c r="AQ32" s="45"/>
      <c r="BE32" s="182"/>
    </row>
    <row r="33" spans="2:57" s="2" customFormat="1" ht="14.45" hidden="1" customHeight="1">
      <c r="B33" s="40"/>
      <c r="C33" s="41"/>
      <c r="D33" s="41"/>
      <c r="E33" s="41"/>
      <c r="F33" s="42" t="s">
        <v>43</v>
      </c>
      <c r="G33" s="41"/>
      <c r="H33" s="41"/>
      <c r="I33" s="41"/>
      <c r="J33" s="41"/>
      <c r="K33" s="41"/>
      <c r="L33" s="192">
        <v>0.21</v>
      </c>
      <c r="M33" s="193"/>
      <c r="N33" s="193"/>
      <c r="O33" s="193"/>
      <c r="P33" s="41"/>
      <c r="Q33" s="41"/>
      <c r="R33" s="41"/>
      <c r="S33" s="41"/>
      <c r="T33" s="44" t="s">
        <v>41</v>
      </c>
      <c r="U33" s="41"/>
      <c r="V33" s="41"/>
      <c r="W33" s="194">
        <f>ROUND(BB87+SUM(CF92:CF96),2)</f>
        <v>0</v>
      </c>
      <c r="X33" s="193"/>
      <c r="Y33" s="193"/>
      <c r="Z33" s="193"/>
      <c r="AA33" s="193"/>
      <c r="AB33" s="193"/>
      <c r="AC33" s="193"/>
      <c r="AD33" s="193"/>
      <c r="AE33" s="193"/>
      <c r="AF33" s="41"/>
      <c r="AG33" s="41"/>
      <c r="AH33" s="41"/>
      <c r="AI33" s="41"/>
      <c r="AJ33" s="41"/>
      <c r="AK33" s="194">
        <v>0</v>
      </c>
      <c r="AL33" s="193"/>
      <c r="AM33" s="193"/>
      <c r="AN33" s="193"/>
      <c r="AO33" s="193"/>
      <c r="AP33" s="41"/>
      <c r="AQ33" s="45"/>
      <c r="BE33" s="182"/>
    </row>
    <row r="34" spans="2:57" s="2" customFormat="1" ht="14.45" hidden="1" customHeight="1">
      <c r="B34" s="40"/>
      <c r="C34" s="41"/>
      <c r="D34" s="41"/>
      <c r="E34" s="41"/>
      <c r="F34" s="42" t="s">
        <v>44</v>
      </c>
      <c r="G34" s="41"/>
      <c r="H34" s="41"/>
      <c r="I34" s="41"/>
      <c r="J34" s="41"/>
      <c r="K34" s="41"/>
      <c r="L34" s="192">
        <v>0.15</v>
      </c>
      <c r="M34" s="193"/>
      <c r="N34" s="193"/>
      <c r="O34" s="193"/>
      <c r="P34" s="41"/>
      <c r="Q34" s="41"/>
      <c r="R34" s="41"/>
      <c r="S34" s="41"/>
      <c r="T34" s="44" t="s">
        <v>41</v>
      </c>
      <c r="U34" s="41"/>
      <c r="V34" s="41"/>
      <c r="W34" s="194">
        <f>ROUND(BC87+SUM(CG92:CG96),2)</f>
        <v>0</v>
      </c>
      <c r="X34" s="193"/>
      <c r="Y34" s="193"/>
      <c r="Z34" s="193"/>
      <c r="AA34" s="193"/>
      <c r="AB34" s="193"/>
      <c r="AC34" s="193"/>
      <c r="AD34" s="193"/>
      <c r="AE34" s="193"/>
      <c r="AF34" s="41"/>
      <c r="AG34" s="41"/>
      <c r="AH34" s="41"/>
      <c r="AI34" s="41"/>
      <c r="AJ34" s="41"/>
      <c r="AK34" s="194">
        <v>0</v>
      </c>
      <c r="AL34" s="193"/>
      <c r="AM34" s="193"/>
      <c r="AN34" s="193"/>
      <c r="AO34" s="193"/>
      <c r="AP34" s="41"/>
      <c r="AQ34" s="45"/>
      <c r="BE34" s="182"/>
    </row>
    <row r="35" spans="2:57" s="2" customFormat="1" ht="14.45" hidden="1" customHeight="1">
      <c r="B35" s="40"/>
      <c r="C35" s="41"/>
      <c r="D35" s="41"/>
      <c r="E35" s="41"/>
      <c r="F35" s="42" t="s">
        <v>45</v>
      </c>
      <c r="G35" s="41"/>
      <c r="H35" s="41"/>
      <c r="I35" s="41"/>
      <c r="J35" s="41"/>
      <c r="K35" s="41"/>
      <c r="L35" s="192">
        <v>0</v>
      </c>
      <c r="M35" s="193"/>
      <c r="N35" s="193"/>
      <c r="O35" s="193"/>
      <c r="P35" s="41"/>
      <c r="Q35" s="41"/>
      <c r="R35" s="41"/>
      <c r="S35" s="41"/>
      <c r="T35" s="44" t="s">
        <v>41</v>
      </c>
      <c r="U35" s="41"/>
      <c r="V35" s="41"/>
      <c r="W35" s="194">
        <f>ROUND(BD87+SUM(CH92:CH96),2)</f>
        <v>0</v>
      </c>
      <c r="X35" s="193"/>
      <c r="Y35" s="193"/>
      <c r="Z35" s="193"/>
      <c r="AA35" s="193"/>
      <c r="AB35" s="193"/>
      <c r="AC35" s="193"/>
      <c r="AD35" s="193"/>
      <c r="AE35" s="193"/>
      <c r="AF35" s="41"/>
      <c r="AG35" s="41"/>
      <c r="AH35" s="41"/>
      <c r="AI35" s="41"/>
      <c r="AJ35" s="41"/>
      <c r="AK35" s="194">
        <v>0</v>
      </c>
      <c r="AL35" s="193"/>
      <c r="AM35" s="193"/>
      <c r="AN35" s="193"/>
      <c r="AO35" s="193"/>
      <c r="AP35" s="41"/>
      <c r="AQ35" s="45"/>
    </row>
    <row r="36" spans="2:57" s="1" customFormat="1" ht="6.95" customHeight="1"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7"/>
    </row>
    <row r="37" spans="2:57" s="1" customFormat="1" ht="25.9" customHeight="1">
      <c r="B37" s="35"/>
      <c r="C37" s="46"/>
      <c r="D37" s="47" t="s">
        <v>46</v>
      </c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9" t="s">
        <v>47</v>
      </c>
      <c r="U37" s="48"/>
      <c r="V37" s="48"/>
      <c r="W37" s="48"/>
      <c r="X37" s="195" t="s">
        <v>48</v>
      </c>
      <c r="Y37" s="196"/>
      <c r="Z37" s="196"/>
      <c r="AA37" s="196"/>
      <c r="AB37" s="196"/>
      <c r="AC37" s="48"/>
      <c r="AD37" s="48"/>
      <c r="AE37" s="48"/>
      <c r="AF37" s="48"/>
      <c r="AG37" s="48"/>
      <c r="AH37" s="48"/>
      <c r="AI37" s="48"/>
      <c r="AJ37" s="48"/>
      <c r="AK37" s="197">
        <f>SUM(AK29:AK35)</f>
        <v>0</v>
      </c>
      <c r="AL37" s="196"/>
      <c r="AM37" s="196"/>
      <c r="AN37" s="196"/>
      <c r="AO37" s="198"/>
      <c r="AP37" s="46"/>
      <c r="AQ37" s="37"/>
    </row>
    <row r="38" spans="2:57" s="1" customFormat="1" ht="14.45" customHeight="1">
      <c r="B38" s="35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7"/>
    </row>
    <row r="39" spans="2:57">
      <c r="B39" s="22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3"/>
    </row>
    <row r="40" spans="2:57">
      <c r="B40" s="22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3"/>
    </row>
    <row r="41" spans="2:57">
      <c r="B41" s="22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3"/>
    </row>
    <row r="42" spans="2:57">
      <c r="B42" s="22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3"/>
    </row>
    <row r="43" spans="2:57">
      <c r="B43" s="22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3"/>
    </row>
    <row r="44" spans="2:57">
      <c r="B44" s="22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3"/>
    </row>
    <row r="45" spans="2:57">
      <c r="B45" s="22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3"/>
    </row>
    <row r="46" spans="2:57">
      <c r="B46" s="22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3"/>
    </row>
    <row r="47" spans="2:57">
      <c r="B47" s="22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3"/>
    </row>
    <row r="48" spans="2:57">
      <c r="B48" s="22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3"/>
    </row>
    <row r="49" spans="2:43" s="1" customFormat="1" ht="15">
      <c r="B49" s="35"/>
      <c r="C49" s="36"/>
      <c r="D49" s="50" t="s">
        <v>49</v>
      </c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2"/>
      <c r="AA49" s="36"/>
      <c r="AB49" s="36"/>
      <c r="AC49" s="50" t="s">
        <v>50</v>
      </c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2"/>
      <c r="AP49" s="36"/>
      <c r="AQ49" s="37"/>
    </row>
    <row r="50" spans="2:43">
      <c r="B50" s="22"/>
      <c r="C50" s="26"/>
      <c r="D50" s="53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54"/>
      <c r="AA50" s="26"/>
      <c r="AB50" s="26"/>
      <c r="AC50" s="53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54"/>
      <c r="AP50" s="26"/>
      <c r="AQ50" s="23"/>
    </row>
    <row r="51" spans="2:43">
      <c r="B51" s="22"/>
      <c r="C51" s="26"/>
      <c r="D51" s="53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54"/>
      <c r="AA51" s="26"/>
      <c r="AB51" s="26"/>
      <c r="AC51" s="53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54"/>
      <c r="AP51" s="26"/>
      <c r="AQ51" s="23"/>
    </row>
    <row r="52" spans="2:43">
      <c r="B52" s="22"/>
      <c r="C52" s="26"/>
      <c r="D52" s="53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54"/>
      <c r="AA52" s="26"/>
      <c r="AB52" s="26"/>
      <c r="AC52" s="53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54"/>
      <c r="AP52" s="26"/>
      <c r="AQ52" s="23"/>
    </row>
    <row r="53" spans="2:43">
      <c r="B53" s="22"/>
      <c r="C53" s="26"/>
      <c r="D53" s="53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54"/>
      <c r="AA53" s="26"/>
      <c r="AB53" s="26"/>
      <c r="AC53" s="53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54"/>
      <c r="AP53" s="26"/>
      <c r="AQ53" s="23"/>
    </row>
    <row r="54" spans="2:43">
      <c r="B54" s="22"/>
      <c r="C54" s="26"/>
      <c r="D54" s="53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54"/>
      <c r="AA54" s="26"/>
      <c r="AB54" s="26"/>
      <c r="AC54" s="53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54"/>
      <c r="AP54" s="26"/>
      <c r="AQ54" s="23"/>
    </row>
    <row r="55" spans="2:43">
      <c r="B55" s="22"/>
      <c r="C55" s="26"/>
      <c r="D55" s="53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54"/>
      <c r="AA55" s="26"/>
      <c r="AB55" s="26"/>
      <c r="AC55" s="53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54"/>
      <c r="AP55" s="26"/>
      <c r="AQ55" s="23"/>
    </row>
    <row r="56" spans="2:43">
      <c r="B56" s="22"/>
      <c r="C56" s="26"/>
      <c r="D56" s="53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54"/>
      <c r="AA56" s="26"/>
      <c r="AB56" s="26"/>
      <c r="AC56" s="53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54"/>
      <c r="AP56" s="26"/>
      <c r="AQ56" s="23"/>
    </row>
    <row r="57" spans="2:43">
      <c r="B57" s="22"/>
      <c r="C57" s="26"/>
      <c r="D57" s="53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54"/>
      <c r="AA57" s="26"/>
      <c r="AB57" s="26"/>
      <c r="AC57" s="53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54"/>
      <c r="AP57" s="26"/>
      <c r="AQ57" s="23"/>
    </row>
    <row r="58" spans="2:43" s="1" customFormat="1" ht="15">
      <c r="B58" s="35"/>
      <c r="C58" s="36"/>
      <c r="D58" s="55" t="s">
        <v>51</v>
      </c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7" t="s">
        <v>52</v>
      </c>
      <c r="S58" s="56"/>
      <c r="T58" s="56"/>
      <c r="U58" s="56"/>
      <c r="V58" s="56"/>
      <c r="W58" s="56"/>
      <c r="X58" s="56"/>
      <c r="Y58" s="56"/>
      <c r="Z58" s="58"/>
      <c r="AA58" s="36"/>
      <c r="AB58" s="36"/>
      <c r="AC58" s="55" t="s">
        <v>51</v>
      </c>
      <c r="AD58" s="56"/>
      <c r="AE58" s="56"/>
      <c r="AF58" s="56"/>
      <c r="AG58" s="56"/>
      <c r="AH58" s="56"/>
      <c r="AI58" s="56"/>
      <c r="AJ58" s="56"/>
      <c r="AK58" s="56"/>
      <c r="AL58" s="56"/>
      <c r="AM58" s="57" t="s">
        <v>52</v>
      </c>
      <c r="AN58" s="56"/>
      <c r="AO58" s="58"/>
      <c r="AP58" s="36"/>
      <c r="AQ58" s="37"/>
    </row>
    <row r="59" spans="2:43">
      <c r="B59" s="22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3"/>
    </row>
    <row r="60" spans="2:43" s="1" customFormat="1" ht="15">
      <c r="B60" s="35"/>
      <c r="C60" s="36"/>
      <c r="D60" s="50" t="s">
        <v>53</v>
      </c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2"/>
      <c r="AA60" s="36"/>
      <c r="AB60" s="36"/>
      <c r="AC60" s="50" t="s">
        <v>54</v>
      </c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2"/>
      <c r="AP60" s="36"/>
      <c r="AQ60" s="37"/>
    </row>
    <row r="61" spans="2:43">
      <c r="B61" s="22"/>
      <c r="C61" s="26"/>
      <c r="D61" s="53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54"/>
      <c r="AA61" s="26"/>
      <c r="AB61" s="26"/>
      <c r="AC61" s="53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54"/>
      <c r="AP61" s="26"/>
      <c r="AQ61" s="23"/>
    </row>
    <row r="62" spans="2:43">
      <c r="B62" s="22"/>
      <c r="C62" s="26"/>
      <c r="D62" s="53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54"/>
      <c r="AA62" s="26"/>
      <c r="AB62" s="26"/>
      <c r="AC62" s="53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54"/>
      <c r="AP62" s="26"/>
      <c r="AQ62" s="23"/>
    </row>
    <row r="63" spans="2:43">
      <c r="B63" s="22"/>
      <c r="C63" s="26"/>
      <c r="D63" s="53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54"/>
      <c r="AA63" s="26"/>
      <c r="AB63" s="26"/>
      <c r="AC63" s="53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54"/>
      <c r="AP63" s="26"/>
      <c r="AQ63" s="23"/>
    </row>
    <row r="64" spans="2:43">
      <c r="B64" s="22"/>
      <c r="C64" s="26"/>
      <c r="D64" s="53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54"/>
      <c r="AA64" s="26"/>
      <c r="AB64" s="26"/>
      <c r="AC64" s="53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54"/>
      <c r="AP64" s="26"/>
      <c r="AQ64" s="23"/>
    </row>
    <row r="65" spans="2:43">
      <c r="B65" s="22"/>
      <c r="C65" s="26"/>
      <c r="D65" s="53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54"/>
      <c r="AA65" s="26"/>
      <c r="AB65" s="26"/>
      <c r="AC65" s="53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54"/>
      <c r="AP65" s="26"/>
      <c r="AQ65" s="23"/>
    </row>
    <row r="66" spans="2:43">
      <c r="B66" s="22"/>
      <c r="C66" s="26"/>
      <c r="D66" s="53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54"/>
      <c r="AA66" s="26"/>
      <c r="AB66" s="26"/>
      <c r="AC66" s="53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54"/>
      <c r="AP66" s="26"/>
      <c r="AQ66" s="23"/>
    </row>
    <row r="67" spans="2:43">
      <c r="B67" s="22"/>
      <c r="C67" s="26"/>
      <c r="D67" s="53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54"/>
      <c r="AA67" s="26"/>
      <c r="AB67" s="26"/>
      <c r="AC67" s="53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54"/>
      <c r="AP67" s="26"/>
      <c r="AQ67" s="23"/>
    </row>
    <row r="68" spans="2:43">
      <c r="B68" s="22"/>
      <c r="C68" s="26"/>
      <c r="D68" s="53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54"/>
      <c r="AA68" s="26"/>
      <c r="AB68" s="26"/>
      <c r="AC68" s="53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54"/>
      <c r="AP68" s="26"/>
      <c r="AQ68" s="23"/>
    </row>
    <row r="69" spans="2:43" s="1" customFormat="1" ht="15">
      <c r="B69" s="35"/>
      <c r="C69" s="36"/>
      <c r="D69" s="55" t="s">
        <v>51</v>
      </c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7" t="s">
        <v>52</v>
      </c>
      <c r="S69" s="56"/>
      <c r="T69" s="56"/>
      <c r="U69" s="56"/>
      <c r="V69" s="56"/>
      <c r="W69" s="56"/>
      <c r="X69" s="56"/>
      <c r="Y69" s="56"/>
      <c r="Z69" s="58"/>
      <c r="AA69" s="36"/>
      <c r="AB69" s="36"/>
      <c r="AC69" s="55" t="s">
        <v>51</v>
      </c>
      <c r="AD69" s="56"/>
      <c r="AE69" s="56"/>
      <c r="AF69" s="56"/>
      <c r="AG69" s="56"/>
      <c r="AH69" s="56"/>
      <c r="AI69" s="56"/>
      <c r="AJ69" s="56"/>
      <c r="AK69" s="56"/>
      <c r="AL69" s="56"/>
      <c r="AM69" s="57" t="s">
        <v>52</v>
      </c>
      <c r="AN69" s="56"/>
      <c r="AO69" s="58"/>
      <c r="AP69" s="36"/>
      <c r="AQ69" s="37"/>
    </row>
    <row r="70" spans="2:43" s="1" customFormat="1" ht="6.95" customHeight="1">
      <c r="B70" s="35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7"/>
    </row>
    <row r="71" spans="2:43" s="1" customFormat="1" ht="6.95" customHeight="1">
      <c r="B71" s="59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1"/>
    </row>
    <row r="75" spans="2:43" s="1" customFormat="1" ht="6.95" customHeight="1"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4"/>
    </row>
    <row r="76" spans="2:43" s="1" customFormat="1" ht="36.950000000000003" customHeight="1">
      <c r="B76" s="35"/>
      <c r="C76" s="179" t="s">
        <v>55</v>
      </c>
      <c r="D76" s="180"/>
      <c r="E76" s="180"/>
      <c r="F76" s="180"/>
      <c r="G76" s="180"/>
      <c r="H76" s="180"/>
      <c r="I76" s="180"/>
      <c r="J76" s="180"/>
      <c r="K76" s="180"/>
      <c r="L76" s="180"/>
      <c r="M76" s="180"/>
      <c r="N76" s="180"/>
      <c r="O76" s="180"/>
      <c r="P76" s="180"/>
      <c r="Q76" s="180"/>
      <c r="R76" s="180"/>
      <c r="S76" s="180"/>
      <c r="T76" s="180"/>
      <c r="U76" s="180"/>
      <c r="V76" s="180"/>
      <c r="W76" s="180"/>
      <c r="X76" s="180"/>
      <c r="Y76" s="180"/>
      <c r="Z76" s="180"/>
      <c r="AA76" s="180"/>
      <c r="AB76" s="180"/>
      <c r="AC76" s="180"/>
      <c r="AD76" s="180"/>
      <c r="AE76" s="180"/>
      <c r="AF76" s="180"/>
      <c r="AG76" s="180"/>
      <c r="AH76" s="180"/>
      <c r="AI76" s="180"/>
      <c r="AJ76" s="180"/>
      <c r="AK76" s="180"/>
      <c r="AL76" s="180"/>
      <c r="AM76" s="180"/>
      <c r="AN76" s="180"/>
      <c r="AO76" s="180"/>
      <c r="AP76" s="180"/>
      <c r="AQ76" s="37"/>
    </row>
    <row r="77" spans="2:43" s="3" customFormat="1" ht="14.45" customHeight="1">
      <c r="B77" s="65"/>
      <c r="C77" s="30" t="s">
        <v>16</v>
      </c>
      <c r="D77" s="66"/>
      <c r="E77" s="66"/>
      <c r="F77" s="66"/>
      <c r="G77" s="66"/>
      <c r="H77" s="66"/>
      <c r="I77" s="66"/>
      <c r="J77" s="66"/>
      <c r="K77" s="66"/>
      <c r="L77" s="66" t="str">
        <f>K5</f>
        <v>A</v>
      </c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7"/>
    </row>
    <row r="78" spans="2:43" s="4" customFormat="1" ht="36.950000000000003" customHeight="1">
      <c r="B78" s="68"/>
      <c r="C78" s="69" t="s">
        <v>19</v>
      </c>
      <c r="D78" s="70"/>
      <c r="E78" s="70"/>
      <c r="F78" s="70"/>
      <c r="G78" s="70"/>
      <c r="H78" s="70"/>
      <c r="I78" s="70"/>
      <c r="J78" s="70"/>
      <c r="K78" s="70"/>
      <c r="L78" s="199" t="str">
        <f>K6</f>
        <v>VÝSTAVBA INŽ. SÍTÍ V PROSTORU SLATINICE</v>
      </c>
      <c r="M78" s="200"/>
      <c r="N78" s="200"/>
      <c r="O78" s="200"/>
      <c r="P78" s="200"/>
      <c r="Q78" s="200"/>
      <c r="R78" s="200"/>
      <c r="S78" s="200"/>
      <c r="T78" s="200"/>
      <c r="U78" s="200"/>
      <c r="V78" s="200"/>
      <c r="W78" s="200"/>
      <c r="X78" s="200"/>
      <c r="Y78" s="200"/>
      <c r="Z78" s="200"/>
      <c r="AA78" s="200"/>
      <c r="AB78" s="200"/>
      <c r="AC78" s="200"/>
      <c r="AD78" s="200"/>
      <c r="AE78" s="200"/>
      <c r="AF78" s="200"/>
      <c r="AG78" s="200"/>
      <c r="AH78" s="200"/>
      <c r="AI78" s="200"/>
      <c r="AJ78" s="200"/>
      <c r="AK78" s="200"/>
      <c r="AL78" s="200"/>
      <c r="AM78" s="200"/>
      <c r="AN78" s="200"/>
      <c r="AO78" s="200"/>
      <c r="AP78" s="70"/>
      <c r="AQ78" s="71"/>
    </row>
    <row r="79" spans="2:43" s="1" customFormat="1" ht="6.95" customHeight="1">
      <c r="B79" s="35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7"/>
    </row>
    <row r="80" spans="2:43" s="1" customFormat="1" ht="15">
      <c r="B80" s="35"/>
      <c r="C80" s="30" t="s">
        <v>23</v>
      </c>
      <c r="D80" s="36"/>
      <c r="E80" s="36"/>
      <c r="F80" s="36"/>
      <c r="G80" s="36"/>
      <c r="H80" s="36"/>
      <c r="I80" s="36"/>
      <c r="J80" s="36"/>
      <c r="K80" s="36"/>
      <c r="L80" s="72" t="str">
        <f>IF(K8="","",K8)</f>
        <v xml:space="preserve"> </v>
      </c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0" t="s">
        <v>25</v>
      </c>
      <c r="AJ80" s="36"/>
      <c r="AK80" s="36"/>
      <c r="AL80" s="36"/>
      <c r="AM80" s="73" t="str">
        <f>IF(AN8= "","",AN8)</f>
        <v>30. 6. 2017</v>
      </c>
      <c r="AN80" s="36"/>
      <c r="AO80" s="36"/>
      <c r="AP80" s="36"/>
      <c r="AQ80" s="37"/>
    </row>
    <row r="81" spans="1:89" s="1" customFormat="1" ht="6.95" customHeight="1">
      <c r="B81" s="35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7"/>
    </row>
    <row r="82" spans="1:89" s="1" customFormat="1" ht="15">
      <c r="B82" s="35"/>
      <c r="C82" s="30" t="s">
        <v>27</v>
      </c>
      <c r="D82" s="36"/>
      <c r="E82" s="36"/>
      <c r="F82" s="36"/>
      <c r="G82" s="36"/>
      <c r="H82" s="36"/>
      <c r="I82" s="36"/>
      <c r="J82" s="36"/>
      <c r="K82" s="36"/>
      <c r="L82" s="66" t="str">
        <f>IF(E11= "","",E11)</f>
        <v xml:space="preserve"> </v>
      </c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0" t="s">
        <v>32</v>
      </c>
      <c r="AJ82" s="36"/>
      <c r="AK82" s="36"/>
      <c r="AL82" s="36"/>
      <c r="AM82" s="201" t="str">
        <f>IF(E17="","",E17)</f>
        <v xml:space="preserve"> </v>
      </c>
      <c r="AN82" s="201"/>
      <c r="AO82" s="201"/>
      <c r="AP82" s="201"/>
      <c r="AQ82" s="37"/>
      <c r="AS82" s="202" t="s">
        <v>56</v>
      </c>
      <c r="AT82" s="203"/>
      <c r="AU82" s="51"/>
      <c r="AV82" s="51"/>
      <c r="AW82" s="51"/>
      <c r="AX82" s="51"/>
      <c r="AY82" s="51"/>
      <c r="AZ82" s="51"/>
      <c r="BA82" s="51"/>
      <c r="BB82" s="51"/>
      <c r="BC82" s="51"/>
      <c r="BD82" s="52"/>
    </row>
    <row r="83" spans="1:89" s="1" customFormat="1" ht="15">
      <c r="B83" s="35"/>
      <c r="C83" s="30" t="s">
        <v>30</v>
      </c>
      <c r="D83" s="36"/>
      <c r="E83" s="36"/>
      <c r="F83" s="36"/>
      <c r="G83" s="36"/>
      <c r="H83" s="36"/>
      <c r="I83" s="36"/>
      <c r="J83" s="36"/>
      <c r="K83" s="36"/>
      <c r="L83" s="66" t="str">
        <f>IF(E14= "Vyplň údaj","",E14)</f>
        <v/>
      </c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0" t="s">
        <v>34</v>
      </c>
      <c r="AJ83" s="36"/>
      <c r="AK83" s="36"/>
      <c r="AL83" s="36"/>
      <c r="AM83" s="201" t="str">
        <f>IF(E20="","",E20)</f>
        <v xml:space="preserve"> </v>
      </c>
      <c r="AN83" s="201"/>
      <c r="AO83" s="201"/>
      <c r="AP83" s="201"/>
      <c r="AQ83" s="37"/>
      <c r="AS83" s="204"/>
      <c r="AT83" s="205"/>
      <c r="AU83" s="36"/>
      <c r="AV83" s="36"/>
      <c r="AW83" s="36"/>
      <c r="AX83" s="36"/>
      <c r="AY83" s="36"/>
      <c r="AZ83" s="36"/>
      <c r="BA83" s="36"/>
      <c r="BB83" s="36"/>
      <c r="BC83" s="36"/>
      <c r="BD83" s="74"/>
    </row>
    <row r="84" spans="1:89" s="1" customFormat="1" ht="10.9" customHeight="1">
      <c r="B84" s="35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7"/>
      <c r="AS84" s="204"/>
      <c r="AT84" s="205"/>
      <c r="AU84" s="36"/>
      <c r="AV84" s="36"/>
      <c r="AW84" s="36"/>
      <c r="AX84" s="36"/>
      <c r="AY84" s="36"/>
      <c r="AZ84" s="36"/>
      <c r="BA84" s="36"/>
      <c r="BB84" s="36"/>
      <c r="BC84" s="36"/>
      <c r="BD84" s="74"/>
    </row>
    <row r="85" spans="1:89" s="1" customFormat="1" ht="29.25" customHeight="1">
      <c r="B85" s="35"/>
      <c r="C85" s="206" t="s">
        <v>57</v>
      </c>
      <c r="D85" s="207"/>
      <c r="E85" s="207"/>
      <c r="F85" s="207"/>
      <c r="G85" s="207"/>
      <c r="H85" s="75"/>
      <c r="I85" s="208" t="s">
        <v>58</v>
      </c>
      <c r="J85" s="207"/>
      <c r="K85" s="207"/>
      <c r="L85" s="207"/>
      <c r="M85" s="207"/>
      <c r="N85" s="207"/>
      <c r="O85" s="207"/>
      <c r="P85" s="207"/>
      <c r="Q85" s="207"/>
      <c r="R85" s="207"/>
      <c r="S85" s="207"/>
      <c r="T85" s="207"/>
      <c r="U85" s="207"/>
      <c r="V85" s="207"/>
      <c r="W85" s="207"/>
      <c r="X85" s="207"/>
      <c r="Y85" s="207"/>
      <c r="Z85" s="207"/>
      <c r="AA85" s="207"/>
      <c r="AB85" s="207"/>
      <c r="AC85" s="207"/>
      <c r="AD85" s="207"/>
      <c r="AE85" s="207"/>
      <c r="AF85" s="207"/>
      <c r="AG85" s="208" t="s">
        <v>59</v>
      </c>
      <c r="AH85" s="207"/>
      <c r="AI85" s="207"/>
      <c r="AJ85" s="207"/>
      <c r="AK85" s="207"/>
      <c r="AL85" s="207"/>
      <c r="AM85" s="207"/>
      <c r="AN85" s="208" t="s">
        <v>60</v>
      </c>
      <c r="AO85" s="207"/>
      <c r="AP85" s="209"/>
      <c r="AQ85" s="37"/>
      <c r="AS85" s="76" t="s">
        <v>61</v>
      </c>
      <c r="AT85" s="77" t="s">
        <v>62</v>
      </c>
      <c r="AU85" s="77" t="s">
        <v>63</v>
      </c>
      <c r="AV85" s="77" t="s">
        <v>64</v>
      </c>
      <c r="AW85" s="77" t="s">
        <v>65</v>
      </c>
      <c r="AX85" s="77" t="s">
        <v>66</v>
      </c>
      <c r="AY85" s="77" t="s">
        <v>67</v>
      </c>
      <c r="AZ85" s="77" t="s">
        <v>68</v>
      </c>
      <c r="BA85" s="77" t="s">
        <v>69</v>
      </c>
      <c r="BB85" s="77" t="s">
        <v>70</v>
      </c>
      <c r="BC85" s="77" t="s">
        <v>71</v>
      </c>
      <c r="BD85" s="78" t="s">
        <v>72</v>
      </c>
    </row>
    <row r="86" spans="1:89" s="1" customFormat="1" ht="10.9" customHeight="1"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7"/>
      <c r="AS86" s="79"/>
      <c r="AT86" s="51"/>
      <c r="AU86" s="51"/>
      <c r="AV86" s="51"/>
      <c r="AW86" s="51"/>
      <c r="AX86" s="51"/>
      <c r="AY86" s="51"/>
      <c r="AZ86" s="51"/>
      <c r="BA86" s="51"/>
      <c r="BB86" s="51"/>
      <c r="BC86" s="51"/>
      <c r="BD86" s="52"/>
    </row>
    <row r="87" spans="1:89" s="4" customFormat="1" ht="32.450000000000003" customHeight="1">
      <c r="B87" s="68"/>
      <c r="C87" s="80" t="s">
        <v>73</v>
      </c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  <c r="AC87" s="81"/>
      <c r="AD87" s="81"/>
      <c r="AE87" s="81"/>
      <c r="AF87" s="81"/>
      <c r="AG87" s="223">
        <f>ROUND(AG88,2)</f>
        <v>0</v>
      </c>
      <c r="AH87" s="223"/>
      <c r="AI87" s="223"/>
      <c r="AJ87" s="223"/>
      <c r="AK87" s="223"/>
      <c r="AL87" s="223"/>
      <c r="AM87" s="223"/>
      <c r="AN87" s="224">
        <f>SUM(AG87,AT87)</f>
        <v>0</v>
      </c>
      <c r="AO87" s="224"/>
      <c r="AP87" s="224"/>
      <c r="AQ87" s="71"/>
      <c r="AS87" s="82">
        <f>ROUND(AS88,2)</f>
        <v>0</v>
      </c>
      <c r="AT87" s="83">
        <f>ROUND(SUM(AV87:AW87),2)</f>
        <v>0</v>
      </c>
      <c r="AU87" s="84">
        <f>ROUND(AU88,5)</f>
        <v>0</v>
      </c>
      <c r="AV87" s="83">
        <f>ROUND(AZ87*L31,2)</f>
        <v>0</v>
      </c>
      <c r="AW87" s="83">
        <f>ROUND(BA87*L32,2)</f>
        <v>0</v>
      </c>
      <c r="AX87" s="83">
        <f>ROUND(BB87*L31,2)</f>
        <v>0</v>
      </c>
      <c r="AY87" s="83">
        <f>ROUND(BC87*L32,2)</f>
        <v>0</v>
      </c>
      <c r="AZ87" s="83">
        <f t="shared" ref="AZ87:BD88" si="0">ROUND(AZ88,2)</f>
        <v>0</v>
      </c>
      <c r="BA87" s="83">
        <f t="shared" si="0"/>
        <v>0</v>
      </c>
      <c r="BB87" s="83">
        <f t="shared" si="0"/>
        <v>0</v>
      </c>
      <c r="BC87" s="83">
        <f t="shared" si="0"/>
        <v>0</v>
      </c>
      <c r="BD87" s="85">
        <f t="shared" si="0"/>
        <v>0</v>
      </c>
      <c r="BS87" s="86" t="s">
        <v>74</v>
      </c>
      <c r="BT87" s="86" t="s">
        <v>75</v>
      </c>
      <c r="BU87" s="87" t="s">
        <v>76</v>
      </c>
      <c r="BV87" s="86" t="s">
        <v>77</v>
      </c>
      <c r="BW87" s="86" t="s">
        <v>78</v>
      </c>
      <c r="BX87" s="86" t="s">
        <v>79</v>
      </c>
    </row>
    <row r="88" spans="1:89" s="5" customFormat="1" ht="22.5" customHeight="1">
      <c r="B88" s="88"/>
      <c r="C88" s="89"/>
      <c r="D88" s="213" t="s">
        <v>80</v>
      </c>
      <c r="E88" s="213"/>
      <c r="F88" s="213"/>
      <c r="G88" s="213"/>
      <c r="H88" s="213"/>
      <c r="I88" s="90"/>
      <c r="J88" s="213" t="s">
        <v>81</v>
      </c>
      <c r="K88" s="213"/>
      <c r="L88" s="213"/>
      <c r="M88" s="213"/>
      <c r="N88" s="213"/>
      <c r="O88" s="213"/>
      <c r="P88" s="213"/>
      <c r="Q88" s="213"/>
      <c r="R88" s="213"/>
      <c r="S88" s="213"/>
      <c r="T88" s="213"/>
      <c r="U88" s="213"/>
      <c r="V88" s="213"/>
      <c r="W88" s="213"/>
      <c r="X88" s="213"/>
      <c r="Y88" s="213"/>
      <c r="Z88" s="213"/>
      <c r="AA88" s="213"/>
      <c r="AB88" s="213"/>
      <c r="AC88" s="213"/>
      <c r="AD88" s="213"/>
      <c r="AE88" s="213"/>
      <c r="AF88" s="213"/>
      <c r="AG88" s="212">
        <f>ROUND(AG89,2)</f>
        <v>0</v>
      </c>
      <c r="AH88" s="211"/>
      <c r="AI88" s="211"/>
      <c r="AJ88" s="211"/>
      <c r="AK88" s="211"/>
      <c r="AL88" s="211"/>
      <c r="AM88" s="211"/>
      <c r="AN88" s="210">
        <f>SUM(AG88,AT88)</f>
        <v>0</v>
      </c>
      <c r="AO88" s="211"/>
      <c r="AP88" s="211"/>
      <c r="AQ88" s="91"/>
      <c r="AS88" s="92">
        <f>ROUND(AS89,2)</f>
        <v>0</v>
      </c>
      <c r="AT88" s="93">
        <f>ROUND(SUM(AV88:AW88),2)</f>
        <v>0</v>
      </c>
      <c r="AU88" s="94">
        <f>ROUND(AU89,5)</f>
        <v>0</v>
      </c>
      <c r="AV88" s="93">
        <f>ROUND(AZ88*L31,2)</f>
        <v>0</v>
      </c>
      <c r="AW88" s="93">
        <f>ROUND(BA88*L32,2)</f>
        <v>0</v>
      </c>
      <c r="AX88" s="93">
        <f>ROUND(BB88*L31,2)</f>
        <v>0</v>
      </c>
      <c r="AY88" s="93">
        <f>ROUND(BC88*L32,2)</f>
        <v>0</v>
      </c>
      <c r="AZ88" s="93">
        <f t="shared" si="0"/>
        <v>0</v>
      </c>
      <c r="BA88" s="93">
        <f t="shared" si="0"/>
        <v>0</v>
      </c>
      <c r="BB88" s="93">
        <f t="shared" si="0"/>
        <v>0</v>
      </c>
      <c r="BC88" s="93">
        <f t="shared" si="0"/>
        <v>0</v>
      </c>
      <c r="BD88" s="95">
        <f t="shared" si="0"/>
        <v>0</v>
      </c>
      <c r="BS88" s="96" t="s">
        <v>74</v>
      </c>
      <c r="BT88" s="96" t="s">
        <v>82</v>
      </c>
      <c r="BU88" s="96" t="s">
        <v>76</v>
      </c>
      <c r="BV88" s="96" t="s">
        <v>77</v>
      </c>
      <c r="BW88" s="96" t="s">
        <v>83</v>
      </c>
      <c r="BX88" s="96" t="s">
        <v>78</v>
      </c>
    </row>
    <row r="89" spans="1:89" s="6" customFormat="1" ht="22.5" customHeight="1">
      <c r="A89" s="97" t="s">
        <v>84</v>
      </c>
      <c r="B89" s="98"/>
      <c r="C89" s="99"/>
      <c r="D89" s="99"/>
      <c r="E89" s="216" t="s">
        <v>80</v>
      </c>
      <c r="F89" s="216"/>
      <c r="G89" s="216"/>
      <c r="H89" s="216"/>
      <c r="I89" s="216"/>
      <c r="J89" s="99"/>
      <c r="K89" s="216" t="s">
        <v>85</v>
      </c>
      <c r="L89" s="216"/>
      <c r="M89" s="216"/>
      <c r="N89" s="216"/>
      <c r="O89" s="216"/>
      <c r="P89" s="216"/>
      <c r="Q89" s="216"/>
      <c r="R89" s="216"/>
      <c r="S89" s="216"/>
      <c r="T89" s="216"/>
      <c r="U89" s="216"/>
      <c r="V89" s="216"/>
      <c r="W89" s="216"/>
      <c r="X89" s="216"/>
      <c r="Y89" s="216"/>
      <c r="Z89" s="216"/>
      <c r="AA89" s="216"/>
      <c r="AB89" s="216"/>
      <c r="AC89" s="216"/>
      <c r="AD89" s="216"/>
      <c r="AE89" s="216"/>
      <c r="AF89" s="216"/>
      <c r="AG89" s="214">
        <f>'F5 HP - Horkovodní přivad...'!M31</f>
        <v>0</v>
      </c>
      <c r="AH89" s="215"/>
      <c r="AI89" s="215"/>
      <c r="AJ89" s="215"/>
      <c r="AK89" s="215"/>
      <c r="AL89" s="215"/>
      <c r="AM89" s="215"/>
      <c r="AN89" s="214">
        <f>SUM(AG89,AT89)</f>
        <v>0</v>
      </c>
      <c r="AO89" s="215"/>
      <c r="AP89" s="215"/>
      <c r="AQ89" s="100"/>
      <c r="AS89" s="101">
        <f>'F5 HP - Horkovodní přivad...'!M29</f>
        <v>0</v>
      </c>
      <c r="AT89" s="102">
        <f>ROUND(SUM(AV89:AW89),2)</f>
        <v>0</v>
      </c>
      <c r="AU89" s="103">
        <f>'F5 HP - Horkovodní přivad...'!W125</f>
        <v>0</v>
      </c>
      <c r="AV89" s="102">
        <f>'F5 HP - Horkovodní přivad...'!M33</f>
        <v>0</v>
      </c>
      <c r="AW89" s="102">
        <f>'F5 HP - Horkovodní přivad...'!M34</f>
        <v>0</v>
      </c>
      <c r="AX89" s="102">
        <f>'F5 HP - Horkovodní přivad...'!M35</f>
        <v>0</v>
      </c>
      <c r="AY89" s="102">
        <f>'F5 HP - Horkovodní přivad...'!M36</f>
        <v>0</v>
      </c>
      <c r="AZ89" s="102">
        <f>'F5 HP - Horkovodní přivad...'!H33</f>
        <v>0</v>
      </c>
      <c r="BA89" s="102">
        <f>'F5 HP - Horkovodní přivad...'!H34</f>
        <v>0</v>
      </c>
      <c r="BB89" s="102">
        <f>'F5 HP - Horkovodní přivad...'!H35</f>
        <v>0</v>
      </c>
      <c r="BC89" s="102">
        <f>'F5 HP - Horkovodní přivad...'!H36</f>
        <v>0</v>
      </c>
      <c r="BD89" s="104">
        <f>'F5 HP - Horkovodní přivad...'!H37</f>
        <v>0</v>
      </c>
      <c r="BT89" s="105" t="s">
        <v>86</v>
      </c>
      <c r="BV89" s="105" t="s">
        <v>77</v>
      </c>
      <c r="BW89" s="105" t="s">
        <v>87</v>
      </c>
      <c r="BX89" s="105" t="s">
        <v>83</v>
      </c>
    </row>
    <row r="90" spans="1:89">
      <c r="B90" s="22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3"/>
    </row>
    <row r="91" spans="1:89" s="1" customFormat="1" ht="30" customHeight="1">
      <c r="B91" s="35"/>
      <c r="C91" s="80" t="s">
        <v>88</v>
      </c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224">
        <f>ROUND(SUM(AG92:AG95),2)</f>
        <v>0</v>
      </c>
      <c r="AH91" s="224"/>
      <c r="AI91" s="224"/>
      <c r="AJ91" s="224"/>
      <c r="AK91" s="224"/>
      <c r="AL91" s="224"/>
      <c r="AM91" s="224"/>
      <c r="AN91" s="224">
        <f>ROUND(SUM(AN92:AN95),2)</f>
        <v>0</v>
      </c>
      <c r="AO91" s="224"/>
      <c r="AP91" s="224"/>
      <c r="AQ91" s="37"/>
      <c r="AS91" s="76" t="s">
        <v>89</v>
      </c>
      <c r="AT91" s="77" t="s">
        <v>90</v>
      </c>
      <c r="AU91" s="77" t="s">
        <v>39</v>
      </c>
      <c r="AV91" s="78" t="s">
        <v>62</v>
      </c>
    </row>
    <row r="92" spans="1:89" s="1" customFormat="1" ht="19.899999999999999" customHeight="1">
      <c r="B92" s="35"/>
      <c r="C92" s="36"/>
      <c r="D92" s="106" t="s">
        <v>91</v>
      </c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217">
        <f>ROUND(AG87*AS92,2)</f>
        <v>0</v>
      </c>
      <c r="AH92" s="214"/>
      <c r="AI92" s="214"/>
      <c r="AJ92" s="214"/>
      <c r="AK92" s="214"/>
      <c r="AL92" s="214"/>
      <c r="AM92" s="214"/>
      <c r="AN92" s="214">
        <f>ROUND(AG92+AV92,2)</f>
        <v>0</v>
      </c>
      <c r="AO92" s="214"/>
      <c r="AP92" s="214"/>
      <c r="AQ92" s="37"/>
      <c r="AS92" s="107">
        <v>0</v>
      </c>
      <c r="AT92" s="108" t="s">
        <v>92</v>
      </c>
      <c r="AU92" s="108" t="s">
        <v>40</v>
      </c>
      <c r="AV92" s="109">
        <f>ROUND(IF(AU92="základní",AG92*L31,IF(AU92="snížená",AG92*L32,0)),2)</f>
        <v>0</v>
      </c>
      <c r="BV92" s="18" t="s">
        <v>93</v>
      </c>
      <c r="BY92" s="110">
        <f>IF(AU92="základní",AV92,0)</f>
        <v>0</v>
      </c>
      <c r="BZ92" s="110">
        <f>IF(AU92="snížená",AV92,0)</f>
        <v>0</v>
      </c>
      <c r="CA92" s="110">
        <v>0</v>
      </c>
      <c r="CB92" s="110">
        <v>0</v>
      </c>
      <c r="CC92" s="110">
        <v>0</v>
      </c>
      <c r="CD92" s="110">
        <f>IF(AU92="základní",AG92,0)</f>
        <v>0</v>
      </c>
      <c r="CE92" s="110">
        <f>IF(AU92="snížená",AG92,0)</f>
        <v>0</v>
      </c>
      <c r="CF92" s="110">
        <f>IF(AU92="zákl. přenesená",AG92,0)</f>
        <v>0</v>
      </c>
      <c r="CG92" s="110">
        <f>IF(AU92="sníž. přenesená",AG92,0)</f>
        <v>0</v>
      </c>
      <c r="CH92" s="110">
        <f>IF(AU92="nulová",AG92,0)</f>
        <v>0</v>
      </c>
      <c r="CI92" s="18">
        <f>IF(AU92="základní",1,IF(AU92="snížená",2,IF(AU92="zákl. přenesená",4,IF(AU92="sníž. přenesená",5,3))))</f>
        <v>1</v>
      </c>
      <c r="CJ92" s="18">
        <f>IF(AT92="stavební čast",1,IF(8892="investiční čast",2,3))</f>
        <v>1</v>
      </c>
      <c r="CK92" s="18" t="str">
        <f>IF(D92="Vyplň vlastní","","x")</f>
        <v>x</v>
      </c>
    </row>
    <row r="93" spans="1:89" s="1" customFormat="1" ht="19.899999999999999" customHeight="1">
      <c r="B93" s="35"/>
      <c r="C93" s="36"/>
      <c r="D93" s="221" t="s">
        <v>94</v>
      </c>
      <c r="E93" s="222"/>
      <c r="F93" s="222"/>
      <c r="G93" s="222"/>
      <c r="H93" s="222"/>
      <c r="I93" s="222"/>
      <c r="J93" s="222"/>
      <c r="K93" s="222"/>
      <c r="L93" s="222"/>
      <c r="M93" s="222"/>
      <c r="N93" s="222"/>
      <c r="O93" s="222"/>
      <c r="P93" s="222"/>
      <c r="Q93" s="222"/>
      <c r="R93" s="222"/>
      <c r="S93" s="222"/>
      <c r="T93" s="222"/>
      <c r="U93" s="222"/>
      <c r="V93" s="222"/>
      <c r="W93" s="222"/>
      <c r="X93" s="222"/>
      <c r="Y93" s="222"/>
      <c r="Z93" s="222"/>
      <c r="AA93" s="222"/>
      <c r="AB93" s="222"/>
      <c r="AC93" s="36"/>
      <c r="AD93" s="36"/>
      <c r="AE93" s="36"/>
      <c r="AF93" s="36"/>
      <c r="AG93" s="217">
        <f>AG87*AS93</f>
        <v>0</v>
      </c>
      <c r="AH93" s="214"/>
      <c r="AI93" s="214"/>
      <c r="AJ93" s="214"/>
      <c r="AK93" s="214"/>
      <c r="AL93" s="214"/>
      <c r="AM93" s="214"/>
      <c r="AN93" s="214">
        <f>AG93+AV93</f>
        <v>0</v>
      </c>
      <c r="AO93" s="214"/>
      <c r="AP93" s="214"/>
      <c r="AQ93" s="37"/>
      <c r="AS93" s="111">
        <v>0</v>
      </c>
      <c r="AT93" s="112" t="s">
        <v>92</v>
      </c>
      <c r="AU93" s="112" t="s">
        <v>40</v>
      </c>
      <c r="AV93" s="113">
        <f>ROUND(IF(AU93="nulová",0,IF(OR(AU93="základní",AU93="zákl. přenesená"),AG93*L31,AG93*L32)),2)</f>
        <v>0</v>
      </c>
      <c r="BV93" s="18" t="s">
        <v>95</v>
      </c>
      <c r="BY93" s="110">
        <f>IF(AU93="základní",AV93,0)</f>
        <v>0</v>
      </c>
      <c r="BZ93" s="110">
        <f>IF(AU93="snížená",AV93,0)</f>
        <v>0</v>
      </c>
      <c r="CA93" s="110">
        <f>IF(AU93="zákl. přenesená",AV93,0)</f>
        <v>0</v>
      </c>
      <c r="CB93" s="110">
        <f>IF(AU93="sníž. přenesená",AV93,0)</f>
        <v>0</v>
      </c>
      <c r="CC93" s="110">
        <f>IF(AU93="nulová",AV93,0)</f>
        <v>0</v>
      </c>
      <c r="CD93" s="110">
        <f>IF(AU93="základní",AG93,0)</f>
        <v>0</v>
      </c>
      <c r="CE93" s="110">
        <f>IF(AU93="snížená",AG93,0)</f>
        <v>0</v>
      </c>
      <c r="CF93" s="110">
        <f>IF(AU93="zákl. přenesená",AG93,0)</f>
        <v>0</v>
      </c>
      <c r="CG93" s="110">
        <f>IF(AU93="sníž. přenesená",AG93,0)</f>
        <v>0</v>
      </c>
      <c r="CH93" s="110">
        <f>IF(AU93="nulová",AG93,0)</f>
        <v>0</v>
      </c>
      <c r="CI93" s="18">
        <f>IF(AU93="základní",1,IF(AU93="snížená",2,IF(AU93="zákl. přenesená",4,IF(AU93="sníž. přenesená",5,3))))</f>
        <v>1</v>
      </c>
      <c r="CJ93" s="18">
        <f>IF(AT93="stavební čast",1,IF(8893="investiční čast",2,3))</f>
        <v>1</v>
      </c>
      <c r="CK93" s="18" t="str">
        <f>IF(D93="Vyplň vlastní","","x")</f>
        <v/>
      </c>
    </row>
    <row r="94" spans="1:89" s="1" customFormat="1" ht="19.899999999999999" customHeight="1">
      <c r="B94" s="35"/>
      <c r="C94" s="36"/>
      <c r="D94" s="221" t="s">
        <v>94</v>
      </c>
      <c r="E94" s="222"/>
      <c r="F94" s="222"/>
      <c r="G94" s="222"/>
      <c r="H94" s="222"/>
      <c r="I94" s="222"/>
      <c r="J94" s="222"/>
      <c r="K94" s="222"/>
      <c r="L94" s="222"/>
      <c r="M94" s="222"/>
      <c r="N94" s="222"/>
      <c r="O94" s="222"/>
      <c r="P94" s="222"/>
      <c r="Q94" s="222"/>
      <c r="R94" s="222"/>
      <c r="S94" s="222"/>
      <c r="T94" s="222"/>
      <c r="U94" s="222"/>
      <c r="V94" s="222"/>
      <c r="W94" s="222"/>
      <c r="X94" s="222"/>
      <c r="Y94" s="222"/>
      <c r="Z94" s="222"/>
      <c r="AA94" s="222"/>
      <c r="AB94" s="222"/>
      <c r="AC94" s="36"/>
      <c r="AD94" s="36"/>
      <c r="AE94" s="36"/>
      <c r="AF94" s="36"/>
      <c r="AG94" s="217">
        <f>AG87*AS94</f>
        <v>0</v>
      </c>
      <c r="AH94" s="214"/>
      <c r="AI94" s="214"/>
      <c r="AJ94" s="214"/>
      <c r="AK94" s="214"/>
      <c r="AL94" s="214"/>
      <c r="AM94" s="214"/>
      <c r="AN94" s="214">
        <f>AG94+AV94</f>
        <v>0</v>
      </c>
      <c r="AO94" s="214"/>
      <c r="AP94" s="214"/>
      <c r="AQ94" s="37"/>
      <c r="AS94" s="111">
        <v>0</v>
      </c>
      <c r="AT94" s="112" t="s">
        <v>92</v>
      </c>
      <c r="AU94" s="112" t="s">
        <v>40</v>
      </c>
      <c r="AV94" s="113">
        <f>ROUND(IF(AU94="nulová",0,IF(OR(AU94="základní",AU94="zákl. přenesená"),AG94*L31,AG94*L32)),2)</f>
        <v>0</v>
      </c>
      <c r="BV94" s="18" t="s">
        <v>95</v>
      </c>
      <c r="BY94" s="110">
        <f>IF(AU94="základní",AV94,0)</f>
        <v>0</v>
      </c>
      <c r="BZ94" s="110">
        <f>IF(AU94="snížená",AV94,0)</f>
        <v>0</v>
      </c>
      <c r="CA94" s="110">
        <f>IF(AU94="zákl. přenesená",AV94,0)</f>
        <v>0</v>
      </c>
      <c r="CB94" s="110">
        <f>IF(AU94="sníž. přenesená",AV94,0)</f>
        <v>0</v>
      </c>
      <c r="CC94" s="110">
        <f>IF(AU94="nulová",AV94,0)</f>
        <v>0</v>
      </c>
      <c r="CD94" s="110">
        <f>IF(AU94="základní",AG94,0)</f>
        <v>0</v>
      </c>
      <c r="CE94" s="110">
        <f>IF(AU94="snížená",AG94,0)</f>
        <v>0</v>
      </c>
      <c r="CF94" s="110">
        <f>IF(AU94="zákl. přenesená",AG94,0)</f>
        <v>0</v>
      </c>
      <c r="CG94" s="110">
        <f>IF(AU94="sníž. přenesená",AG94,0)</f>
        <v>0</v>
      </c>
      <c r="CH94" s="110">
        <f>IF(AU94="nulová",AG94,0)</f>
        <v>0</v>
      </c>
      <c r="CI94" s="18">
        <f>IF(AU94="základní",1,IF(AU94="snížená",2,IF(AU94="zákl. přenesená",4,IF(AU94="sníž. přenesená",5,3))))</f>
        <v>1</v>
      </c>
      <c r="CJ94" s="18">
        <f>IF(AT94="stavební čast",1,IF(8894="investiční čast",2,3))</f>
        <v>1</v>
      </c>
      <c r="CK94" s="18" t="str">
        <f>IF(D94="Vyplň vlastní","","x")</f>
        <v/>
      </c>
    </row>
    <row r="95" spans="1:89" s="1" customFormat="1" ht="19.899999999999999" customHeight="1">
      <c r="B95" s="35"/>
      <c r="C95" s="36"/>
      <c r="D95" s="221" t="s">
        <v>94</v>
      </c>
      <c r="E95" s="222"/>
      <c r="F95" s="222"/>
      <c r="G95" s="222"/>
      <c r="H95" s="222"/>
      <c r="I95" s="222"/>
      <c r="J95" s="222"/>
      <c r="K95" s="222"/>
      <c r="L95" s="222"/>
      <c r="M95" s="222"/>
      <c r="N95" s="222"/>
      <c r="O95" s="222"/>
      <c r="P95" s="222"/>
      <c r="Q95" s="222"/>
      <c r="R95" s="222"/>
      <c r="S95" s="222"/>
      <c r="T95" s="222"/>
      <c r="U95" s="222"/>
      <c r="V95" s="222"/>
      <c r="W95" s="222"/>
      <c r="X95" s="222"/>
      <c r="Y95" s="222"/>
      <c r="Z95" s="222"/>
      <c r="AA95" s="222"/>
      <c r="AB95" s="222"/>
      <c r="AC95" s="36"/>
      <c r="AD95" s="36"/>
      <c r="AE95" s="36"/>
      <c r="AF95" s="36"/>
      <c r="AG95" s="217">
        <f>AG87*AS95</f>
        <v>0</v>
      </c>
      <c r="AH95" s="214"/>
      <c r="AI95" s="214"/>
      <c r="AJ95" s="214"/>
      <c r="AK95" s="214"/>
      <c r="AL95" s="214"/>
      <c r="AM95" s="214"/>
      <c r="AN95" s="214">
        <f>AG95+AV95</f>
        <v>0</v>
      </c>
      <c r="AO95" s="214"/>
      <c r="AP95" s="214"/>
      <c r="AQ95" s="37"/>
      <c r="AS95" s="114">
        <v>0</v>
      </c>
      <c r="AT95" s="115" t="s">
        <v>92</v>
      </c>
      <c r="AU95" s="115" t="s">
        <v>40</v>
      </c>
      <c r="AV95" s="104">
        <f>ROUND(IF(AU95="nulová",0,IF(OR(AU95="základní",AU95="zákl. přenesená"),AG95*L31,AG95*L32)),2)</f>
        <v>0</v>
      </c>
      <c r="BV95" s="18" t="s">
        <v>95</v>
      </c>
      <c r="BY95" s="110">
        <f>IF(AU95="základní",AV95,0)</f>
        <v>0</v>
      </c>
      <c r="BZ95" s="110">
        <f>IF(AU95="snížená",AV95,0)</f>
        <v>0</v>
      </c>
      <c r="CA95" s="110">
        <f>IF(AU95="zákl. přenesená",AV95,0)</f>
        <v>0</v>
      </c>
      <c r="CB95" s="110">
        <f>IF(AU95="sníž. přenesená",AV95,0)</f>
        <v>0</v>
      </c>
      <c r="CC95" s="110">
        <f>IF(AU95="nulová",AV95,0)</f>
        <v>0</v>
      </c>
      <c r="CD95" s="110">
        <f>IF(AU95="základní",AG95,0)</f>
        <v>0</v>
      </c>
      <c r="CE95" s="110">
        <f>IF(AU95="snížená",AG95,0)</f>
        <v>0</v>
      </c>
      <c r="CF95" s="110">
        <f>IF(AU95="zákl. přenesená",AG95,0)</f>
        <v>0</v>
      </c>
      <c r="CG95" s="110">
        <f>IF(AU95="sníž. přenesená",AG95,0)</f>
        <v>0</v>
      </c>
      <c r="CH95" s="110">
        <f>IF(AU95="nulová",AG95,0)</f>
        <v>0</v>
      </c>
      <c r="CI95" s="18">
        <f>IF(AU95="základní",1,IF(AU95="snížená",2,IF(AU95="zákl. přenesená",4,IF(AU95="sníž. přenesená",5,3))))</f>
        <v>1</v>
      </c>
      <c r="CJ95" s="18">
        <f>IF(AT95="stavební čast",1,IF(8895="investiční čast",2,3))</f>
        <v>1</v>
      </c>
      <c r="CK95" s="18" t="str">
        <f>IF(D95="Vyplň vlastní","","x")</f>
        <v/>
      </c>
    </row>
    <row r="96" spans="1:89" s="1" customFormat="1" ht="10.9" customHeight="1">
      <c r="B96" s="35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7"/>
    </row>
    <row r="97" spans="2:43" s="1" customFormat="1" ht="30" customHeight="1">
      <c r="B97" s="35"/>
      <c r="C97" s="116" t="s">
        <v>96</v>
      </c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7"/>
      <c r="Q97" s="117"/>
      <c r="R97" s="117"/>
      <c r="S97" s="117"/>
      <c r="T97" s="117"/>
      <c r="U97" s="117"/>
      <c r="V97" s="117"/>
      <c r="W97" s="117"/>
      <c r="X97" s="117"/>
      <c r="Y97" s="117"/>
      <c r="Z97" s="117"/>
      <c r="AA97" s="117"/>
      <c r="AB97" s="117"/>
      <c r="AC97" s="117"/>
      <c r="AD97" s="117"/>
      <c r="AE97" s="117"/>
      <c r="AF97" s="117"/>
      <c r="AG97" s="218">
        <f>ROUND(AG87+AG91,2)</f>
        <v>0</v>
      </c>
      <c r="AH97" s="218"/>
      <c r="AI97" s="218"/>
      <c r="AJ97" s="218"/>
      <c r="AK97" s="218"/>
      <c r="AL97" s="218"/>
      <c r="AM97" s="218"/>
      <c r="AN97" s="218">
        <f>AN87+AN91</f>
        <v>0</v>
      </c>
      <c r="AO97" s="218"/>
      <c r="AP97" s="218"/>
      <c r="AQ97" s="37"/>
    </row>
    <row r="98" spans="2:43" s="1" customFormat="1" ht="6.95" customHeight="1">
      <c r="B98" s="59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60"/>
      <c r="AD98" s="60"/>
      <c r="AE98" s="60"/>
      <c r="AF98" s="60"/>
      <c r="AG98" s="60"/>
      <c r="AH98" s="60"/>
      <c r="AI98" s="60"/>
      <c r="AJ98" s="60"/>
      <c r="AK98" s="60"/>
      <c r="AL98" s="60"/>
      <c r="AM98" s="60"/>
      <c r="AN98" s="60"/>
      <c r="AO98" s="60"/>
      <c r="AP98" s="60"/>
      <c r="AQ98" s="61"/>
    </row>
  </sheetData>
  <mergeCells count="62">
    <mergeCell ref="AG97:AM97"/>
    <mergeCell ref="AN97:AP97"/>
    <mergeCell ref="AR2:BE2"/>
    <mergeCell ref="D95:AB95"/>
    <mergeCell ref="AG95:AM95"/>
    <mergeCell ref="AN95:AP95"/>
    <mergeCell ref="AG87:AM87"/>
    <mergeCell ref="AN87:AP87"/>
    <mergeCell ref="AG91:AM91"/>
    <mergeCell ref="AN91:AP91"/>
    <mergeCell ref="D93:AB93"/>
    <mergeCell ref="AG93:AM93"/>
    <mergeCell ref="AN93:AP93"/>
    <mergeCell ref="D94:AB94"/>
    <mergeCell ref="AG94:AM94"/>
    <mergeCell ref="AN94:AP94"/>
    <mergeCell ref="AN89:AP89"/>
    <mergeCell ref="AG89:AM89"/>
    <mergeCell ref="E89:I89"/>
    <mergeCell ref="K89:AF89"/>
    <mergeCell ref="AG92:AM92"/>
    <mergeCell ref="AN92:AP92"/>
    <mergeCell ref="C85:G85"/>
    <mergeCell ref="I85:AF85"/>
    <mergeCell ref="AG85:AM85"/>
    <mergeCell ref="AN85:AP85"/>
    <mergeCell ref="AN88:AP88"/>
    <mergeCell ref="AG88:AM88"/>
    <mergeCell ref="D88:H88"/>
    <mergeCell ref="J88:AF88"/>
    <mergeCell ref="C76:AP76"/>
    <mergeCell ref="L78:AO78"/>
    <mergeCell ref="AM82:AP82"/>
    <mergeCell ref="AS82:AT84"/>
    <mergeCell ref="AM83:AP83"/>
    <mergeCell ref="L35:O35"/>
    <mergeCell ref="W35:AE35"/>
    <mergeCell ref="AK35:AO35"/>
    <mergeCell ref="X37:AB37"/>
    <mergeCell ref="AK37:AO37"/>
    <mergeCell ref="L33:O33"/>
    <mergeCell ref="W33:AE33"/>
    <mergeCell ref="AK33:AO33"/>
    <mergeCell ref="L34:O34"/>
    <mergeCell ref="W34:AE34"/>
    <mergeCell ref="AK34:AO34"/>
    <mergeCell ref="C2:AP2"/>
    <mergeCell ref="C4:AP4"/>
    <mergeCell ref="BE5:BE34"/>
    <mergeCell ref="K5:AO5"/>
    <mergeCell ref="K6:AO6"/>
    <mergeCell ref="E14:AJ14"/>
    <mergeCell ref="E23:AN23"/>
    <mergeCell ref="AK26:AO26"/>
    <mergeCell ref="AK27:AO27"/>
    <mergeCell ref="AK29:AO29"/>
    <mergeCell ref="L31:O31"/>
    <mergeCell ref="W31:AE31"/>
    <mergeCell ref="AK31:AO31"/>
    <mergeCell ref="L32:O32"/>
    <mergeCell ref="W32:AE32"/>
    <mergeCell ref="AK32:AO32"/>
  </mergeCells>
  <dataValidations count="2">
    <dataValidation type="list" allowBlank="1" showInputMessage="1" showErrorMessage="1" error="Povoleny jsou hodnoty základní, snížená, zákl. přenesená, sníž. přenesená, nulová." sqref="AU92:AU96">
      <formula1>"základní, snížená, zákl. přenesená, sníž. přenesená, nulová"</formula1>
    </dataValidation>
    <dataValidation type="list" allowBlank="1" showInputMessage="1" showErrorMessage="1" error="Povoleny jsou hodnoty stavební čast, technologická čast, investiční čast." sqref="AT92:AT96">
      <formula1>"stavební čast, technologická čast, investiční čast"</formula1>
    </dataValidation>
  </dataValidations>
  <hyperlinks>
    <hyperlink ref="K1:S1" location="C2" display="1) Souhrnný list stavby"/>
    <hyperlink ref="W1:AF1" location="C87" display="2) Rekapitulace objektů"/>
    <hyperlink ref="A89" location="'F5 HP - Horkovodní přivad...'!C2" display="/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86"/>
  <sheetViews>
    <sheetView showGridLines="0" tabSelected="1" topLeftCell="D1" workbookViewId="0">
      <pane ySplit="1" topLeftCell="A58" activePane="bottomLeft" state="frozen"/>
      <selection pane="bottomLeft" activeCell="N139" sqref="N139:Q139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18"/>
      <c r="B1" s="12"/>
      <c r="C1" s="12"/>
      <c r="D1" s="13" t="s">
        <v>1</v>
      </c>
      <c r="E1" s="12"/>
      <c r="F1" s="14" t="s">
        <v>97</v>
      </c>
      <c r="G1" s="14"/>
      <c r="H1" s="264" t="s">
        <v>98</v>
      </c>
      <c r="I1" s="264"/>
      <c r="J1" s="264"/>
      <c r="K1" s="264"/>
      <c r="L1" s="14" t="s">
        <v>99</v>
      </c>
      <c r="M1" s="12"/>
      <c r="N1" s="12"/>
      <c r="O1" s="13" t="s">
        <v>100</v>
      </c>
      <c r="P1" s="12"/>
      <c r="Q1" s="12"/>
      <c r="R1" s="12"/>
      <c r="S1" s="14" t="s">
        <v>101</v>
      </c>
      <c r="T1" s="14"/>
      <c r="U1" s="118"/>
      <c r="V1" s="118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ht="36.950000000000003" customHeight="1">
      <c r="C2" s="177" t="s">
        <v>7</v>
      </c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S2" s="219" t="s">
        <v>8</v>
      </c>
      <c r="T2" s="220"/>
      <c r="U2" s="220"/>
      <c r="V2" s="220"/>
      <c r="W2" s="220"/>
      <c r="X2" s="220"/>
      <c r="Y2" s="220"/>
      <c r="Z2" s="220"/>
      <c r="AA2" s="220"/>
      <c r="AB2" s="220"/>
      <c r="AC2" s="220"/>
      <c r="AT2" s="18" t="s">
        <v>87</v>
      </c>
    </row>
    <row r="3" spans="1:6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86</v>
      </c>
    </row>
    <row r="4" spans="1:66" ht="36.950000000000003" customHeight="1">
      <c r="B4" s="22"/>
      <c r="C4" s="179" t="s">
        <v>102</v>
      </c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23"/>
      <c r="T4" s="24" t="s">
        <v>13</v>
      </c>
      <c r="AT4" s="18" t="s">
        <v>6</v>
      </c>
    </row>
    <row r="5" spans="1:66" ht="6.95" customHeight="1">
      <c r="B5" s="22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3"/>
    </row>
    <row r="6" spans="1:66" ht="25.35" customHeight="1">
      <c r="B6" s="22"/>
      <c r="C6" s="26"/>
      <c r="D6" s="30" t="s">
        <v>19</v>
      </c>
      <c r="E6" s="26"/>
      <c r="F6" s="225" t="str">
        <f>'Rekapitulace stavby'!K6</f>
        <v>VÝSTAVBA INŽ. SÍTÍ V PROSTORU SLATINICE</v>
      </c>
      <c r="G6" s="226"/>
      <c r="H6" s="226"/>
      <c r="I6" s="226"/>
      <c r="J6" s="226"/>
      <c r="K6" s="226"/>
      <c r="L6" s="226"/>
      <c r="M6" s="226"/>
      <c r="N6" s="226"/>
      <c r="O6" s="226"/>
      <c r="P6" s="226"/>
      <c r="Q6" s="26"/>
      <c r="R6" s="23"/>
    </row>
    <row r="7" spans="1:66" ht="25.35" customHeight="1">
      <c r="B7" s="22"/>
      <c r="C7" s="26"/>
      <c r="D7" s="30" t="s">
        <v>103</v>
      </c>
      <c r="E7" s="26"/>
      <c r="F7" s="225" t="s">
        <v>104</v>
      </c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26"/>
      <c r="R7" s="23"/>
    </row>
    <row r="8" spans="1:66" s="1" customFormat="1" ht="32.85" customHeight="1">
      <c r="B8" s="35"/>
      <c r="C8" s="36"/>
      <c r="D8" s="29" t="s">
        <v>105</v>
      </c>
      <c r="E8" s="36"/>
      <c r="F8" s="185" t="s">
        <v>106</v>
      </c>
      <c r="G8" s="227"/>
      <c r="H8" s="227"/>
      <c r="I8" s="227"/>
      <c r="J8" s="227"/>
      <c r="K8" s="227"/>
      <c r="L8" s="227"/>
      <c r="M8" s="227"/>
      <c r="N8" s="227"/>
      <c r="O8" s="227"/>
      <c r="P8" s="227"/>
      <c r="Q8" s="36"/>
      <c r="R8" s="37"/>
    </row>
    <row r="9" spans="1:66" s="1" customFormat="1" ht="14.45" customHeight="1">
      <c r="B9" s="35"/>
      <c r="C9" s="36"/>
      <c r="D9" s="30" t="s">
        <v>21</v>
      </c>
      <c r="E9" s="36"/>
      <c r="F9" s="28" t="s">
        <v>5</v>
      </c>
      <c r="G9" s="36"/>
      <c r="H9" s="36"/>
      <c r="I9" s="36"/>
      <c r="J9" s="36"/>
      <c r="K9" s="36"/>
      <c r="L9" s="36"/>
      <c r="M9" s="30" t="s">
        <v>22</v>
      </c>
      <c r="N9" s="36"/>
      <c r="O9" s="28" t="s">
        <v>5</v>
      </c>
      <c r="P9" s="36"/>
      <c r="Q9" s="36"/>
      <c r="R9" s="37"/>
    </row>
    <row r="10" spans="1:66" s="1" customFormat="1" ht="14.45" customHeight="1">
      <c r="B10" s="35"/>
      <c r="C10" s="36"/>
      <c r="D10" s="30" t="s">
        <v>23</v>
      </c>
      <c r="E10" s="36"/>
      <c r="F10" s="28" t="s">
        <v>24</v>
      </c>
      <c r="G10" s="36"/>
      <c r="H10" s="36"/>
      <c r="I10" s="36"/>
      <c r="J10" s="36"/>
      <c r="K10" s="36"/>
      <c r="L10" s="36"/>
      <c r="M10" s="30" t="s">
        <v>25</v>
      </c>
      <c r="N10" s="36"/>
      <c r="O10" s="228" t="str">
        <f>'Rekapitulace stavby'!AN8</f>
        <v>30. 6. 2017</v>
      </c>
      <c r="P10" s="229"/>
      <c r="Q10" s="36"/>
      <c r="R10" s="37"/>
    </row>
    <row r="11" spans="1:66" s="1" customFormat="1" ht="10.9" customHeight="1">
      <c r="B11" s="35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7"/>
    </row>
    <row r="12" spans="1:66" s="1" customFormat="1" ht="14.45" customHeight="1">
      <c r="B12" s="35"/>
      <c r="C12" s="36"/>
      <c r="D12" s="30" t="s">
        <v>27</v>
      </c>
      <c r="E12" s="36"/>
      <c r="F12" s="36"/>
      <c r="G12" s="36"/>
      <c r="H12" s="36"/>
      <c r="I12" s="36"/>
      <c r="J12" s="36"/>
      <c r="K12" s="36"/>
      <c r="L12" s="36"/>
      <c r="M12" s="30" t="s">
        <v>28</v>
      </c>
      <c r="N12" s="36"/>
      <c r="O12" s="183" t="str">
        <f>IF('Rekapitulace stavby'!AN10="","",'Rekapitulace stavby'!AN10)</f>
        <v/>
      </c>
      <c r="P12" s="183"/>
      <c r="Q12" s="36"/>
      <c r="R12" s="37"/>
    </row>
    <row r="13" spans="1:66" s="1" customFormat="1" ht="18" customHeight="1">
      <c r="B13" s="35"/>
      <c r="C13" s="36"/>
      <c r="D13" s="36"/>
      <c r="E13" s="28" t="str">
        <f>IF('Rekapitulace stavby'!E11="","",'Rekapitulace stavby'!E11)</f>
        <v xml:space="preserve"> </v>
      </c>
      <c r="F13" s="36"/>
      <c r="G13" s="36"/>
      <c r="H13" s="36"/>
      <c r="I13" s="36"/>
      <c r="J13" s="36"/>
      <c r="K13" s="36"/>
      <c r="L13" s="36"/>
      <c r="M13" s="30" t="s">
        <v>29</v>
      </c>
      <c r="N13" s="36"/>
      <c r="O13" s="183" t="str">
        <f>IF('Rekapitulace stavby'!AN11="","",'Rekapitulace stavby'!AN11)</f>
        <v/>
      </c>
      <c r="P13" s="183"/>
      <c r="Q13" s="36"/>
      <c r="R13" s="37"/>
    </row>
    <row r="14" spans="1:66" s="1" customFormat="1" ht="6.95" customHeight="1">
      <c r="B14" s="35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7"/>
    </row>
    <row r="15" spans="1:66" s="1" customFormat="1" ht="14.45" customHeight="1">
      <c r="B15" s="35"/>
      <c r="C15" s="36"/>
      <c r="D15" s="30" t="s">
        <v>30</v>
      </c>
      <c r="E15" s="36"/>
      <c r="F15" s="36"/>
      <c r="G15" s="36"/>
      <c r="H15" s="36"/>
      <c r="I15" s="36"/>
      <c r="J15" s="36"/>
      <c r="K15" s="36"/>
      <c r="L15" s="36"/>
      <c r="M15" s="30" t="s">
        <v>28</v>
      </c>
      <c r="N15" s="36"/>
      <c r="O15" s="230" t="str">
        <f>IF('Rekapitulace stavby'!AN13="","",'Rekapitulace stavby'!AN13)</f>
        <v>Vyplň údaj</v>
      </c>
      <c r="P15" s="183"/>
      <c r="Q15" s="36"/>
      <c r="R15" s="37"/>
    </row>
    <row r="16" spans="1:66" s="1" customFormat="1" ht="18" customHeight="1">
      <c r="B16" s="35"/>
      <c r="C16" s="36"/>
      <c r="D16" s="36"/>
      <c r="E16" s="230" t="str">
        <f>IF('Rekapitulace stavby'!E14="","",'Rekapitulace stavby'!E14)</f>
        <v>Vyplň údaj</v>
      </c>
      <c r="F16" s="231"/>
      <c r="G16" s="231"/>
      <c r="H16" s="231"/>
      <c r="I16" s="231"/>
      <c r="J16" s="231"/>
      <c r="K16" s="231"/>
      <c r="L16" s="231"/>
      <c r="M16" s="30" t="s">
        <v>29</v>
      </c>
      <c r="N16" s="36"/>
      <c r="O16" s="230" t="str">
        <f>IF('Rekapitulace stavby'!AN14="","",'Rekapitulace stavby'!AN14)</f>
        <v>Vyplň údaj</v>
      </c>
      <c r="P16" s="183"/>
      <c r="Q16" s="36"/>
      <c r="R16" s="37"/>
    </row>
    <row r="17" spans="2:18" s="1" customFormat="1" ht="6.95" customHeight="1">
      <c r="B17" s="35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7"/>
    </row>
    <row r="18" spans="2:18" s="1" customFormat="1" ht="14.45" customHeight="1">
      <c r="B18" s="35"/>
      <c r="C18" s="36"/>
      <c r="D18" s="30" t="s">
        <v>32</v>
      </c>
      <c r="E18" s="36"/>
      <c r="F18" s="36"/>
      <c r="G18" s="36"/>
      <c r="H18" s="36"/>
      <c r="I18" s="36"/>
      <c r="J18" s="36"/>
      <c r="K18" s="36"/>
      <c r="L18" s="36"/>
      <c r="M18" s="30" t="s">
        <v>28</v>
      </c>
      <c r="N18" s="36"/>
      <c r="O18" s="183" t="str">
        <f>IF('Rekapitulace stavby'!AN16="","",'Rekapitulace stavby'!AN16)</f>
        <v/>
      </c>
      <c r="P18" s="183"/>
      <c r="Q18" s="36"/>
      <c r="R18" s="37"/>
    </row>
    <row r="19" spans="2:18" s="1" customFormat="1" ht="18" customHeight="1">
      <c r="B19" s="35"/>
      <c r="C19" s="36"/>
      <c r="D19" s="36"/>
      <c r="E19" s="28" t="str">
        <f>IF('Rekapitulace stavby'!E17="","",'Rekapitulace stavby'!E17)</f>
        <v xml:space="preserve"> </v>
      </c>
      <c r="F19" s="36"/>
      <c r="G19" s="36"/>
      <c r="H19" s="36"/>
      <c r="I19" s="36"/>
      <c r="J19" s="36"/>
      <c r="K19" s="36"/>
      <c r="L19" s="36"/>
      <c r="M19" s="30" t="s">
        <v>29</v>
      </c>
      <c r="N19" s="36"/>
      <c r="O19" s="183" t="str">
        <f>IF('Rekapitulace stavby'!AN17="","",'Rekapitulace stavby'!AN17)</f>
        <v/>
      </c>
      <c r="P19" s="183"/>
      <c r="Q19" s="36"/>
      <c r="R19" s="37"/>
    </row>
    <row r="20" spans="2:18" s="1" customFormat="1" ht="6.95" customHeight="1">
      <c r="B20" s="35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7"/>
    </row>
    <row r="21" spans="2:18" s="1" customFormat="1" ht="14.45" customHeight="1">
      <c r="B21" s="35"/>
      <c r="C21" s="36"/>
      <c r="D21" s="30" t="s">
        <v>34</v>
      </c>
      <c r="E21" s="36"/>
      <c r="F21" s="36"/>
      <c r="G21" s="36"/>
      <c r="H21" s="36"/>
      <c r="I21" s="36"/>
      <c r="J21" s="36"/>
      <c r="K21" s="36"/>
      <c r="L21" s="36"/>
      <c r="M21" s="30" t="s">
        <v>28</v>
      </c>
      <c r="N21" s="36"/>
      <c r="O21" s="183" t="str">
        <f>IF('Rekapitulace stavby'!AN19="","",'Rekapitulace stavby'!AN19)</f>
        <v/>
      </c>
      <c r="P21" s="183"/>
      <c r="Q21" s="36"/>
      <c r="R21" s="37"/>
    </row>
    <row r="22" spans="2:18" s="1" customFormat="1" ht="18" customHeight="1">
      <c r="B22" s="35"/>
      <c r="C22" s="36"/>
      <c r="D22" s="36"/>
      <c r="E22" s="28" t="str">
        <f>IF('Rekapitulace stavby'!E20="","",'Rekapitulace stavby'!E20)</f>
        <v xml:space="preserve"> </v>
      </c>
      <c r="F22" s="36"/>
      <c r="G22" s="36"/>
      <c r="H22" s="36"/>
      <c r="I22" s="36"/>
      <c r="J22" s="36"/>
      <c r="K22" s="36"/>
      <c r="L22" s="36"/>
      <c r="M22" s="30" t="s">
        <v>29</v>
      </c>
      <c r="N22" s="36"/>
      <c r="O22" s="183" t="str">
        <f>IF('Rekapitulace stavby'!AN20="","",'Rekapitulace stavby'!AN20)</f>
        <v/>
      </c>
      <c r="P22" s="183"/>
      <c r="Q22" s="36"/>
      <c r="R22" s="37"/>
    </row>
    <row r="23" spans="2:18" s="1" customFormat="1" ht="6.95" customHeight="1">
      <c r="B23" s="35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7"/>
    </row>
    <row r="24" spans="2:18" s="1" customFormat="1" ht="14.45" customHeight="1">
      <c r="B24" s="35"/>
      <c r="C24" s="36"/>
      <c r="D24" s="30" t="s">
        <v>35</v>
      </c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7"/>
    </row>
    <row r="25" spans="2:18" s="1" customFormat="1" ht="22.5" customHeight="1">
      <c r="B25" s="35"/>
      <c r="C25" s="36"/>
      <c r="D25" s="36"/>
      <c r="E25" s="188" t="s">
        <v>5</v>
      </c>
      <c r="F25" s="188"/>
      <c r="G25" s="188"/>
      <c r="H25" s="188"/>
      <c r="I25" s="188"/>
      <c r="J25" s="188"/>
      <c r="K25" s="188"/>
      <c r="L25" s="188"/>
      <c r="M25" s="36"/>
      <c r="N25" s="36"/>
      <c r="O25" s="36"/>
      <c r="P25" s="36"/>
      <c r="Q25" s="36"/>
      <c r="R25" s="37"/>
    </row>
    <row r="26" spans="2:18" s="1" customFormat="1" ht="6.95" customHeight="1">
      <c r="B26" s="35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7"/>
    </row>
    <row r="27" spans="2:18" s="1" customFormat="1" ht="6.95" customHeight="1">
      <c r="B27" s="35"/>
      <c r="C27" s="36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36"/>
      <c r="R27" s="37"/>
    </row>
    <row r="28" spans="2:18" s="1" customFormat="1" ht="14.45" customHeight="1">
      <c r="B28" s="35"/>
      <c r="C28" s="36"/>
      <c r="D28" s="119" t="s">
        <v>107</v>
      </c>
      <c r="E28" s="36"/>
      <c r="F28" s="36"/>
      <c r="G28" s="36"/>
      <c r="H28" s="36"/>
      <c r="I28" s="36"/>
      <c r="J28" s="36"/>
      <c r="K28" s="36"/>
      <c r="L28" s="36"/>
      <c r="M28" s="189">
        <f>N89</f>
        <v>0</v>
      </c>
      <c r="N28" s="189"/>
      <c r="O28" s="189"/>
      <c r="P28" s="189"/>
      <c r="Q28" s="36"/>
      <c r="R28" s="37"/>
    </row>
    <row r="29" spans="2:18" s="1" customFormat="1" ht="14.45" customHeight="1">
      <c r="B29" s="35"/>
      <c r="C29" s="36"/>
      <c r="D29" s="34" t="s">
        <v>91</v>
      </c>
      <c r="E29" s="36"/>
      <c r="F29" s="36"/>
      <c r="G29" s="36"/>
      <c r="H29" s="36"/>
      <c r="I29" s="36"/>
      <c r="J29" s="36"/>
      <c r="K29" s="36"/>
      <c r="L29" s="36"/>
      <c r="M29" s="189">
        <f>N99</f>
        <v>0</v>
      </c>
      <c r="N29" s="189"/>
      <c r="O29" s="189"/>
      <c r="P29" s="189"/>
      <c r="Q29" s="36"/>
      <c r="R29" s="37"/>
    </row>
    <row r="30" spans="2:18" s="1" customFormat="1" ht="6.95" customHeight="1">
      <c r="B30" s="35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7"/>
    </row>
    <row r="31" spans="2:18" s="1" customFormat="1" ht="25.35" customHeight="1">
      <c r="B31" s="35"/>
      <c r="C31" s="36"/>
      <c r="D31" s="120" t="s">
        <v>38</v>
      </c>
      <c r="E31" s="36"/>
      <c r="F31" s="36"/>
      <c r="G31" s="36"/>
      <c r="H31" s="36"/>
      <c r="I31" s="36"/>
      <c r="J31" s="36"/>
      <c r="K31" s="36"/>
      <c r="L31" s="36"/>
      <c r="M31" s="232">
        <f>ROUND(M28+M29,2)</f>
        <v>0</v>
      </c>
      <c r="N31" s="227"/>
      <c r="O31" s="227"/>
      <c r="P31" s="227"/>
      <c r="Q31" s="36"/>
      <c r="R31" s="37"/>
    </row>
    <row r="32" spans="2:18" s="1" customFormat="1" ht="6.95" customHeight="1">
      <c r="B32" s="35"/>
      <c r="C32" s="36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36"/>
      <c r="R32" s="37"/>
    </row>
    <row r="33" spans="2:18" s="1" customFormat="1" ht="14.45" customHeight="1">
      <c r="B33" s="35"/>
      <c r="C33" s="36"/>
      <c r="D33" s="42" t="s">
        <v>39</v>
      </c>
      <c r="E33" s="42" t="s">
        <v>40</v>
      </c>
      <c r="F33" s="43">
        <v>0.21</v>
      </c>
      <c r="G33" s="121" t="s">
        <v>41</v>
      </c>
      <c r="H33" s="233">
        <f>(SUM(BE99:BE106)+SUM(BE125:BE184))</f>
        <v>0</v>
      </c>
      <c r="I33" s="227"/>
      <c r="J33" s="227"/>
      <c r="K33" s="36"/>
      <c r="L33" s="36"/>
      <c r="M33" s="233">
        <f>ROUND((SUM(BE99:BE106)+SUM(BE125:BE184)), 2)*F33</f>
        <v>0</v>
      </c>
      <c r="N33" s="227"/>
      <c r="O33" s="227"/>
      <c r="P33" s="227"/>
      <c r="Q33" s="36"/>
      <c r="R33" s="37"/>
    </row>
    <row r="34" spans="2:18" s="1" customFormat="1" ht="14.45" customHeight="1">
      <c r="B34" s="35"/>
      <c r="C34" s="36"/>
      <c r="D34" s="36"/>
      <c r="E34" s="42" t="s">
        <v>42</v>
      </c>
      <c r="F34" s="43">
        <v>0.15</v>
      </c>
      <c r="G34" s="121" t="s">
        <v>41</v>
      </c>
      <c r="H34" s="233">
        <f>(SUM(BF99:BF106)+SUM(BF125:BF184))</f>
        <v>0</v>
      </c>
      <c r="I34" s="227"/>
      <c r="J34" s="227"/>
      <c r="K34" s="36"/>
      <c r="L34" s="36"/>
      <c r="M34" s="233">
        <f>ROUND((SUM(BF99:BF106)+SUM(BF125:BF184)), 2)*F34</f>
        <v>0</v>
      </c>
      <c r="N34" s="227"/>
      <c r="O34" s="227"/>
      <c r="P34" s="227"/>
      <c r="Q34" s="36"/>
      <c r="R34" s="37"/>
    </row>
    <row r="35" spans="2:18" s="1" customFormat="1" ht="14.45" hidden="1" customHeight="1">
      <c r="B35" s="35"/>
      <c r="C35" s="36"/>
      <c r="D35" s="36"/>
      <c r="E35" s="42" t="s">
        <v>43</v>
      </c>
      <c r="F35" s="43">
        <v>0.21</v>
      </c>
      <c r="G35" s="121" t="s">
        <v>41</v>
      </c>
      <c r="H35" s="233">
        <f>(SUM(BG99:BG106)+SUM(BG125:BG184))</f>
        <v>0</v>
      </c>
      <c r="I35" s="227"/>
      <c r="J35" s="227"/>
      <c r="K35" s="36"/>
      <c r="L35" s="36"/>
      <c r="M35" s="233">
        <v>0</v>
      </c>
      <c r="N35" s="227"/>
      <c r="O35" s="227"/>
      <c r="P35" s="227"/>
      <c r="Q35" s="36"/>
      <c r="R35" s="37"/>
    </row>
    <row r="36" spans="2:18" s="1" customFormat="1" ht="14.45" hidden="1" customHeight="1">
      <c r="B36" s="35"/>
      <c r="C36" s="36"/>
      <c r="D36" s="36"/>
      <c r="E36" s="42" t="s">
        <v>44</v>
      </c>
      <c r="F36" s="43">
        <v>0.15</v>
      </c>
      <c r="G36" s="121" t="s">
        <v>41</v>
      </c>
      <c r="H36" s="233">
        <f>(SUM(BH99:BH106)+SUM(BH125:BH184))</f>
        <v>0</v>
      </c>
      <c r="I36" s="227"/>
      <c r="J36" s="227"/>
      <c r="K36" s="36"/>
      <c r="L36" s="36"/>
      <c r="M36" s="233">
        <v>0</v>
      </c>
      <c r="N36" s="227"/>
      <c r="O36" s="227"/>
      <c r="P36" s="227"/>
      <c r="Q36" s="36"/>
      <c r="R36" s="37"/>
    </row>
    <row r="37" spans="2:18" s="1" customFormat="1" ht="14.45" hidden="1" customHeight="1">
      <c r="B37" s="35"/>
      <c r="C37" s="36"/>
      <c r="D37" s="36"/>
      <c r="E37" s="42" t="s">
        <v>45</v>
      </c>
      <c r="F37" s="43">
        <v>0</v>
      </c>
      <c r="G37" s="121" t="s">
        <v>41</v>
      </c>
      <c r="H37" s="233">
        <f>(SUM(BI99:BI106)+SUM(BI125:BI184))</f>
        <v>0</v>
      </c>
      <c r="I37" s="227"/>
      <c r="J37" s="227"/>
      <c r="K37" s="36"/>
      <c r="L37" s="36"/>
      <c r="M37" s="233">
        <v>0</v>
      </c>
      <c r="N37" s="227"/>
      <c r="O37" s="227"/>
      <c r="P37" s="227"/>
      <c r="Q37" s="36"/>
      <c r="R37" s="37"/>
    </row>
    <row r="38" spans="2:18" s="1" customFormat="1" ht="6.95" customHeight="1">
      <c r="B38" s="35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7"/>
    </row>
    <row r="39" spans="2:18" s="1" customFormat="1" ht="25.35" customHeight="1">
      <c r="B39" s="35"/>
      <c r="C39" s="117"/>
      <c r="D39" s="122" t="s">
        <v>46</v>
      </c>
      <c r="E39" s="75"/>
      <c r="F39" s="75"/>
      <c r="G39" s="123" t="s">
        <v>47</v>
      </c>
      <c r="H39" s="124" t="s">
        <v>48</v>
      </c>
      <c r="I39" s="75"/>
      <c r="J39" s="75"/>
      <c r="K39" s="75"/>
      <c r="L39" s="234">
        <f>SUM(M31:M37)</f>
        <v>0</v>
      </c>
      <c r="M39" s="234"/>
      <c r="N39" s="234"/>
      <c r="O39" s="234"/>
      <c r="P39" s="235"/>
      <c r="Q39" s="117"/>
      <c r="R39" s="37"/>
    </row>
    <row r="40" spans="2:18" s="1" customFormat="1" ht="14.45" customHeight="1">
      <c r="B40" s="35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7"/>
    </row>
    <row r="41" spans="2:18" s="1" customFormat="1" ht="14.45" customHeight="1">
      <c r="B41" s="35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7"/>
    </row>
    <row r="42" spans="2:18">
      <c r="B42" s="22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3"/>
    </row>
    <row r="43" spans="2:18">
      <c r="B43" s="22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3"/>
    </row>
    <row r="44" spans="2:18">
      <c r="B44" s="22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3"/>
    </row>
    <row r="45" spans="2:18">
      <c r="B45" s="22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3"/>
    </row>
    <row r="46" spans="2:18">
      <c r="B46" s="22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3"/>
    </row>
    <row r="47" spans="2:18">
      <c r="B47" s="22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3"/>
    </row>
    <row r="48" spans="2:18">
      <c r="B48" s="22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3"/>
    </row>
    <row r="49" spans="2:18">
      <c r="B49" s="22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3"/>
    </row>
    <row r="50" spans="2:18" s="1" customFormat="1" ht="15">
      <c r="B50" s="35"/>
      <c r="C50" s="36"/>
      <c r="D50" s="50" t="s">
        <v>49</v>
      </c>
      <c r="E50" s="51"/>
      <c r="F50" s="51"/>
      <c r="G50" s="51"/>
      <c r="H50" s="52"/>
      <c r="I50" s="36"/>
      <c r="J50" s="50" t="s">
        <v>50</v>
      </c>
      <c r="K50" s="51"/>
      <c r="L50" s="51"/>
      <c r="M50" s="51"/>
      <c r="N50" s="51"/>
      <c r="O50" s="51"/>
      <c r="P50" s="52"/>
      <c r="Q50" s="36"/>
      <c r="R50" s="37"/>
    </row>
    <row r="51" spans="2:18">
      <c r="B51" s="22"/>
      <c r="C51" s="26"/>
      <c r="D51" s="53"/>
      <c r="E51" s="26"/>
      <c r="F51" s="26"/>
      <c r="G51" s="26"/>
      <c r="H51" s="54"/>
      <c r="I51" s="26"/>
      <c r="J51" s="53"/>
      <c r="K51" s="26"/>
      <c r="L51" s="26"/>
      <c r="M51" s="26"/>
      <c r="N51" s="26"/>
      <c r="O51" s="26"/>
      <c r="P51" s="54"/>
      <c r="Q51" s="26"/>
      <c r="R51" s="23"/>
    </row>
    <row r="52" spans="2:18">
      <c r="B52" s="22"/>
      <c r="C52" s="26"/>
      <c r="D52" s="53"/>
      <c r="E52" s="26"/>
      <c r="F52" s="26"/>
      <c r="G52" s="26"/>
      <c r="H52" s="54"/>
      <c r="I52" s="26"/>
      <c r="J52" s="53"/>
      <c r="K52" s="26"/>
      <c r="L52" s="26"/>
      <c r="M52" s="26"/>
      <c r="N52" s="26"/>
      <c r="O52" s="26"/>
      <c r="P52" s="54"/>
      <c r="Q52" s="26"/>
      <c r="R52" s="23"/>
    </row>
    <row r="53" spans="2:18">
      <c r="B53" s="22"/>
      <c r="C53" s="26"/>
      <c r="D53" s="53"/>
      <c r="E53" s="26"/>
      <c r="F53" s="26"/>
      <c r="G53" s="26"/>
      <c r="H53" s="54"/>
      <c r="I53" s="26"/>
      <c r="J53" s="53"/>
      <c r="K53" s="26"/>
      <c r="L53" s="26"/>
      <c r="M53" s="26"/>
      <c r="N53" s="26"/>
      <c r="O53" s="26"/>
      <c r="P53" s="54"/>
      <c r="Q53" s="26"/>
      <c r="R53" s="23"/>
    </row>
    <row r="54" spans="2:18">
      <c r="B54" s="22"/>
      <c r="C54" s="26"/>
      <c r="D54" s="53"/>
      <c r="E54" s="26"/>
      <c r="F54" s="26"/>
      <c r="G54" s="26"/>
      <c r="H54" s="54"/>
      <c r="I54" s="26"/>
      <c r="J54" s="53"/>
      <c r="K54" s="26"/>
      <c r="L54" s="26"/>
      <c r="M54" s="26"/>
      <c r="N54" s="26"/>
      <c r="O54" s="26"/>
      <c r="P54" s="54"/>
      <c r="Q54" s="26"/>
      <c r="R54" s="23"/>
    </row>
    <row r="55" spans="2:18">
      <c r="B55" s="22"/>
      <c r="C55" s="26"/>
      <c r="D55" s="53"/>
      <c r="E55" s="26"/>
      <c r="F55" s="26"/>
      <c r="G55" s="26"/>
      <c r="H55" s="54"/>
      <c r="I55" s="26"/>
      <c r="J55" s="53"/>
      <c r="K55" s="26"/>
      <c r="L55" s="26"/>
      <c r="M55" s="26"/>
      <c r="N55" s="26"/>
      <c r="O55" s="26"/>
      <c r="P55" s="54"/>
      <c r="Q55" s="26"/>
      <c r="R55" s="23"/>
    </row>
    <row r="56" spans="2:18">
      <c r="B56" s="22"/>
      <c r="C56" s="26"/>
      <c r="D56" s="53"/>
      <c r="E56" s="26"/>
      <c r="F56" s="26"/>
      <c r="G56" s="26"/>
      <c r="H56" s="54"/>
      <c r="I56" s="26"/>
      <c r="J56" s="53"/>
      <c r="K56" s="26"/>
      <c r="L56" s="26"/>
      <c r="M56" s="26"/>
      <c r="N56" s="26"/>
      <c r="O56" s="26"/>
      <c r="P56" s="54"/>
      <c r="Q56" s="26"/>
      <c r="R56" s="23"/>
    </row>
    <row r="57" spans="2:18">
      <c r="B57" s="22"/>
      <c r="C57" s="26"/>
      <c r="D57" s="53"/>
      <c r="E57" s="26"/>
      <c r="F57" s="26"/>
      <c r="G57" s="26"/>
      <c r="H57" s="54"/>
      <c r="I57" s="26"/>
      <c r="J57" s="53"/>
      <c r="K57" s="26"/>
      <c r="L57" s="26"/>
      <c r="M57" s="26"/>
      <c r="N57" s="26"/>
      <c r="O57" s="26"/>
      <c r="P57" s="54"/>
      <c r="Q57" s="26"/>
      <c r="R57" s="23"/>
    </row>
    <row r="58" spans="2:18">
      <c r="B58" s="22"/>
      <c r="C58" s="26"/>
      <c r="D58" s="53"/>
      <c r="E58" s="26"/>
      <c r="F58" s="26"/>
      <c r="G58" s="26"/>
      <c r="H58" s="54"/>
      <c r="I58" s="26"/>
      <c r="J58" s="53"/>
      <c r="K58" s="26"/>
      <c r="L58" s="26"/>
      <c r="M58" s="26"/>
      <c r="N58" s="26"/>
      <c r="O58" s="26"/>
      <c r="P58" s="54"/>
      <c r="Q58" s="26"/>
      <c r="R58" s="23"/>
    </row>
    <row r="59" spans="2:18" s="1" customFormat="1" ht="15">
      <c r="B59" s="35"/>
      <c r="C59" s="36"/>
      <c r="D59" s="55" t="s">
        <v>51</v>
      </c>
      <c r="E59" s="56"/>
      <c r="F59" s="56"/>
      <c r="G59" s="57" t="s">
        <v>52</v>
      </c>
      <c r="H59" s="58"/>
      <c r="I59" s="36"/>
      <c r="J59" s="55" t="s">
        <v>51</v>
      </c>
      <c r="K59" s="56"/>
      <c r="L59" s="56"/>
      <c r="M59" s="56"/>
      <c r="N59" s="57" t="s">
        <v>52</v>
      </c>
      <c r="O59" s="56"/>
      <c r="P59" s="58"/>
      <c r="Q59" s="36"/>
      <c r="R59" s="37"/>
    </row>
    <row r="60" spans="2:18">
      <c r="B60" s="22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3"/>
    </row>
    <row r="61" spans="2:18" s="1" customFormat="1" ht="15">
      <c r="B61" s="35"/>
      <c r="C61" s="36"/>
      <c r="D61" s="50" t="s">
        <v>53</v>
      </c>
      <c r="E61" s="51"/>
      <c r="F61" s="51"/>
      <c r="G61" s="51"/>
      <c r="H61" s="52"/>
      <c r="I61" s="36"/>
      <c r="J61" s="50" t="s">
        <v>54</v>
      </c>
      <c r="K61" s="51"/>
      <c r="L61" s="51"/>
      <c r="M61" s="51"/>
      <c r="N61" s="51"/>
      <c r="O61" s="51"/>
      <c r="P61" s="52"/>
      <c r="Q61" s="36"/>
      <c r="R61" s="37"/>
    </row>
    <row r="62" spans="2:18">
      <c r="B62" s="22"/>
      <c r="C62" s="26"/>
      <c r="D62" s="53"/>
      <c r="E62" s="26"/>
      <c r="F62" s="26"/>
      <c r="G62" s="26"/>
      <c r="H62" s="54"/>
      <c r="I62" s="26"/>
      <c r="J62" s="53"/>
      <c r="K62" s="26"/>
      <c r="L62" s="26"/>
      <c r="M62" s="26"/>
      <c r="N62" s="26"/>
      <c r="O62" s="26"/>
      <c r="P62" s="54"/>
      <c r="Q62" s="26"/>
      <c r="R62" s="23"/>
    </row>
    <row r="63" spans="2:18">
      <c r="B63" s="22"/>
      <c r="C63" s="26"/>
      <c r="D63" s="53"/>
      <c r="E63" s="26"/>
      <c r="F63" s="26"/>
      <c r="G63" s="26"/>
      <c r="H63" s="54"/>
      <c r="I63" s="26"/>
      <c r="J63" s="53"/>
      <c r="K63" s="26"/>
      <c r="L63" s="26"/>
      <c r="M63" s="26"/>
      <c r="N63" s="26"/>
      <c r="O63" s="26"/>
      <c r="P63" s="54"/>
      <c r="Q63" s="26"/>
      <c r="R63" s="23"/>
    </row>
    <row r="64" spans="2:18">
      <c r="B64" s="22"/>
      <c r="C64" s="26"/>
      <c r="D64" s="53"/>
      <c r="E64" s="26"/>
      <c r="F64" s="26"/>
      <c r="G64" s="26"/>
      <c r="H64" s="54"/>
      <c r="I64" s="26"/>
      <c r="J64" s="53"/>
      <c r="K64" s="26"/>
      <c r="L64" s="26"/>
      <c r="M64" s="26"/>
      <c r="N64" s="26"/>
      <c r="O64" s="26"/>
      <c r="P64" s="54"/>
      <c r="Q64" s="26"/>
      <c r="R64" s="23"/>
    </row>
    <row r="65" spans="2:18">
      <c r="B65" s="22"/>
      <c r="C65" s="26"/>
      <c r="D65" s="53"/>
      <c r="E65" s="26"/>
      <c r="F65" s="26"/>
      <c r="G65" s="26"/>
      <c r="H65" s="54"/>
      <c r="I65" s="26"/>
      <c r="J65" s="53"/>
      <c r="K65" s="26"/>
      <c r="L65" s="26"/>
      <c r="M65" s="26"/>
      <c r="N65" s="26"/>
      <c r="O65" s="26"/>
      <c r="P65" s="54"/>
      <c r="Q65" s="26"/>
      <c r="R65" s="23"/>
    </row>
    <row r="66" spans="2:18">
      <c r="B66" s="22"/>
      <c r="C66" s="26"/>
      <c r="D66" s="53"/>
      <c r="E66" s="26"/>
      <c r="F66" s="26"/>
      <c r="G66" s="26"/>
      <c r="H66" s="54"/>
      <c r="I66" s="26"/>
      <c r="J66" s="53"/>
      <c r="K66" s="26"/>
      <c r="L66" s="26"/>
      <c r="M66" s="26"/>
      <c r="N66" s="26"/>
      <c r="O66" s="26"/>
      <c r="P66" s="54"/>
      <c r="Q66" s="26"/>
      <c r="R66" s="23"/>
    </row>
    <row r="67" spans="2:18">
      <c r="B67" s="22"/>
      <c r="C67" s="26"/>
      <c r="D67" s="53"/>
      <c r="E67" s="26"/>
      <c r="F67" s="26"/>
      <c r="G67" s="26"/>
      <c r="H67" s="54"/>
      <c r="I67" s="26"/>
      <c r="J67" s="53"/>
      <c r="K67" s="26"/>
      <c r="L67" s="26"/>
      <c r="M67" s="26"/>
      <c r="N67" s="26"/>
      <c r="O67" s="26"/>
      <c r="P67" s="54"/>
      <c r="Q67" s="26"/>
      <c r="R67" s="23"/>
    </row>
    <row r="68" spans="2:18">
      <c r="B68" s="22"/>
      <c r="C68" s="26"/>
      <c r="D68" s="53"/>
      <c r="E68" s="26"/>
      <c r="F68" s="26"/>
      <c r="G68" s="26"/>
      <c r="H68" s="54"/>
      <c r="I68" s="26"/>
      <c r="J68" s="53"/>
      <c r="K68" s="26"/>
      <c r="L68" s="26"/>
      <c r="M68" s="26"/>
      <c r="N68" s="26"/>
      <c r="O68" s="26"/>
      <c r="P68" s="54"/>
      <c r="Q68" s="26"/>
      <c r="R68" s="23"/>
    </row>
    <row r="69" spans="2:18">
      <c r="B69" s="22"/>
      <c r="C69" s="26"/>
      <c r="D69" s="53"/>
      <c r="E69" s="26"/>
      <c r="F69" s="26"/>
      <c r="G69" s="26"/>
      <c r="H69" s="54"/>
      <c r="I69" s="26"/>
      <c r="J69" s="53"/>
      <c r="K69" s="26"/>
      <c r="L69" s="26"/>
      <c r="M69" s="26"/>
      <c r="N69" s="26"/>
      <c r="O69" s="26"/>
      <c r="P69" s="54"/>
      <c r="Q69" s="26"/>
      <c r="R69" s="23"/>
    </row>
    <row r="70" spans="2:18" s="1" customFormat="1" ht="15">
      <c r="B70" s="35"/>
      <c r="C70" s="36"/>
      <c r="D70" s="55" t="s">
        <v>51</v>
      </c>
      <c r="E70" s="56"/>
      <c r="F70" s="56"/>
      <c r="G70" s="57" t="s">
        <v>52</v>
      </c>
      <c r="H70" s="58"/>
      <c r="I70" s="36"/>
      <c r="J70" s="55" t="s">
        <v>51</v>
      </c>
      <c r="K70" s="56"/>
      <c r="L70" s="56"/>
      <c r="M70" s="56"/>
      <c r="N70" s="57" t="s">
        <v>52</v>
      </c>
      <c r="O70" s="56"/>
      <c r="P70" s="58"/>
      <c r="Q70" s="36"/>
      <c r="R70" s="37"/>
    </row>
    <row r="71" spans="2:18" s="1" customFormat="1" ht="14.45" customHeight="1">
      <c r="B71" s="59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1"/>
    </row>
    <row r="75" spans="2:18" s="1" customFormat="1" ht="6.95" customHeight="1"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4"/>
    </row>
    <row r="76" spans="2:18" s="1" customFormat="1" ht="36.950000000000003" customHeight="1">
      <c r="B76" s="35"/>
      <c r="C76" s="179" t="s">
        <v>108</v>
      </c>
      <c r="D76" s="180"/>
      <c r="E76" s="180"/>
      <c r="F76" s="180"/>
      <c r="G76" s="180"/>
      <c r="H76" s="180"/>
      <c r="I76" s="180"/>
      <c r="J76" s="180"/>
      <c r="K76" s="180"/>
      <c r="L76" s="180"/>
      <c r="M76" s="180"/>
      <c r="N76" s="180"/>
      <c r="O76" s="180"/>
      <c r="P76" s="180"/>
      <c r="Q76" s="180"/>
      <c r="R76" s="37"/>
    </row>
    <row r="77" spans="2:18" s="1" customFormat="1" ht="6.95" customHeight="1">
      <c r="B77" s="35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7"/>
    </row>
    <row r="78" spans="2:18" s="1" customFormat="1" ht="30" customHeight="1">
      <c r="B78" s="35"/>
      <c r="C78" s="30" t="s">
        <v>19</v>
      </c>
      <c r="D78" s="36"/>
      <c r="E78" s="36"/>
      <c r="F78" s="225" t="str">
        <f>F6</f>
        <v>VÝSTAVBA INŽ. SÍTÍ V PROSTORU SLATINICE</v>
      </c>
      <c r="G78" s="226"/>
      <c r="H78" s="226"/>
      <c r="I78" s="226"/>
      <c r="J78" s="226"/>
      <c r="K78" s="226"/>
      <c r="L78" s="226"/>
      <c r="M78" s="226"/>
      <c r="N78" s="226"/>
      <c r="O78" s="226"/>
      <c r="P78" s="226"/>
      <c r="Q78" s="36"/>
      <c r="R78" s="37"/>
    </row>
    <row r="79" spans="2:18" ht="30" customHeight="1">
      <c r="B79" s="22"/>
      <c r="C79" s="30" t="s">
        <v>103</v>
      </c>
      <c r="D79" s="26"/>
      <c r="E79" s="26"/>
      <c r="F79" s="225" t="s">
        <v>104</v>
      </c>
      <c r="G79" s="184"/>
      <c r="H79" s="184"/>
      <c r="I79" s="184"/>
      <c r="J79" s="184"/>
      <c r="K79" s="184"/>
      <c r="L79" s="184"/>
      <c r="M79" s="184"/>
      <c r="N79" s="184"/>
      <c r="O79" s="184"/>
      <c r="P79" s="184"/>
      <c r="Q79" s="26"/>
      <c r="R79" s="23"/>
    </row>
    <row r="80" spans="2:18" s="1" customFormat="1" ht="36.950000000000003" customHeight="1">
      <c r="B80" s="35"/>
      <c r="C80" s="69" t="s">
        <v>105</v>
      </c>
      <c r="D80" s="36"/>
      <c r="E80" s="36"/>
      <c r="F80" s="199" t="str">
        <f>F8</f>
        <v>F5 HP - Horkovodní přivaděč - ÚSEK 4</v>
      </c>
      <c r="G80" s="227"/>
      <c r="H80" s="227"/>
      <c r="I80" s="227"/>
      <c r="J80" s="227"/>
      <c r="K80" s="227"/>
      <c r="L80" s="227"/>
      <c r="M80" s="227"/>
      <c r="N80" s="227"/>
      <c r="O80" s="227"/>
      <c r="P80" s="227"/>
      <c r="Q80" s="36"/>
      <c r="R80" s="37"/>
    </row>
    <row r="81" spans="2:47" s="1" customFormat="1" ht="6.95" customHeight="1">
      <c r="B81" s="35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7"/>
    </row>
    <row r="82" spans="2:47" s="1" customFormat="1" ht="18" customHeight="1">
      <c r="B82" s="35"/>
      <c r="C82" s="30" t="s">
        <v>23</v>
      </c>
      <c r="D82" s="36"/>
      <c r="E82" s="36"/>
      <c r="F82" s="28" t="str">
        <f>F10</f>
        <v xml:space="preserve"> </v>
      </c>
      <c r="G82" s="36"/>
      <c r="H82" s="36"/>
      <c r="I82" s="36"/>
      <c r="J82" s="36"/>
      <c r="K82" s="30" t="s">
        <v>25</v>
      </c>
      <c r="L82" s="36"/>
      <c r="M82" s="229" t="str">
        <f>IF(O10="","",O10)</f>
        <v>30. 6. 2017</v>
      </c>
      <c r="N82" s="229"/>
      <c r="O82" s="229"/>
      <c r="P82" s="229"/>
      <c r="Q82" s="36"/>
      <c r="R82" s="37"/>
    </row>
    <row r="83" spans="2:47" s="1" customFormat="1" ht="6.95" customHeight="1"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7"/>
    </row>
    <row r="84" spans="2:47" s="1" customFormat="1" ht="15">
      <c r="B84" s="35"/>
      <c r="C84" s="30" t="s">
        <v>27</v>
      </c>
      <c r="D84" s="36"/>
      <c r="E84" s="36"/>
      <c r="F84" s="28" t="str">
        <f>E13</f>
        <v xml:space="preserve"> </v>
      </c>
      <c r="G84" s="36"/>
      <c r="H84" s="36"/>
      <c r="I84" s="36"/>
      <c r="J84" s="36"/>
      <c r="K84" s="30" t="s">
        <v>32</v>
      </c>
      <c r="L84" s="36"/>
      <c r="M84" s="183" t="str">
        <f>E19</f>
        <v xml:space="preserve"> </v>
      </c>
      <c r="N84" s="183"/>
      <c r="O84" s="183"/>
      <c r="P84" s="183"/>
      <c r="Q84" s="183"/>
      <c r="R84" s="37"/>
    </row>
    <row r="85" spans="2:47" s="1" customFormat="1" ht="14.45" customHeight="1">
      <c r="B85" s="35"/>
      <c r="C85" s="30" t="s">
        <v>30</v>
      </c>
      <c r="D85" s="36"/>
      <c r="E85" s="36"/>
      <c r="F85" s="28" t="str">
        <f>IF(E16="","",E16)</f>
        <v>Vyplň údaj</v>
      </c>
      <c r="G85" s="36"/>
      <c r="H85" s="36"/>
      <c r="I85" s="36"/>
      <c r="J85" s="36"/>
      <c r="K85" s="30" t="s">
        <v>34</v>
      </c>
      <c r="L85" s="36"/>
      <c r="M85" s="183" t="str">
        <f>E22</f>
        <v xml:space="preserve"> </v>
      </c>
      <c r="N85" s="183"/>
      <c r="O85" s="183"/>
      <c r="P85" s="183"/>
      <c r="Q85" s="183"/>
      <c r="R85" s="37"/>
    </row>
    <row r="86" spans="2:47" s="1" customFormat="1" ht="10.35" customHeight="1"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7"/>
    </row>
    <row r="87" spans="2:47" s="1" customFormat="1" ht="29.25" customHeight="1">
      <c r="B87" s="35"/>
      <c r="C87" s="236" t="s">
        <v>109</v>
      </c>
      <c r="D87" s="237"/>
      <c r="E87" s="237"/>
      <c r="F87" s="237"/>
      <c r="G87" s="237"/>
      <c r="H87" s="117"/>
      <c r="I87" s="117"/>
      <c r="J87" s="117"/>
      <c r="K87" s="117"/>
      <c r="L87" s="117"/>
      <c r="M87" s="117"/>
      <c r="N87" s="236" t="s">
        <v>110</v>
      </c>
      <c r="O87" s="237"/>
      <c r="P87" s="237"/>
      <c r="Q87" s="237"/>
      <c r="R87" s="37"/>
    </row>
    <row r="88" spans="2:47" s="1" customFormat="1" ht="10.35" customHeight="1"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7"/>
    </row>
    <row r="89" spans="2:47" s="1" customFormat="1" ht="29.25" customHeight="1">
      <c r="B89" s="35"/>
      <c r="C89" s="125" t="s">
        <v>111</v>
      </c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224">
        <f>N125</f>
        <v>0</v>
      </c>
      <c r="O89" s="238"/>
      <c r="P89" s="238"/>
      <c r="Q89" s="238"/>
      <c r="R89" s="37"/>
      <c r="AU89" s="18" t="s">
        <v>112</v>
      </c>
    </row>
    <row r="90" spans="2:47" s="7" customFormat="1" ht="24.95" customHeight="1">
      <c r="B90" s="126"/>
      <c r="C90" s="127"/>
      <c r="D90" s="128" t="s">
        <v>113</v>
      </c>
      <c r="E90" s="127"/>
      <c r="F90" s="127"/>
      <c r="G90" s="127"/>
      <c r="H90" s="127"/>
      <c r="I90" s="127"/>
      <c r="J90" s="127"/>
      <c r="K90" s="127"/>
      <c r="L90" s="127"/>
      <c r="M90" s="127"/>
      <c r="N90" s="239">
        <f>N126</f>
        <v>0</v>
      </c>
      <c r="O90" s="240"/>
      <c r="P90" s="240"/>
      <c r="Q90" s="240"/>
      <c r="R90" s="129"/>
    </row>
    <row r="91" spans="2:47" s="8" customFormat="1" ht="19.899999999999999" customHeight="1">
      <c r="B91" s="130"/>
      <c r="C91" s="99"/>
      <c r="D91" s="106" t="s">
        <v>114</v>
      </c>
      <c r="E91" s="99"/>
      <c r="F91" s="99"/>
      <c r="G91" s="99"/>
      <c r="H91" s="99"/>
      <c r="I91" s="99"/>
      <c r="J91" s="99"/>
      <c r="K91" s="99"/>
      <c r="L91" s="99"/>
      <c r="M91" s="99"/>
      <c r="N91" s="214">
        <f>N127</f>
        <v>0</v>
      </c>
      <c r="O91" s="215"/>
      <c r="P91" s="215"/>
      <c r="Q91" s="215"/>
      <c r="R91" s="131"/>
    </row>
    <row r="92" spans="2:47" s="8" customFormat="1" ht="19.899999999999999" customHeight="1">
      <c r="B92" s="130"/>
      <c r="C92" s="99"/>
      <c r="D92" s="106" t="s">
        <v>115</v>
      </c>
      <c r="E92" s="99"/>
      <c r="F92" s="99"/>
      <c r="G92" s="99"/>
      <c r="H92" s="99"/>
      <c r="I92" s="99"/>
      <c r="J92" s="99"/>
      <c r="K92" s="99"/>
      <c r="L92" s="99"/>
      <c r="M92" s="99"/>
      <c r="N92" s="214">
        <f>N140</f>
        <v>0</v>
      </c>
      <c r="O92" s="215"/>
      <c r="P92" s="215"/>
      <c r="Q92" s="215"/>
      <c r="R92" s="131"/>
    </row>
    <row r="93" spans="2:47" s="8" customFormat="1" ht="19.899999999999999" customHeight="1">
      <c r="B93" s="130"/>
      <c r="C93" s="99"/>
      <c r="D93" s="106" t="s">
        <v>116</v>
      </c>
      <c r="E93" s="99"/>
      <c r="F93" s="99"/>
      <c r="G93" s="99"/>
      <c r="H93" s="99"/>
      <c r="I93" s="99"/>
      <c r="J93" s="99"/>
      <c r="K93" s="99"/>
      <c r="L93" s="99"/>
      <c r="M93" s="99"/>
      <c r="N93" s="214">
        <f>N143</f>
        <v>0</v>
      </c>
      <c r="O93" s="215"/>
      <c r="P93" s="215"/>
      <c r="Q93" s="215"/>
      <c r="R93" s="131"/>
    </row>
    <row r="94" spans="2:47" s="8" customFormat="1" ht="19.899999999999999" customHeight="1">
      <c r="B94" s="130"/>
      <c r="C94" s="99"/>
      <c r="D94" s="106" t="s">
        <v>117</v>
      </c>
      <c r="E94" s="99"/>
      <c r="F94" s="99"/>
      <c r="G94" s="99"/>
      <c r="H94" s="99"/>
      <c r="I94" s="99"/>
      <c r="J94" s="99"/>
      <c r="K94" s="99"/>
      <c r="L94" s="99"/>
      <c r="M94" s="99"/>
      <c r="N94" s="214">
        <f>N159</f>
        <v>0</v>
      </c>
      <c r="O94" s="215"/>
      <c r="P94" s="215"/>
      <c r="Q94" s="215"/>
      <c r="R94" s="131"/>
    </row>
    <row r="95" spans="2:47" s="8" customFormat="1" ht="19.899999999999999" customHeight="1">
      <c r="B95" s="130"/>
      <c r="C95" s="99"/>
      <c r="D95" s="106" t="s">
        <v>118</v>
      </c>
      <c r="E95" s="99"/>
      <c r="F95" s="99"/>
      <c r="G95" s="99"/>
      <c r="H95" s="99"/>
      <c r="I95" s="99"/>
      <c r="J95" s="99"/>
      <c r="K95" s="99"/>
      <c r="L95" s="99"/>
      <c r="M95" s="99"/>
      <c r="N95" s="214">
        <f>N162</f>
        <v>0</v>
      </c>
      <c r="O95" s="215"/>
      <c r="P95" s="215"/>
      <c r="Q95" s="215"/>
      <c r="R95" s="131"/>
    </row>
    <row r="96" spans="2:47" s="8" customFormat="1" ht="19.899999999999999" customHeight="1">
      <c r="B96" s="130"/>
      <c r="C96" s="99"/>
      <c r="D96" s="106" t="s">
        <v>119</v>
      </c>
      <c r="E96" s="99"/>
      <c r="F96" s="99"/>
      <c r="G96" s="99"/>
      <c r="H96" s="99"/>
      <c r="I96" s="99"/>
      <c r="J96" s="99"/>
      <c r="K96" s="99"/>
      <c r="L96" s="99"/>
      <c r="M96" s="99"/>
      <c r="N96" s="214">
        <f>N172</f>
        <v>0</v>
      </c>
      <c r="O96" s="215"/>
      <c r="P96" s="215"/>
      <c r="Q96" s="215"/>
      <c r="R96" s="131"/>
    </row>
    <row r="97" spans="2:65" s="8" customFormat="1" ht="14.85" customHeight="1">
      <c r="B97" s="130"/>
      <c r="C97" s="99"/>
      <c r="D97" s="106" t="s">
        <v>120</v>
      </c>
      <c r="E97" s="99"/>
      <c r="F97" s="99"/>
      <c r="G97" s="99"/>
      <c r="H97" s="99"/>
      <c r="I97" s="99"/>
      <c r="J97" s="99"/>
      <c r="K97" s="99"/>
      <c r="L97" s="99"/>
      <c r="M97" s="99"/>
      <c r="N97" s="214">
        <f>N178</f>
        <v>0</v>
      </c>
      <c r="O97" s="215"/>
      <c r="P97" s="215"/>
      <c r="Q97" s="215"/>
      <c r="R97" s="131"/>
    </row>
    <row r="98" spans="2:65" s="1" customFormat="1" ht="21.75" customHeight="1">
      <c r="B98" s="35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7"/>
    </row>
    <row r="99" spans="2:65" s="1" customFormat="1" ht="29.25" customHeight="1">
      <c r="B99" s="35"/>
      <c r="C99" s="125" t="s">
        <v>121</v>
      </c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238">
        <f>ROUND(N100+N101+N102+N103+N104+N105,2)</f>
        <v>0</v>
      </c>
      <c r="O99" s="241"/>
      <c r="P99" s="241"/>
      <c r="Q99" s="241"/>
      <c r="R99" s="37"/>
      <c r="T99" s="132"/>
      <c r="U99" s="133" t="s">
        <v>39</v>
      </c>
    </row>
    <row r="100" spans="2:65" s="1" customFormat="1" ht="18" customHeight="1">
      <c r="B100" s="134"/>
      <c r="C100" s="135"/>
      <c r="D100" s="221" t="s">
        <v>122</v>
      </c>
      <c r="E100" s="242"/>
      <c r="F100" s="242"/>
      <c r="G100" s="242"/>
      <c r="H100" s="242"/>
      <c r="I100" s="135"/>
      <c r="J100" s="135"/>
      <c r="K100" s="135"/>
      <c r="L100" s="135"/>
      <c r="M100" s="135"/>
      <c r="N100" s="217">
        <f>ROUND(N89*T100,2)</f>
        <v>0</v>
      </c>
      <c r="O100" s="243"/>
      <c r="P100" s="243"/>
      <c r="Q100" s="243"/>
      <c r="R100" s="137"/>
      <c r="S100" s="135"/>
      <c r="T100" s="138"/>
      <c r="U100" s="139" t="s">
        <v>40</v>
      </c>
      <c r="V100" s="140"/>
      <c r="W100" s="140"/>
      <c r="X100" s="140"/>
      <c r="Y100" s="140"/>
      <c r="Z100" s="140"/>
      <c r="AA100" s="140"/>
      <c r="AB100" s="140"/>
      <c r="AC100" s="140"/>
      <c r="AD100" s="140"/>
      <c r="AE100" s="140"/>
      <c r="AF100" s="140"/>
      <c r="AG100" s="140"/>
      <c r="AH100" s="140"/>
      <c r="AI100" s="140"/>
      <c r="AJ100" s="140"/>
      <c r="AK100" s="140"/>
      <c r="AL100" s="140"/>
      <c r="AM100" s="140"/>
      <c r="AN100" s="140"/>
      <c r="AO100" s="140"/>
      <c r="AP100" s="140"/>
      <c r="AQ100" s="140"/>
      <c r="AR100" s="140"/>
      <c r="AS100" s="140"/>
      <c r="AT100" s="140"/>
      <c r="AU100" s="140"/>
      <c r="AV100" s="140"/>
      <c r="AW100" s="140"/>
      <c r="AX100" s="140"/>
      <c r="AY100" s="141" t="s">
        <v>123</v>
      </c>
      <c r="AZ100" s="140"/>
      <c r="BA100" s="140"/>
      <c r="BB100" s="140"/>
      <c r="BC100" s="140"/>
      <c r="BD100" s="140"/>
      <c r="BE100" s="142">
        <f t="shared" ref="BE100:BE105" si="0">IF(U100="základní",N100,0)</f>
        <v>0</v>
      </c>
      <c r="BF100" s="142">
        <f t="shared" ref="BF100:BF105" si="1">IF(U100="snížená",N100,0)</f>
        <v>0</v>
      </c>
      <c r="BG100" s="142">
        <f t="shared" ref="BG100:BG105" si="2">IF(U100="zákl. přenesená",N100,0)</f>
        <v>0</v>
      </c>
      <c r="BH100" s="142">
        <f t="shared" ref="BH100:BH105" si="3">IF(U100="sníž. přenesená",N100,0)</f>
        <v>0</v>
      </c>
      <c r="BI100" s="142">
        <f t="shared" ref="BI100:BI105" si="4">IF(U100="nulová",N100,0)</f>
        <v>0</v>
      </c>
      <c r="BJ100" s="141" t="s">
        <v>82</v>
      </c>
      <c r="BK100" s="140"/>
      <c r="BL100" s="140"/>
      <c r="BM100" s="140"/>
    </row>
    <row r="101" spans="2:65" s="1" customFormat="1" ht="18" customHeight="1">
      <c r="B101" s="134"/>
      <c r="C101" s="135"/>
      <c r="D101" s="221" t="s">
        <v>124</v>
      </c>
      <c r="E101" s="242"/>
      <c r="F101" s="242"/>
      <c r="G101" s="242"/>
      <c r="H101" s="242"/>
      <c r="I101" s="135"/>
      <c r="J101" s="135"/>
      <c r="K101" s="135"/>
      <c r="L101" s="135"/>
      <c r="M101" s="135"/>
      <c r="N101" s="217">
        <f>ROUND(N89*T101,2)</f>
        <v>0</v>
      </c>
      <c r="O101" s="243"/>
      <c r="P101" s="243"/>
      <c r="Q101" s="243"/>
      <c r="R101" s="137"/>
      <c r="S101" s="135"/>
      <c r="T101" s="138"/>
      <c r="U101" s="139" t="s">
        <v>40</v>
      </c>
      <c r="V101" s="140"/>
      <c r="W101" s="140"/>
      <c r="X101" s="140"/>
      <c r="Y101" s="140"/>
      <c r="Z101" s="140"/>
      <c r="AA101" s="140"/>
      <c r="AB101" s="140"/>
      <c r="AC101" s="140"/>
      <c r="AD101" s="140"/>
      <c r="AE101" s="140"/>
      <c r="AF101" s="140"/>
      <c r="AG101" s="140"/>
      <c r="AH101" s="140"/>
      <c r="AI101" s="140"/>
      <c r="AJ101" s="140"/>
      <c r="AK101" s="140"/>
      <c r="AL101" s="140"/>
      <c r="AM101" s="140"/>
      <c r="AN101" s="140"/>
      <c r="AO101" s="140"/>
      <c r="AP101" s="140"/>
      <c r="AQ101" s="140"/>
      <c r="AR101" s="140"/>
      <c r="AS101" s="140"/>
      <c r="AT101" s="140"/>
      <c r="AU101" s="140"/>
      <c r="AV101" s="140"/>
      <c r="AW101" s="140"/>
      <c r="AX101" s="140"/>
      <c r="AY101" s="141" t="s">
        <v>123</v>
      </c>
      <c r="AZ101" s="140"/>
      <c r="BA101" s="140"/>
      <c r="BB101" s="140"/>
      <c r="BC101" s="140"/>
      <c r="BD101" s="140"/>
      <c r="BE101" s="142">
        <f t="shared" si="0"/>
        <v>0</v>
      </c>
      <c r="BF101" s="142">
        <f t="shared" si="1"/>
        <v>0</v>
      </c>
      <c r="BG101" s="142">
        <f t="shared" si="2"/>
        <v>0</v>
      </c>
      <c r="BH101" s="142">
        <f t="shared" si="3"/>
        <v>0</v>
      </c>
      <c r="BI101" s="142">
        <f t="shared" si="4"/>
        <v>0</v>
      </c>
      <c r="BJ101" s="141" t="s">
        <v>82</v>
      </c>
      <c r="BK101" s="140"/>
      <c r="BL101" s="140"/>
      <c r="BM101" s="140"/>
    </row>
    <row r="102" spans="2:65" s="1" customFormat="1" ht="18" customHeight="1">
      <c r="B102" s="134"/>
      <c r="C102" s="135"/>
      <c r="D102" s="221" t="s">
        <v>125</v>
      </c>
      <c r="E102" s="242"/>
      <c r="F102" s="242"/>
      <c r="G102" s="242"/>
      <c r="H102" s="242"/>
      <c r="I102" s="135"/>
      <c r="J102" s="135"/>
      <c r="K102" s="135"/>
      <c r="L102" s="135"/>
      <c r="M102" s="135"/>
      <c r="N102" s="217">
        <f>ROUND(N89*T102,2)</f>
        <v>0</v>
      </c>
      <c r="O102" s="243"/>
      <c r="P102" s="243"/>
      <c r="Q102" s="243"/>
      <c r="R102" s="137"/>
      <c r="S102" s="135"/>
      <c r="T102" s="138"/>
      <c r="U102" s="139" t="s">
        <v>40</v>
      </c>
      <c r="V102" s="140"/>
      <c r="W102" s="140"/>
      <c r="X102" s="140"/>
      <c r="Y102" s="140"/>
      <c r="Z102" s="140"/>
      <c r="AA102" s="140"/>
      <c r="AB102" s="140"/>
      <c r="AC102" s="140"/>
      <c r="AD102" s="140"/>
      <c r="AE102" s="140"/>
      <c r="AF102" s="140"/>
      <c r="AG102" s="140"/>
      <c r="AH102" s="140"/>
      <c r="AI102" s="140"/>
      <c r="AJ102" s="140"/>
      <c r="AK102" s="140"/>
      <c r="AL102" s="140"/>
      <c r="AM102" s="140"/>
      <c r="AN102" s="140"/>
      <c r="AO102" s="140"/>
      <c r="AP102" s="140"/>
      <c r="AQ102" s="140"/>
      <c r="AR102" s="140"/>
      <c r="AS102" s="140"/>
      <c r="AT102" s="140"/>
      <c r="AU102" s="140"/>
      <c r="AV102" s="140"/>
      <c r="AW102" s="140"/>
      <c r="AX102" s="140"/>
      <c r="AY102" s="141" t="s">
        <v>123</v>
      </c>
      <c r="AZ102" s="140"/>
      <c r="BA102" s="140"/>
      <c r="BB102" s="140"/>
      <c r="BC102" s="140"/>
      <c r="BD102" s="140"/>
      <c r="BE102" s="142">
        <f t="shared" si="0"/>
        <v>0</v>
      </c>
      <c r="BF102" s="142">
        <f t="shared" si="1"/>
        <v>0</v>
      </c>
      <c r="BG102" s="142">
        <f t="shared" si="2"/>
        <v>0</v>
      </c>
      <c r="BH102" s="142">
        <f t="shared" si="3"/>
        <v>0</v>
      </c>
      <c r="BI102" s="142">
        <f t="shared" si="4"/>
        <v>0</v>
      </c>
      <c r="BJ102" s="141" t="s">
        <v>82</v>
      </c>
      <c r="BK102" s="140"/>
      <c r="BL102" s="140"/>
      <c r="BM102" s="140"/>
    </row>
    <row r="103" spans="2:65" s="1" customFormat="1" ht="18" customHeight="1">
      <c r="B103" s="134"/>
      <c r="C103" s="135"/>
      <c r="D103" s="221" t="s">
        <v>126</v>
      </c>
      <c r="E103" s="242"/>
      <c r="F103" s="242"/>
      <c r="G103" s="242"/>
      <c r="H103" s="242"/>
      <c r="I103" s="135"/>
      <c r="J103" s="135"/>
      <c r="K103" s="135"/>
      <c r="L103" s="135"/>
      <c r="M103" s="135"/>
      <c r="N103" s="217">
        <f>ROUND(N89*T103,2)</f>
        <v>0</v>
      </c>
      <c r="O103" s="243"/>
      <c r="P103" s="243"/>
      <c r="Q103" s="243"/>
      <c r="R103" s="137"/>
      <c r="S103" s="135"/>
      <c r="T103" s="138"/>
      <c r="U103" s="139" t="s">
        <v>40</v>
      </c>
      <c r="V103" s="140"/>
      <c r="W103" s="140"/>
      <c r="X103" s="140"/>
      <c r="Y103" s="140"/>
      <c r="Z103" s="140"/>
      <c r="AA103" s="140"/>
      <c r="AB103" s="140"/>
      <c r="AC103" s="140"/>
      <c r="AD103" s="140"/>
      <c r="AE103" s="140"/>
      <c r="AF103" s="140"/>
      <c r="AG103" s="140"/>
      <c r="AH103" s="140"/>
      <c r="AI103" s="140"/>
      <c r="AJ103" s="140"/>
      <c r="AK103" s="140"/>
      <c r="AL103" s="140"/>
      <c r="AM103" s="140"/>
      <c r="AN103" s="140"/>
      <c r="AO103" s="140"/>
      <c r="AP103" s="140"/>
      <c r="AQ103" s="140"/>
      <c r="AR103" s="140"/>
      <c r="AS103" s="140"/>
      <c r="AT103" s="140"/>
      <c r="AU103" s="140"/>
      <c r="AV103" s="140"/>
      <c r="AW103" s="140"/>
      <c r="AX103" s="140"/>
      <c r="AY103" s="141" t="s">
        <v>123</v>
      </c>
      <c r="AZ103" s="140"/>
      <c r="BA103" s="140"/>
      <c r="BB103" s="140"/>
      <c r="BC103" s="140"/>
      <c r="BD103" s="140"/>
      <c r="BE103" s="142">
        <f t="shared" si="0"/>
        <v>0</v>
      </c>
      <c r="BF103" s="142">
        <f t="shared" si="1"/>
        <v>0</v>
      </c>
      <c r="BG103" s="142">
        <f t="shared" si="2"/>
        <v>0</v>
      </c>
      <c r="BH103" s="142">
        <f t="shared" si="3"/>
        <v>0</v>
      </c>
      <c r="BI103" s="142">
        <f t="shared" si="4"/>
        <v>0</v>
      </c>
      <c r="BJ103" s="141" t="s">
        <v>82</v>
      </c>
      <c r="BK103" s="140"/>
      <c r="BL103" s="140"/>
      <c r="BM103" s="140"/>
    </row>
    <row r="104" spans="2:65" s="1" customFormat="1" ht="18" customHeight="1">
      <c r="B104" s="134"/>
      <c r="C104" s="135"/>
      <c r="D104" s="221" t="s">
        <v>127</v>
      </c>
      <c r="E104" s="242"/>
      <c r="F104" s="242"/>
      <c r="G104" s="242"/>
      <c r="H104" s="242"/>
      <c r="I104" s="135"/>
      <c r="J104" s="135"/>
      <c r="K104" s="135"/>
      <c r="L104" s="135"/>
      <c r="M104" s="135"/>
      <c r="N104" s="217">
        <f>ROUND(N89*T104,2)</f>
        <v>0</v>
      </c>
      <c r="O104" s="243"/>
      <c r="P104" s="243"/>
      <c r="Q104" s="243"/>
      <c r="R104" s="137"/>
      <c r="S104" s="135"/>
      <c r="T104" s="138"/>
      <c r="U104" s="139" t="s">
        <v>40</v>
      </c>
      <c r="V104" s="140"/>
      <c r="W104" s="140"/>
      <c r="X104" s="140"/>
      <c r="Y104" s="140"/>
      <c r="Z104" s="140"/>
      <c r="AA104" s="140"/>
      <c r="AB104" s="140"/>
      <c r="AC104" s="140"/>
      <c r="AD104" s="140"/>
      <c r="AE104" s="140"/>
      <c r="AF104" s="140"/>
      <c r="AG104" s="140"/>
      <c r="AH104" s="140"/>
      <c r="AI104" s="140"/>
      <c r="AJ104" s="140"/>
      <c r="AK104" s="140"/>
      <c r="AL104" s="140"/>
      <c r="AM104" s="140"/>
      <c r="AN104" s="140"/>
      <c r="AO104" s="140"/>
      <c r="AP104" s="140"/>
      <c r="AQ104" s="140"/>
      <c r="AR104" s="140"/>
      <c r="AS104" s="140"/>
      <c r="AT104" s="140"/>
      <c r="AU104" s="140"/>
      <c r="AV104" s="140"/>
      <c r="AW104" s="140"/>
      <c r="AX104" s="140"/>
      <c r="AY104" s="141" t="s">
        <v>123</v>
      </c>
      <c r="AZ104" s="140"/>
      <c r="BA104" s="140"/>
      <c r="BB104" s="140"/>
      <c r="BC104" s="140"/>
      <c r="BD104" s="140"/>
      <c r="BE104" s="142">
        <f t="shared" si="0"/>
        <v>0</v>
      </c>
      <c r="BF104" s="142">
        <f t="shared" si="1"/>
        <v>0</v>
      </c>
      <c r="BG104" s="142">
        <f t="shared" si="2"/>
        <v>0</v>
      </c>
      <c r="BH104" s="142">
        <f t="shared" si="3"/>
        <v>0</v>
      </c>
      <c r="BI104" s="142">
        <f t="shared" si="4"/>
        <v>0</v>
      </c>
      <c r="BJ104" s="141" t="s">
        <v>82</v>
      </c>
      <c r="BK104" s="140"/>
      <c r="BL104" s="140"/>
      <c r="BM104" s="140"/>
    </row>
    <row r="105" spans="2:65" s="1" customFormat="1" ht="18" customHeight="1">
      <c r="B105" s="134"/>
      <c r="C105" s="135"/>
      <c r="D105" s="136" t="s">
        <v>128</v>
      </c>
      <c r="E105" s="135"/>
      <c r="F105" s="135"/>
      <c r="G105" s="135"/>
      <c r="H105" s="135"/>
      <c r="I105" s="135"/>
      <c r="J105" s="135"/>
      <c r="K105" s="135"/>
      <c r="L105" s="135"/>
      <c r="M105" s="135"/>
      <c r="N105" s="217">
        <f>ROUND(N89*T105,2)</f>
        <v>0</v>
      </c>
      <c r="O105" s="243"/>
      <c r="P105" s="243"/>
      <c r="Q105" s="243"/>
      <c r="R105" s="137"/>
      <c r="S105" s="135"/>
      <c r="T105" s="143"/>
      <c r="U105" s="144" t="s">
        <v>40</v>
      </c>
      <c r="V105" s="140"/>
      <c r="W105" s="140"/>
      <c r="X105" s="140"/>
      <c r="Y105" s="140"/>
      <c r="Z105" s="140"/>
      <c r="AA105" s="140"/>
      <c r="AB105" s="140"/>
      <c r="AC105" s="140"/>
      <c r="AD105" s="140"/>
      <c r="AE105" s="140"/>
      <c r="AF105" s="140"/>
      <c r="AG105" s="140"/>
      <c r="AH105" s="140"/>
      <c r="AI105" s="140"/>
      <c r="AJ105" s="140"/>
      <c r="AK105" s="140"/>
      <c r="AL105" s="140"/>
      <c r="AM105" s="140"/>
      <c r="AN105" s="140"/>
      <c r="AO105" s="140"/>
      <c r="AP105" s="140"/>
      <c r="AQ105" s="140"/>
      <c r="AR105" s="140"/>
      <c r="AS105" s="140"/>
      <c r="AT105" s="140"/>
      <c r="AU105" s="140"/>
      <c r="AV105" s="140"/>
      <c r="AW105" s="140"/>
      <c r="AX105" s="140"/>
      <c r="AY105" s="141" t="s">
        <v>129</v>
      </c>
      <c r="AZ105" s="140"/>
      <c r="BA105" s="140"/>
      <c r="BB105" s="140"/>
      <c r="BC105" s="140"/>
      <c r="BD105" s="140"/>
      <c r="BE105" s="142">
        <f t="shared" si="0"/>
        <v>0</v>
      </c>
      <c r="BF105" s="142">
        <f t="shared" si="1"/>
        <v>0</v>
      </c>
      <c r="BG105" s="142">
        <f t="shared" si="2"/>
        <v>0</v>
      </c>
      <c r="BH105" s="142">
        <f t="shared" si="3"/>
        <v>0</v>
      </c>
      <c r="BI105" s="142">
        <f t="shared" si="4"/>
        <v>0</v>
      </c>
      <c r="BJ105" s="141" t="s">
        <v>82</v>
      </c>
      <c r="BK105" s="140"/>
      <c r="BL105" s="140"/>
      <c r="BM105" s="140"/>
    </row>
    <row r="106" spans="2:65" s="1" customFormat="1">
      <c r="B106" s="35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7"/>
    </row>
    <row r="107" spans="2:65" s="1" customFormat="1" ht="29.25" customHeight="1">
      <c r="B107" s="35"/>
      <c r="C107" s="116" t="s">
        <v>96</v>
      </c>
      <c r="D107" s="117"/>
      <c r="E107" s="117"/>
      <c r="F107" s="117"/>
      <c r="G107" s="117"/>
      <c r="H107" s="117"/>
      <c r="I107" s="117"/>
      <c r="J107" s="117"/>
      <c r="K107" s="117"/>
      <c r="L107" s="218">
        <f>ROUND(SUM(N89+N99),2)</f>
        <v>0</v>
      </c>
      <c r="M107" s="218"/>
      <c r="N107" s="218"/>
      <c r="O107" s="218"/>
      <c r="P107" s="218"/>
      <c r="Q107" s="218"/>
      <c r="R107" s="37"/>
    </row>
    <row r="108" spans="2:65" s="1" customFormat="1" ht="6.95" customHeight="1">
      <c r="B108" s="59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1"/>
    </row>
    <row r="112" spans="2:65" s="1" customFormat="1" ht="6.95" customHeight="1">
      <c r="B112" s="62"/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4"/>
    </row>
    <row r="113" spans="2:65" s="1" customFormat="1" ht="36.950000000000003" customHeight="1">
      <c r="B113" s="35"/>
      <c r="C113" s="179" t="s">
        <v>130</v>
      </c>
      <c r="D113" s="227"/>
      <c r="E113" s="227"/>
      <c r="F113" s="227"/>
      <c r="G113" s="227"/>
      <c r="H113" s="227"/>
      <c r="I113" s="227"/>
      <c r="J113" s="227"/>
      <c r="K113" s="227"/>
      <c r="L113" s="227"/>
      <c r="M113" s="227"/>
      <c r="N113" s="227"/>
      <c r="O113" s="227"/>
      <c r="P113" s="227"/>
      <c r="Q113" s="227"/>
      <c r="R113" s="37"/>
    </row>
    <row r="114" spans="2:65" s="1" customFormat="1" ht="6.95" customHeight="1">
      <c r="B114" s="35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7"/>
    </row>
    <row r="115" spans="2:65" s="1" customFormat="1" ht="30" customHeight="1">
      <c r="B115" s="35"/>
      <c r="C115" s="30" t="s">
        <v>19</v>
      </c>
      <c r="D115" s="36"/>
      <c r="E115" s="36"/>
      <c r="F115" s="225" t="str">
        <f>F6</f>
        <v>VÝSTAVBA INŽ. SÍTÍ V PROSTORU SLATINICE</v>
      </c>
      <c r="G115" s="226"/>
      <c r="H115" s="226"/>
      <c r="I115" s="226"/>
      <c r="J115" s="226"/>
      <c r="K115" s="226"/>
      <c r="L115" s="226"/>
      <c r="M115" s="226"/>
      <c r="N115" s="226"/>
      <c r="O115" s="226"/>
      <c r="P115" s="226"/>
      <c r="Q115" s="36"/>
      <c r="R115" s="37"/>
    </row>
    <row r="116" spans="2:65" ht="30" customHeight="1">
      <c r="B116" s="22"/>
      <c r="C116" s="30" t="s">
        <v>103</v>
      </c>
      <c r="D116" s="26"/>
      <c r="E116" s="26"/>
      <c r="F116" s="225" t="s">
        <v>104</v>
      </c>
      <c r="G116" s="184"/>
      <c r="H116" s="184"/>
      <c r="I116" s="184"/>
      <c r="J116" s="184"/>
      <c r="K116" s="184"/>
      <c r="L116" s="184"/>
      <c r="M116" s="184"/>
      <c r="N116" s="184"/>
      <c r="O116" s="184"/>
      <c r="P116" s="184"/>
      <c r="Q116" s="26"/>
      <c r="R116" s="23"/>
    </row>
    <row r="117" spans="2:65" s="1" customFormat="1" ht="36.950000000000003" customHeight="1">
      <c r="B117" s="35"/>
      <c r="C117" s="69" t="s">
        <v>105</v>
      </c>
      <c r="D117" s="36"/>
      <c r="E117" s="36"/>
      <c r="F117" s="199" t="str">
        <f>F8</f>
        <v>F5 HP - Horkovodní přivaděč - ÚSEK 4</v>
      </c>
      <c r="G117" s="227"/>
      <c r="H117" s="227"/>
      <c r="I117" s="227"/>
      <c r="J117" s="227"/>
      <c r="K117" s="227"/>
      <c r="L117" s="227"/>
      <c r="M117" s="227"/>
      <c r="N117" s="227"/>
      <c r="O117" s="227"/>
      <c r="P117" s="227"/>
      <c r="Q117" s="36"/>
      <c r="R117" s="37"/>
    </row>
    <row r="118" spans="2:65" s="1" customFormat="1" ht="6.95" customHeight="1">
      <c r="B118" s="35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7"/>
    </row>
    <row r="119" spans="2:65" s="1" customFormat="1" ht="18" customHeight="1">
      <c r="B119" s="35"/>
      <c r="C119" s="30" t="s">
        <v>23</v>
      </c>
      <c r="D119" s="36"/>
      <c r="E119" s="36"/>
      <c r="F119" s="28" t="str">
        <f>F10</f>
        <v xml:space="preserve"> </v>
      </c>
      <c r="G119" s="36"/>
      <c r="H119" s="36"/>
      <c r="I119" s="36"/>
      <c r="J119" s="36"/>
      <c r="K119" s="30" t="s">
        <v>25</v>
      </c>
      <c r="L119" s="36"/>
      <c r="M119" s="229" t="str">
        <f>IF(O10="","",O10)</f>
        <v>30. 6. 2017</v>
      </c>
      <c r="N119" s="229"/>
      <c r="O119" s="229"/>
      <c r="P119" s="229"/>
      <c r="Q119" s="36"/>
      <c r="R119" s="37"/>
    </row>
    <row r="120" spans="2:65" s="1" customFormat="1" ht="6.95" customHeight="1">
      <c r="B120" s="35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7"/>
    </row>
    <row r="121" spans="2:65" s="1" customFormat="1" ht="15">
      <c r="B121" s="35"/>
      <c r="C121" s="30" t="s">
        <v>27</v>
      </c>
      <c r="D121" s="36"/>
      <c r="E121" s="36"/>
      <c r="F121" s="28" t="str">
        <f>E13</f>
        <v xml:space="preserve"> </v>
      </c>
      <c r="G121" s="36"/>
      <c r="H121" s="36"/>
      <c r="I121" s="36"/>
      <c r="J121" s="36"/>
      <c r="K121" s="30" t="s">
        <v>32</v>
      </c>
      <c r="L121" s="36"/>
      <c r="M121" s="183" t="str">
        <f>E19</f>
        <v xml:space="preserve"> </v>
      </c>
      <c r="N121" s="183"/>
      <c r="O121" s="183"/>
      <c r="P121" s="183"/>
      <c r="Q121" s="183"/>
      <c r="R121" s="37"/>
    </row>
    <row r="122" spans="2:65" s="1" customFormat="1" ht="14.45" customHeight="1">
      <c r="B122" s="35"/>
      <c r="C122" s="30" t="s">
        <v>30</v>
      </c>
      <c r="D122" s="36"/>
      <c r="E122" s="36"/>
      <c r="F122" s="28" t="str">
        <f>IF(E16="","",E16)</f>
        <v>Vyplň údaj</v>
      </c>
      <c r="G122" s="36"/>
      <c r="H122" s="36"/>
      <c r="I122" s="36"/>
      <c r="J122" s="36"/>
      <c r="K122" s="30" t="s">
        <v>34</v>
      </c>
      <c r="L122" s="36"/>
      <c r="M122" s="183" t="str">
        <f>E22</f>
        <v xml:space="preserve"> </v>
      </c>
      <c r="N122" s="183"/>
      <c r="O122" s="183"/>
      <c r="P122" s="183"/>
      <c r="Q122" s="183"/>
      <c r="R122" s="37"/>
    </row>
    <row r="123" spans="2:65" s="1" customFormat="1" ht="10.35" customHeight="1">
      <c r="B123" s="35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7"/>
    </row>
    <row r="124" spans="2:65" s="9" customFormat="1" ht="29.25" customHeight="1">
      <c r="B124" s="145"/>
      <c r="C124" s="146" t="s">
        <v>131</v>
      </c>
      <c r="D124" s="147" t="s">
        <v>132</v>
      </c>
      <c r="E124" s="147" t="s">
        <v>57</v>
      </c>
      <c r="F124" s="244" t="s">
        <v>133</v>
      </c>
      <c r="G124" s="244"/>
      <c r="H124" s="244"/>
      <c r="I124" s="244"/>
      <c r="J124" s="147" t="s">
        <v>134</v>
      </c>
      <c r="K124" s="147" t="s">
        <v>135</v>
      </c>
      <c r="L124" s="245" t="s">
        <v>136</v>
      </c>
      <c r="M124" s="245"/>
      <c r="N124" s="244" t="s">
        <v>110</v>
      </c>
      <c r="O124" s="244"/>
      <c r="P124" s="244"/>
      <c r="Q124" s="246"/>
      <c r="R124" s="148"/>
      <c r="T124" s="76" t="s">
        <v>137</v>
      </c>
      <c r="U124" s="77" t="s">
        <v>39</v>
      </c>
      <c r="V124" s="77" t="s">
        <v>138</v>
      </c>
      <c r="W124" s="77" t="s">
        <v>139</v>
      </c>
      <c r="X124" s="77" t="s">
        <v>140</v>
      </c>
      <c r="Y124" s="77" t="s">
        <v>141</v>
      </c>
      <c r="Z124" s="77" t="s">
        <v>142</v>
      </c>
      <c r="AA124" s="78" t="s">
        <v>143</v>
      </c>
    </row>
    <row r="125" spans="2:65" s="1" customFormat="1" ht="29.25" customHeight="1">
      <c r="B125" s="35"/>
      <c r="C125" s="80" t="s">
        <v>107</v>
      </c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251">
        <f>BK125</f>
        <v>0</v>
      </c>
      <c r="O125" s="252"/>
      <c r="P125" s="252"/>
      <c r="Q125" s="252"/>
      <c r="R125" s="37"/>
      <c r="T125" s="79"/>
      <c r="U125" s="51"/>
      <c r="V125" s="51"/>
      <c r="W125" s="149">
        <f>W126+W185</f>
        <v>0</v>
      </c>
      <c r="X125" s="51"/>
      <c r="Y125" s="149">
        <f>Y126+Y185</f>
        <v>0</v>
      </c>
      <c r="Z125" s="51"/>
      <c r="AA125" s="150">
        <f>AA126+AA185</f>
        <v>0</v>
      </c>
      <c r="AT125" s="18" t="s">
        <v>74</v>
      </c>
      <c r="AU125" s="18" t="s">
        <v>112</v>
      </c>
      <c r="BK125" s="151">
        <f>BK126+BK185</f>
        <v>0</v>
      </c>
    </row>
    <row r="126" spans="2:65" s="10" customFormat="1" ht="37.35" customHeight="1">
      <c r="B126" s="152"/>
      <c r="C126" s="153"/>
      <c r="D126" s="154" t="s">
        <v>113</v>
      </c>
      <c r="E126" s="154"/>
      <c r="F126" s="154"/>
      <c r="G126" s="154"/>
      <c r="H126" s="154"/>
      <c r="I126" s="154"/>
      <c r="J126" s="154"/>
      <c r="K126" s="154"/>
      <c r="L126" s="154"/>
      <c r="M126" s="154"/>
      <c r="N126" s="253">
        <f>BK126</f>
        <v>0</v>
      </c>
      <c r="O126" s="239"/>
      <c r="P126" s="239"/>
      <c r="Q126" s="239"/>
      <c r="R126" s="155"/>
      <c r="T126" s="156"/>
      <c r="U126" s="153"/>
      <c r="V126" s="153"/>
      <c r="W126" s="157">
        <f>W127+W140+W143+W159+W162+W172</f>
        <v>0</v>
      </c>
      <c r="X126" s="153"/>
      <c r="Y126" s="157">
        <f>Y127+Y140+Y143+Y159+Y162+Y172</f>
        <v>0</v>
      </c>
      <c r="Z126" s="153"/>
      <c r="AA126" s="158">
        <f>AA127+AA140+AA143+AA159+AA162+AA172</f>
        <v>0</v>
      </c>
      <c r="AR126" s="159" t="s">
        <v>144</v>
      </c>
      <c r="AT126" s="160" t="s">
        <v>74</v>
      </c>
      <c r="AU126" s="160" t="s">
        <v>75</v>
      </c>
      <c r="AY126" s="159" t="s">
        <v>145</v>
      </c>
      <c r="BK126" s="161">
        <f>BK127+BK140+BK143+BK159+BK162+BK172</f>
        <v>0</v>
      </c>
    </row>
    <row r="127" spans="2:65" s="10" customFormat="1" ht="19.899999999999999" customHeight="1">
      <c r="B127" s="152"/>
      <c r="C127" s="153"/>
      <c r="D127" s="162" t="s">
        <v>114</v>
      </c>
      <c r="E127" s="162"/>
      <c r="F127" s="162"/>
      <c r="G127" s="162"/>
      <c r="H127" s="162"/>
      <c r="I127" s="162"/>
      <c r="J127" s="162"/>
      <c r="K127" s="162"/>
      <c r="L127" s="162"/>
      <c r="M127" s="162"/>
      <c r="N127" s="254">
        <f>BK127</f>
        <v>0</v>
      </c>
      <c r="O127" s="255"/>
      <c r="P127" s="255"/>
      <c r="Q127" s="255"/>
      <c r="R127" s="155"/>
      <c r="T127" s="156"/>
      <c r="U127" s="153"/>
      <c r="V127" s="153"/>
      <c r="W127" s="157">
        <f>SUM(W128:W139)</f>
        <v>0</v>
      </c>
      <c r="X127" s="153"/>
      <c r="Y127" s="157">
        <f>SUM(Y128:Y139)</f>
        <v>0</v>
      </c>
      <c r="Z127" s="153"/>
      <c r="AA127" s="158">
        <f>SUM(AA128:AA139)</f>
        <v>0</v>
      </c>
      <c r="AR127" s="159" t="s">
        <v>144</v>
      </c>
      <c r="AT127" s="160" t="s">
        <v>74</v>
      </c>
      <c r="AU127" s="160" t="s">
        <v>82</v>
      </c>
      <c r="AY127" s="159" t="s">
        <v>145</v>
      </c>
      <c r="BK127" s="161">
        <f>SUM(BK128:BK139)</f>
        <v>0</v>
      </c>
    </row>
    <row r="128" spans="2:65" s="1" customFormat="1" ht="39.75" customHeight="1">
      <c r="B128" s="134"/>
      <c r="C128" s="163" t="s">
        <v>82</v>
      </c>
      <c r="D128" s="163" t="s">
        <v>146</v>
      </c>
      <c r="E128" s="164" t="s">
        <v>147</v>
      </c>
      <c r="F128" s="247" t="s">
        <v>148</v>
      </c>
      <c r="G128" s="247"/>
      <c r="H128" s="247"/>
      <c r="I128" s="247"/>
      <c r="J128" s="165" t="s">
        <v>149</v>
      </c>
      <c r="K128" s="166">
        <v>367</v>
      </c>
      <c r="L128" s="265">
        <v>0</v>
      </c>
      <c r="M128" s="265"/>
      <c r="N128" s="249">
        <f t="shared" ref="N128:N139" si="5">ROUND(L128*K128,2)</f>
        <v>0</v>
      </c>
      <c r="O128" s="250"/>
      <c r="P128" s="250"/>
      <c r="Q128" s="250"/>
      <c r="R128" s="137"/>
      <c r="S128" s="266" t="s">
        <v>304</v>
      </c>
      <c r="T128" s="167" t="s">
        <v>5</v>
      </c>
      <c r="U128" s="44" t="s">
        <v>40</v>
      </c>
      <c r="V128" s="36"/>
      <c r="W128" s="168">
        <f t="shared" ref="W128:W139" si="6">V128*K128</f>
        <v>0</v>
      </c>
      <c r="X128" s="168">
        <v>0</v>
      </c>
      <c r="Y128" s="168">
        <f t="shared" ref="Y128:Y139" si="7">X128*K128</f>
        <v>0</v>
      </c>
      <c r="Z128" s="168">
        <v>0</v>
      </c>
      <c r="AA128" s="169">
        <f t="shared" ref="AA128:AA139" si="8">Z128*K128</f>
        <v>0</v>
      </c>
      <c r="AR128" s="18" t="s">
        <v>150</v>
      </c>
      <c r="AT128" s="18" t="s">
        <v>146</v>
      </c>
      <c r="AU128" s="18" t="s">
        <v>86</v>
      </c>
      <c r="AY128" s="18" t="s">
        <v>145</v>
      </c>
      <c r="BE128" s="110">
        <f t="shared" ref="BE128:BE139" si="9">IF(U128="základní",N128,0)</f>
        <v>0</v>
      </c>
      <c r="BF128" s="110">
        <f t="shared" ref="BF128:BF139" si="10">IF(U128="snížená",N128,0)</f>
        <v>0</v>
      </c>
      <c r="BG128" s="110">
        <f t="shared" ref="BG128:BG139" si="11">IF(U128="zákl. přenesená",N128,0)</f>
        <v>0</v>
      </c>
      <c r="BH128" s="110">
        <f t="shared" ref="BH128:BH139" si="12">IF(U128="sníž. přenesená",N128,0)</f>
        <v>0</v>
      </c>
      <c r="BI128" s="110">
        <f t="shared" ref="BI128:BI139" si="13">IF(U128="nulová",N128,0)</f>
        <v>0</v>
      </c>
      <c r="BJ128" s="18" t="s">
        <v>82</v>
      </c>
      <c r="BK128" s="110">
        <f t="shared" ref="BK128:BK139" si="14">ROUND(L128*K128,2)</f>
        <v>0</v>
      </c>
      <c r="BL128" s="18" t="s">
        <v>151</v>
      </c>
      <c r="BM128" s="18" t="s">
        <v>86</v>
      </c>
    </row>
    <row r="129" spans="2:65" s="1" customFormat="1" ht="31.5" customHeight="1">
      <c r="B129" s="134"/>
      <c r="C129" s="170" t="s">
        <v>86</v>
      </c>
      <c r="D129" s="170" t="s">
        <v>152</v>
      </c>
      <c r="E129" s="171" t="s">
        <v>153</v>
      </c>
      <c r="F129" s="256" t="s">
        <v>154</v>
      </c>
      <c r="G129" s="256"/>
      <c r="H129" s="256"/>
      <c r="I129" s="256"/>
      <c r="J129" s="172" t="s">
        <v>149</v>
      </c>
      <c r="K129" s="173">
        <v>367</v>
      </c>
      <c r="L129" s="257">
        <v>0</v>
      </c>
      <c r="M129" s="257"/>
      <c r="N129" s="250">
        <f t="shared" si="5"/>
        <v>0</v>
      </c>
      <c r="O129" s="250"/>
      <c r="P129" s="250"/>
      <c r="Q129" s="250"/>
      <c r="R129" s="137"/>
      <c r="T129" s="167" t="s">
        <v>5</v>
      </c>
      <c r="U129" s="44" t="s">
        <v>40</v>
      </c>
      <c r="V129" s="36"/>
      <c r="W129" s="168">
        <f t="shared" si="6"/>
        <v>0</v>
      </c>
      <c r="X129" s="168">
        <v>0</v>
      </c>
      <c r="Y129" s="168">
        <f t="shared" si="7"/>
        <v>0</v>
      </c>
      <c r="Z129" s="168">
        <v>0</v>
      </c>
      <c r="AA129" s="169">
        <f t="shared" si="8"/>
        <v>0</v>
      </c>
      <c r="AR129" s="18" t="s">
        <v>151</v>
      </c>
      <c r="AT129" s="18" t="s">
        <v>152</v>
      </c>
      <c r="AU129" s="18" t="s">
        <v>86</v>
      </c>
      <c r="AY129" s="18" t="s">
        <v>145</v>
      </c>
      <c r="BE129" s="110">
        <f t="shared" si="9"/>
        <v>0</v>
      </c>
      <c r="BF129" s="110">
        <f t="shared" si="10"/>
        <v>0</v>
      </c>
      <c r="BG129" s="110">
        <f t="shared" si="11"/>
        <v>0</v>
      </c>
      <c r="BH129" s="110">
        <f t="shared" si="12"/>
        <v>0</v>
      </c>
      <c r="BI129" s="110">
        <f t="shared" si="13"/>
        <v>0</v>
      </c>
      <c r="BJ129" s="18" t="s">
        <v>82</v>
      </c>
      <c r="BK129" s="110">
        <f t="shared" si="14"/>
        <v>0</v>
      </c>
      <c r="BL129" s="18" t="s">
        <v>151</v>
      </c>
      <c r="BM129" s="18" t="s">
        <v>155</v>
      </c>
    </row>
    <row r="130" spans="2:65" s="1" customFormat="1" ht="31.5" customHeight="1">
      <c r="B130" s="134"/>
      <c r="C130" s="163" t="s">
        <v>144</v>
      </c>
      <c r="D130" s="163" t="s">
        <v>146</v>
      </c>
      <c r="E130" s="164" t="s">
        <v>156</v>
      </c>
      <c r="F130" s="247" t="s">
        <v>157</v>
      </c>
      <c r="G130" s="247"/>
      <c r="H130" s="247"/>
      <c r="I130" s="247"/>
      <c r="J130" s="165" t="s">
        <v>149</v>
      </c>
      <c r="K130" s="166">
        <v>782</v>
      </c>
      <c r="L130" s="265">
        <v>0</v>
      </c>
      <c r="M130" s="265"/>
      <c r="N130" s="249">
        <f t="shared" si="5"/>
        <v>0</v>
      </c>
      <c r="O130" s="250"/>
      <c r="P130" s="250"/>
      <c r="Q130" s="250"/>
      <c r="R130" s="137"/>
      <c r="S130" s="267" t="s">
        <v>304</v>
      </c>
      <c r="T130" s="167" t="s">
        <v>5</v>
      </c>
      <c r="U130" s="44" t="s">
        <v>40</v>
      </c>
      <c r="V130" s="36"/>
      <c r="W130" s="168">
        <f t="shared" si="6"/>
        <v>0</v>
      </c>
      <c r="X130" s="168">
        <v>0</v>
      </c>
      <c r="Y130" s="168">
        <f t="shared" si="7"/>
        <v>0</v>
      </c>
      <c r="Z130" s="168">
        <v>0</v>
      </c>
      <c r="AA130" s="169">
        <f t="shared" si="8"/>
        <v>0</v>
      </c>
      <c r="AR130" s="18" t="s">
        <v>150</v>
      </c>
      <c r="AT130" s="18" t="s">
        <v>146</v>
      </c>
      <c r="AU130" s="18" t="s">
        <v>86</v>
      </c>
      <c r="AY130" s="18" t="s">
        <v>145</v>
      </c>
      <c r="BE130" s="110">
        <f t="shared" si="9"/>
        <v>0</v>
      </c>
      <c r="BF130" s="110">
        <f t="shared" si="10"/>
        <v>0</v>
      </c>
      <c r="BG130" s="110">
        <f t="shared" si="11"/>
        <v>0</v>
      </c>
      <c r="BH130" s="110">
        <f t="shared" si="12"/>
        <v>0</v>
      </c>
      <c r="BI130" s="110">
        <f t="shared" si="13"/>
        <v>0</v>
      </c>
      <c r="BJ130" s="18" t="s">
        <v>82</v>
      </c>
      <c r="BK130" s="110">
        <f t="shared" si="14"/>
        <v>0</v>
      </c>
      <c r="BL130" s="18" t="s">
        <v>151</v>
      </c>
      <c r="BM130" s="18" t="s">
        <v>158</v>
      </c>
    </row>
    <row r="131" spans="2:65" s="1" customFormat="1" ht="31.5" customHeight="1">
      <c r="B131" s="134"/>
      <c r="C131" s="170" t="s">
        <v>155</v>
      </c>
      <c r="D131" s="170" t="s">
        <v>152</v>
      </c>
      <c r="E131" s="171" t="s">
        <v>159</v>
      </c>
      <c r="F131" s="256" t="s">
        <v>160</v>
      </c>
      <c r="G131" s="256"/>
      <c r="H131" s="256"/>
      <c r="I131" s="256"/>
      <c r="J131" s="172" t="s">
        <v>149</v>
      </c>
      <c r="K131" s="173">
        <v>782</v>
      </c>
      <c r="L131" s="257">
        <v>0</v>
      </c>
      <c r="M131" s="257"/>
      <c r="N131" s="250">
        <f t="shared" si="5"/>
        <v>0</v>
      </c>
      <c r="O131" s="250"/>
      <c r="P131" s="250"/>
      <c r="Q131" s="250"/>
      <c r="R131" s="137"/>
      <c r="T131" s="167" t="s">
        <v>5</v>
      </c>
      <c r="U131" s="44" t="s">
        <v>40</v>
      </c>
      <c r="V131" s="36"/>
      <c r="W131" s="168">
        <f t="shared" si="6"/>
        <v>0</v>
      </c>
      <c r="X131" s="168">
        <v>0</v>
      </c>
      <c r="Y131" s="168">
        <f t="shared" si="7"/>
        <v>0</v>
      </c>
      <c r="Z131" s="168">
        <v>0</v>
      </c>
      <c r="AA131" s="169">
        <f t="shared" si="8"/>
        <v>0</v>
      </c>
      <c r="AR131" s="18" t="s">
        <v>151</v>
      </c>
      <c r="AT131" s="18" t="s">
        <v>152</v>
      </c>
      <c r="AU131" s="18" t="s">
        <v>86</v>
      </c>
      <c r="AY131" s="18" t="s">
        <v>145</v>
      </c>
      <c r="BE131" s="110">
        <f t="shared" si="9"/>
        <v>0</v>
      </c>
      <c r="BF131" s="110">
        <f t="shared" si="10"/>
        <v>0</v>
      </c>
      <c r="BG131" s="110">
        <f t="shared" si="11"/>
        <v>0</v>
      </c>
      <c r="BH131" s="110">
        <f t="shared" si="12"/>
        <v>0</v>
      </c>
      <c r="BI131" s="110">
        <f t="shared" si="13"/>
        <v>0</v>
      </c>
      <c r="BJ131" s="18" t="s">
        <v>82</v>
      </c>
      <c r="BK131" s="110">
        <f t="shared" si="14"/>
        <v>0</v>
      </c>
      <c r="BL131" s="18" t="s">
        <v>151</v>
      </c>
      <c r="BM131" s="18" t="s">
        <v>161</v>
      </c>
    </row>
    <row r="132" spans="2:65" s="1" customFormat="1" ht="44.25" customHeight="1">
      <c r="B132" s="134"/>
      <c r="C132" s="163" t="s">
        <v>162</v>
      </c>
      <c r="D132" s="163" t="s">
        <v>146</v>
      </c>
      <c r="E132" s="164" t="s">
        <v>163</v>
      </c>
      <c r="F132" s="247" t="s">
        <v>164</v>
      </c>
      <c r="G132" s="247"/>
      <c r="H132" s="247"/>
      <c r="I132" s="247"/>
      <c r="J132" s="165" t="s">
        <v>165</v>
      </c>
      <c r="K132" s="166">
        <v>9</v>
      </c>
      <c r="L132" s="265">
        <v>0</v>
      </c>
      <c r="M132" s="265"/>
      <c r="N132" s="249">
        <f t="shared" si="5"/>
        <v>0</v>
      </c>
      <c r="O132" s="250"/>
      <c r="P132" s="250"/>
      <c r="Q132" s="250"/>
      <c r="R132" s="137"/>
      <c r="S132" s="268" t="s">
        <v>305</v>
      </c>
      <c r="T132" s="167" t="s">
        <v>5</v>
      </c>
      <c r="U132" s="44" t="s">
        <v>40</v>
      </c>
      <c r="V132" s="36"/>
      <c r="W132" s="168">
        <f t="shared" si="6"/>
        <v>0</v>
      </c>
      <c r="X132" s="168">
        <v>0</v>
      </c>
      <c r="Y132" s="168">
        <f t="shared" si="7"/>
        <v>0</v>
      </c>
      <c r="Z132" s="168">
        <v>0</v>
      </c>
      <c r="AA132" s="169">
        <f t="shared" si="8"/>
        <v>0</v>
      </c>
      <c r="AR132" s="18" t="s">
        <v>150</v>
      </c>
      <c r="AT132" s="18" t="s">
        <v>146</v>
      </c>
      <c r="AU132" s="18" t="s">
        <v>86</v>
      </c>
      <c r="AY132" s="18" t="s">
        <v>145</v>
      </c>
      <c r="BE132" s="110">
        <f t="shared" si="9"/>
        <v>0</v>
      </c>
      <c r="BF132" s="110">
        <f t="shared" si="10"/>
        <v>0</v>
      </c>
      <c r="BG132" s="110">
        <f t="shared" si="11"/>
        <v>0</v>
      </c>
      <c r="BH132" s="110">
        <f t="shared" si="12"/>
        <v>0</v>
      </c>
      <c r="BI132" s="110">
        <f t="shared" si="13"/>
        <v>0</v>
      </c>
      <c r="BJ132" s="18" t="s">
        <v>82</v>
      </c>
      <c r="BK132" s="110">
        <f t="shared" si="14"/>
        <v>0</v>
      </c>
      <c r="BL132" s="18" t="s">
        <v>151</v>
      </c>
      <c r="BM132" s="18" t="s">
        <v>166</v>
      </c>
    </row>
    <row r="133" spans="2:65" s="1" customFormat="1" ht="44.25" customHeight="1">
      <c r="B133" s="134"/>
      <c r="C133" s="163" t="s">
        <v>158</v>
      </c>
      <c r="D133" s="163" t="s">
        <v>146</v>
      </c>
      <c r="E133" s="164" t="s">
        <v>167</v>
      </c>
      <c r="F133" s="247" t="s">
        <v>168</v>
      </c>
      <c r="G133" s="247"/>
      <c r="H133" s="247"/>
      <c r="I133" s="247"/>
      <c r="J133" s="165" t="s">
        <v>165</v>
      </c>
      <c r="K133" s="166">
        <v>1</v>
      </c>
      <c r="L133" s="265">
        <v>0</v>
      </c>
      <c r="M133" s="265"/>
      <c r="N133" s="249">
        <f t="shared" si="5"/>
        <v>0</v>
      </c>
      <c r="O133" s="250"/>
      <c r="P133" s="250"/>
      <c r="Q133" s="250"/>
      <c r="R133" s="137"/>
      <c r="S133" s="269" t="s">
        <v>305</v>
      </c>
      <c r="T133" s="167" t="s">
        <v>5</v>
      </c>
      <c r="U133" s="44" t="s">
        <v>40</v>
      </c>
      <c r="V133" s="36"/>
      <c r="W133" s="168">
        <f t="shared" si="6"/>
        <v>0</v>
      </c>
      <c r="X133" s="168">
        <v>0</v>
      </c>
      <c r="Y133" s="168">
        <f t="shared" si="7"/>
        <v>0</v>
      </c>
      <c r="Z133" s="168">
        <v>0</v>
      </c>
      <c r="AA133" s="169">
        <f t="shared" si="8"/>
        <v>0</v>
      </c>
      <c r="AR133" s="18" t="s">
        <v>150</v>
      </c>
      <c r="AT133" s="18" t="s">
        <v>146</v>
      </c>
      <c r="AU133" s="18" t="s">
        <v>86</v>
      </c>
      <c r="AY133" s="18" t="s">
        <v>145</v>
      </c>
      <c r="BE133" s="110">
        <f t="shared" si="9"/>
        <v>0</v>
      </c>
      <c r="BF133" s="110">
        <f t="shared" si="10"/>
        <v>0</v>
      </c>
      <c r="BG133" s="110">
        <f t="shared" si="11"/>
        <v>0</v>
      </c>
      <c r="BH133" s="110">
        <f t="shared" si="12"/>
        <v>0</v>
      </c>
      <c r="BI133" s="110">
        <f t="shared" si="13"/>
        <v>0</v>
      </c>
      <c r="BJ133" s="18" t="s">
        <v>82</v>
      </c>
      <c r="BK133" s="110">
        <f t="shared" si="14"/>
        <v>0</v>
      </c>
      <c r="BL133" s="18" t="s">
        <v>151</v>
      </c>
      <c r="BM133" s="18" t="s">
        <v>169</v>
      </c>
    </row>
    <row r="134" spans="2:65" s="1" customFormat="1" ht="44.25" customHeight="1">
      <c r="B134" s="134"/>
      <c r="C134" s="163" t="s">
        <v>170</v>
      </c>
      <c r="D134" s="163" t="s">
        <v>146</v>
      </c>
      <c r="E134" s="164" t="s">
        <v>171</v>
      </c>
      <c r="F134" s="247" t="s">
        <v>172</v>
      </c>
      <c r="G134" s="247"/>
      <c r="H134" s="247"/>
      <c r="I134" s="247"/>
      <c r="J134" s="165" t="s">
        <v>165</v>
      </c>
      <c r="K134" s="166">
        <v>1</v>
      </c>
      <c r="L134" s="265">
        <v>0</v>
      </c>
      <c r="M134" s="265"/>
      <c r="N134" s="249">
        <f t="shared" si="5"/>
        <v>0</v>
      </c>
      <c r="O134" s="250"/>
      <c r="P134" s="250"/>
      <c r="Q134" s="250"/>
      <c r="R134" s="137"/>
      <c r="S134" s="270" t="s">
        <v>305</v>
      </c>
      <c r="T134" s="167" t="s">
        <v>5</v>
      </c>
      <c r="U134" s="44" t="s">
        <v>40</v>
      </c>
      <c r="V134" s="36"/>
      <c r="W134" s="168">
        <f t="shared" si="6"/>
        <v>0</v>
      </c>
      <c r="X134" s="168">
        <v>0</v>
      </c>
      <c r="Y134" s="168">
        <f t="shared" si="7"/>
        <v>0</v>
      </c>
      <c r="Z134" s="168">
        <v>0</v>
      </c>
      <c r="AA134" s="169">
        <f t="shared" si="8"/>
        <v>0</v>
      </c>
      <c r="AR134" s="18" t="s">
        <v>150</v>
      </c>
      <c r="AT134" s="18" t="s">
        <v>146</v>
      </c>
      <c r="AU134" s="18" t="s">
        <v>86</v>
      </c>
      <c r="AY134" s="18" t="s">
        <v>145</v>
      </c>
      <c r="BE134" s="110">
        <f t="shared" si="9"/>
        <v>0</v>
      </c>
      <c r="BF134" s="110">
        <f t="shared" si="10"/>
        <v>0</v>
      </c>
      <c r="BG134" s="110">
        <f t="shared" si="11"/>
        <v>0</v>
      </c>
      <c r="BH134" s="110">
        <f t="shared" si="12"/>
        <v>0</v>
      </c>
      <c r="BI134" s="110">
        <f t="shared" si="13"/>
        <v>0</v>
      </c>
      <c r="BJ134" s="18" t="s">
        <v>82</v>
      </c>
      <c r="BK134" s="110">
        <f t="shared" si="14"/>
        <v>0</v>
      </c>
      <c r="BL134" s="18" t="s">
        <v>151</v>
      </c>
      <c r="BM134" s="18" t="s">
        <v>173</v>
      </c>
    </row>
    <row r="135" spans="2:65" s="1" customFormat="1" ht="31.5" customHeight="1">
      <c r="B135" s="134"/>
      <c r="C135" s="170" t="s">
        <v>161</v>
      </c>
      <c r="D135" s="170" t="s">
        <v>152</v>
      </c>
      <c r="E135" s="171" t="s">
        <v>174</v>
      </c>
      <c r="F135" s="256" t="s">
        <v>175</v>
      </c>
      <c r="G135" s="256"/>
      <c r="H135" s="256"/>
      <c r="I135" s="256"/>
      <c r="J135" s="172" t="s">
        <v>165</v>
      </c>
      <c r="K135" s="173">
        <v>11</v>
      </c>
      <c r="L135" s="257">
        <v>0</v>
      </c>
      <c r="M135" s="257"/>
      <c r="N135" s="250">
        <f t="shared" si="5"/>
        <v>0</v>
      </c>
      <c r="O135" s="250"/>
      <c r="P135" s="250"/>
      <c r="Q135" s="250"/>
      <c r="R135" s="137"/>
      <c r="T135" s="167" t="s">
        <v>5</v>
      </c>
      <c r="U135" s="44" t="s">
        <v>40</v>
      </c>
      <c r="V135" s="36"/>
      <c r="W135" s="168">
        <f t="shared" si="6"/>
        <v>0</v>
      </c>
      <c r="X135" s="168">
        <v>0</v>
      </c>
      <c r="Y135" s="168">
        <f t="shared" si="7"/>
        <v>0</v>
      </c>
      <c r="Z135" s="168">
        <v>0</v>
      </c>
      <c r="AA135" s="169">
        <f t="shared" si="8"/>
        <v>0</v>
      </c>
      <c r="AR135" s="18" t="s">
        <v>151</v>
      </c>
      <c r="AT135" s="18" t="s">
        <v>152</v>
      </c>
      <c r="AU135" s="18" t="s">
        <v>86</v>
      </c>
      <c r="AY135" s="18" t="s">
        <v>145</v>
      </c>
      <c r="BE135" s="110">
        <f t="shared" si="9"/>
        <v>0</v>
      </c>
      <c r="BF135" s="110">
        <f t="shared" si="10"/>
        <v>0</v>
      </c>
      <c r="BG135" s="110">
        <f t="shared" si="11"/>
        <v>0</v>
      </c>
      <c r="BH135" s="110">
        <f t="shared" si="12"/>
        <v>0</v>
      </c>
      <c r="BI135" s="110">
        <f t="shared" si="13"/>
        <v>0</v>
      </c>
      <c r="BJ135" s="18" t="s">
        <v>82</v>
      </c>
      <c r="BK135" s="110">
        <f t="shared" si="14"/>
        <v>0</v>
      </c>
      <c r="BL135" s="18" t="s">
        <v>151</v>
      </c>
      <c r="BM135" s="18" t="s">
        <v>176</v>
      </c>
    </row>
    <row r="136" spans="2:65" s="1" customFormat="1" ht="44.25" customHeight="1">
      <c r="B136" s="134"/>
      <c r="C136" s="163" t="s">
        <v>177</v>
      </c>
      <c r="D136" s="163" t="s">
        <v>146</v>
      </c>
      <c r="E136" s="164" t="s">
        <v>178</v>
      </c>
      <c r="F136" s="247" t="s">
        <v>179</v>
      </c>
      <c r="G136" s="247"/>
      <c r="H136" s="247"/>
      <c r="I136" s="247"/>
      <c r="J136" s="165" t="s">
        <v>165</v>
      </c>
      <c r="K136" s="166">
        <v>26</v>
      </c>
      <c r="L136" s="265">
        <v>0</v>
      </c>
      <c r="M136" s="265"/>
      <c r="N136" s="249">
        <f t="shared" si="5"/>
        <v>0</v>
      </c>
      <c r="O136" s="250"/>
      <c r="P136" s="250"/>
      <c r="Q136" s="250"/>
      <c r="R136" s="137"/>
      <c r="S136" s="271" t="s">
        <v>305</v>
      </c>
      <c r="T136" s="167" t="s">
        <v>5</v>
      </c>
      <c r="U136" s="44" t="s">
        <v>40</v>
      </c>
      <c r="V136" s="36"/>
      <c r="W136" s="168">
        <f t="shared" si="6"/>
        <v>0</v>
      </c>
      <c r="X136" s="168">
        <v>0</v>
      </c>
      <c r="Y136" s="168">
        <f t="shared" si="7"/>
        <v>0</v>
      </c>
      <c r="Z136" s="168">
        <v>0</v>
      </c>
      <c r="AA136" s="169">
        <f t="shared" si="8"/>
        <v>0</v>
      </c>
      <c r="AR136" s="18" t="s">
        <v>150</v>
      </c>
      <c r="AT136" s="18" t="s">
        <v>146</v>
      </c>
      <c r="AU136" s="18" t="s">
        <v>86</v>
      </c>
      <c r="AY136" s="18" t="s">
        <v>145</v>
      </c>
      <c r="BE136" s="110">
        <f t="shared" si="9"/>
        <v>0</v>
      </c>
      <c r="BF136" s="110">
        <f t="shared" si="10"/>
        <v>0</v>
      </c>
      <c r="BG136" s="110">
        <f t="shared" si="11"/>
        <v>0</v>
      </c>
      <c r="BH136" s="110">
        <f t="shared" si="12"/>
        <v>0</v>
      </c>
      <c r="BI136" s="110">
        <f t="shared" si="13"/>
        <v>0</v>
      </c>
      <c r="BJ136" s="18" t="s">
        <v>82</v>
      </c>
      <c r="BK136" s="110">
        <f t="shared" si="14"/>
        <v>0</v>
      </c>
      <c r="BL136" s="18" t="s">
        <v>151</v>
      </c>
      <c r="BM136" s="18" t="s">
        <v>180</v>
      </c>
    </row>
    <row r="137" spans="2:65" s="1" customFormat="1" ht="44.25" customHeight="1">
      <c r="B137" s="134"/>
      <c r="C137" s="163" t="s">
        <v>166</v>
      </c>
      <c r="D137" s="163" t="s">
        <v>146</v>
      </c>
      <c r="E137" s="164" t="s">
        <v>181</v>
      </c>
      <c r="F137" s="247" t="s">
        <v>182</v>
      </c>
      <c r="G137" s="247"/>
      <c r="H137" s="247"/>
      <c r="I137" s="247"/>
      <c r="J137" s="165" t="s">
        <v>165</v>
      </c>
      <c r="K137" s="166">
        <v>2</v>
      </c>
      <c r="L137" s="265">
        <v>0</v>
      </c>
      <c r="M137" s="265"/>
      <c r="N137" s="249">
        <f t="shared" si="5"/>
        <v>0</v>
      </c>
      <c r="O137" s="250"/>
      <c r="P137" s="250"/>
      <c r="Q137" s="250"/>
      <c r="R137" s="137"/>
      <c r="S137" s="272" t="s">
        <v>305</v>
      </c>
      <c r="T137" s="167" t="s">
        <v>5</v>
      </c>
      <c r="U137" s="44" t="s">
        <v>40</v>
      </c>
      <c r="V137" s="36"/>
      <c r="W137" s="168">
        <f t="shared" si="6"/>
        <v>0</v>
      </c>
      <c r="X137" s="168">
        <v>0</v>
      </c>
      <c r="Y137" s="168">
        <f t="shared" si="7"/>
        <v>0</v>
      </c>
      <c r="Z137" s="168">
        <v>0</v>
      </c>
      <c r="AA137" s="169">
        <f t="shared" si="8"/>
        <v>0</v>
      </c>
      <c r="AR137" s="18" t="s">
        <v>150</v>
      </c>
      <c r="AT137" s="18" t="s">
        <v>146</v>
      </c>
      <c r="AU137" s="18" t="s">
        <v>86</v>
      </c>
      <c r="AY137" s="18" t="s">
        <v>145</v>
      </c>
      <c r="BE137" s="110">
        <f t="shared" si="9"/>
        <v>0</v>
      </c>
      <c r="BF137" s="110">
        <f t="shared" si="10"/>
        <v>0</v>
      </c>
      <c r="BG137" s="110">
        <f t="shared" si="11"/>
        <v>0</v>
      </c>
      <c r="BH137" s="110">
        <f t="shared" si="12"/>
        <v>0</v>
      </c>
      <c r="BI137" s="110">
        <f t="shared" si="13"/>
        <v>0</v>
      </c>
      <c r="BJ137" s="18" t="s">
        <v>82</v>
      </c>
      <c r="BK137" s="110">
        <f t="shared" si="14"/>
        <v>0</v>
      </c>
      <c r="BL137" s="18" t="s">
        <v>151</v>
      </c>
      <c r="BM137" s="18" t="s">
        <v>183</v>
      </c>
    </row>
    <row r="138" spans="2:65" s="1" customFormat="1" ht="44.25" customHeight="1">
      <c r="B138" s="134"/>
      <c r="C138" s="163" t="s">
        <v>184</v>
      </c>
      <c r="D138" s="163" t="s">
        <v>146</v>
      </c>
      <c r="E138" s="164" t="s">
        <v>185</v>
      </c>
      <c r="F138" s="247" t="s">
        <v>186</v>
      </c>
      <c r="G138" s="247"/>
      <c r="H138" s="247"/>
      <c r="I138" s="247"/>
      <c r="J138" s="165" t="s">
        <v>165</v>
      </c>
      <c r="K138" s="166">
        <v>2</v>
      </c>
      <c r="L138" s="265">
        <v>0</v>
      </c>
      <c r="M138" s="265"/>
      <c r="N138" s="249">
        <f t="shared" si="5"/>
        <v>0</v>
      </c>
      <c r="O138" s="250"/>
      <c r="P138" s="250"/>
      <c r="Q138" s="250"/>
      <c r="R138" s="137"/>
      <c r="S138" s="273" t="s">
        <v>305</v>
      </c>
      <c r="T138" s="167" t="s">
        <v>5</v>
      </c>
      <c r="U138" s="44" t="s">
        <v>40</v>
      </c>
      <c r="V138" s="36"/>
      <c r="W138" s="168">
        <f t="shared" si="6"/>
        <v>0</v>
      </c>
      <c r="X138" s="168">
        <v>0</v>
      </c>
      <c r="Y138" s="168">
        <f t="shared" si="7"/>
        <v>0</v>
      </c>
      <c r="Z138" s="168">
        <v>0</v>
      </c>
      <c r="AA138" s="169">
        <f t="shared" si="8"/>
        <v>0</v>
      </c>
      <c r="AR138" s="18" t="s">
        <v>150</v>
      </c>
      <c r="AT138" s="18" t="s">
        <v>146</v>
      </c>
      <c r="AU138" s="18" t="s">
        <v>86</v>
      </c>
      <c r="AY138" s="18" t="s">
        <v>145</v>
      </c>
      <c r="BE138" s="110">
        <f t="shared" si="9"/>
        <v>0</v>
      </c>
      <c r="BF138" s="110">
        <f t="shared" si="10"/>
        <v>0</v>
      </c>
      <c r="BG138" s="110">
        <f t="shared" si="11"/>
        <v>0</v>
      </c>
      <c r="BH138" s="110">
        <f t="shared" si="12"/>
        <v>0</v>
      </c>
      <c r="BI138" s="110">
        <f t="shared" si="13"/>
        <v>0</v>
      </c>
      <c r="BJ138" s="18" t="s">
        <v>82</v>
      </c>
      <c r="BK138" s="110">
        <f t="shared" si="14"/>
        <v>0</v>
      </c>
      <c r="BL138" s="18" t="s">
        <v>151</v>
      </c>
      <c r="BM138" s="18" t="s">
        <v>187</v>
      </c>
    </row>
    <row r="139" spans="2:65" s="1" customFormat="1" ht="31.5" customHeight="1">
      <c r="B139" s="134"/>
      <c r="C139" s="170" t="s">
        <v>169</v>
      </c>
      <c r="D139" s="170" t="s">
        <v>152</v>
      </c>
      <c r="E139" s="171" t="s">
        <v>188</v>
      </c>
      <c r="F139" s="256" t="s">
        <v>189</v>
      </c>
      <c r="G139" s="256"/>
      <c r="H139" s="256"/>
      <c r="I139" s="256"/>
      <c r="J139" s="172" t="s">
        <v>165</v>
      </c>
      <c r="K139" s="173">
        <v>30</v>
      </c>
      <c r="L139" s="257">
        <v>0</v>
      </c>
      <c r="M139" s="257"/>
      <c r="N139" s="250">
        <f t="shared" si="5"/>
        <v>0</v>
      </c>
      <c r="O139" s="250"/>
      <c r="P139" s="250"/>
      <c r="Q139" s="250"/>
      <c r="R139" s="137"/>
      <c r="T139" s="167" t="s">
        <v>5</v>
      </c>
      <c r="U139" s="44" t="s">
        <v>40</v>
      </c>
      <c r="V139" s="36"/>
      <c r="W139" s="168">
        <f t="shared" si="6"/>
        <v>0</v>
      </c>
      <c r="X139" s="168">
        <v>0</v>
      </c>
      <c r="Y139" s="168">
        <f t="shared" si="7"/>
        <v>0</v>
      </c>
      <c r="Z139" s="168">
        <v>0</v>
      </c>
      <c r="AA139" s="169">
        <f t="shared" si="8"/>
        <v>0</v>
      </c>
      <c r="AR139" s="18" t="s">
        <v>151</v>
      </c>
      <c r="AT139" s="18" t="s">
        <v>152</v>
      </c>
      <c r="AU139" s="18" t="s">
        <v>86</v>
      </c>
      <c r="AY139" s="18" t="s">
        <v>145</v>
      </c>
      <c r="BE139" s="110">
        <f t="shared" si="9"/>
        <v>0</v>
      </c>
      <c r="BF139" s="110">
        <f t="shared" si="10"/>
        <v>0</v>
      </c>
      <c r="BG139" s="110">
        <f t="shared" si="11"/>
        <v>0</v>
      </c>
      <c r="BH139" s="110">
        <f t="shared" si="12"/>
        <v>0</v>
      </c>
      <c r="BI139" s="110">
        <f t="shared" si="13"/>
        <v>0</v>
      </c>
      <c r="BJ139" s="18" t="s">
        <v>82</v>
      </c>
      <c r="BK139" s="110">
        <f t="shared" si="14"/>
        <v>0</v>
      </c>
      <c r="BL139" s="18" t="s">
        <v>151</v>
      </c>
      <c r="BM139" s="18" t="s">
        <v>190</v>
      </c>
    </row>
    <row r="140" spans="2:65" s="10" customFormat="1" ht="29.85" customHeight="1">
      <c r="B140" s="152"/>
      <c r="C140" s="153"/>
      <c r="D140" s="162" t="s">
        <v>115</v>
      </c>
      <c r="E140" s="162"/>
      <c r="F140" s="162"/>
      <c r="G140" s="162"/>
      <c r="H140" s="162"/>
      <c r="I140" s="162"/>
      <c r="J140" s="162"/>
      <c r="K140" s="162"/>
      <c r="L140" s="162"/>
      <c r="M140" s="162"/>
      <c r="N140" s="258">
        <f>BK140</f>
        <v>0</v>
      </c>
      <c r="O140" s="259"/>
      <c r="P140" s="259"/>
      <c r="Q140" s="259"/>
      <c r="R140" s="155"/>
      <c r="T140" s="156"/>
      <c r="U140" s="153"/>
      <c r="V140" s="153"/>
      <c r="W140" s="157">
        <f>SUM(W141:W142)</f>
        <v>0</v>
      </c>
      <c r="X140" s="153"/>
      <c r="Y140" s="157">
        <f>SUM(Y141:Y142)</f>
        <v>0</v>
      </c>
      <c r="Z140" s="153"/>
      <c r="AA140" s="158">
        <f>SUM(AA141:AA142)</f>
        <v>0</v>
      </c>
      <c r="AR140" s="159" t="s">
        <v>82</v>
      </c>
      <c r="AT140" s="160" t="s">
        <v>74</v>
      </c>
      <c r="AU140" s="160" t="s">
        <v>82</v>
      </c>
      <c r="AY140" s="159" t="s">
        <v>145</v>
      </c>
      <c r="BK140" s="161">
        <f>SUM(BK141:BK142)</f>
        <v>0</v>
      </c>
    </row>
    <row r="141" spans="2:65" s="1" customFormat="1" ht="22.5" customHeight="1">
      <c r="B141" s="134"/>
      <c r="C141" s="170" t="s">
        <v>191</v>
      </c>
      <c r="D141" s="170" t="s">
        <v>152</v>
      </c>
      <c r="E141" s="171" t="s">
        <v>192</v>
      </c>
      <c r="F141" s="256" t="s">
        <v>193</v>
      </c>
      <c r="G141" s="256"/>
      <c r="H141" s="256"/>
      <c r="I141" s="256"/>
      <c r="J141" s="172" t="s">
        <v>194</v>
      </c>
      <c r="K141" s="173">
        <v>1</v>
      </c>
      <c r="L141" s="257">
        <v>0</v>
      </c>
      <c r="M141" s="257"/>
      <c r="N141" s="250">
        <f>ROUND(L141*K141,2)</f>
        <v>0</v>
      </c>
      <c r="O141" s="250"/>
      <c r="P141" s="250"/>
      <c r="Q141" s="250"/>
      <c r="R141" s="137"/>
      <c r="T141" s="167" t="s">
        <v>5</v>
      </c>
      <c r="U141" s="44" t="s">
        <v>40</v>
      </c>
      <c r="V141" s="36"/>
      <c r="W141" s="168">
        <f>V141*K141</f>
        <v>0</v>
      </c>
      <c r="X141" s="168">
        <v>0</v>
      </c>
      <c r="Y141" s="168">
        <f>X141*K141</f>
        <v>0</v>
      </c>
      <c r="Z141" s="168">
        <v>0</v>
      </c>
      <c r="AA141" s="169">
        <f>Z141*K141</f>
        <v>0</v>
      </c>
      <c r="AR141" s="18" t="s">
        <v>155</v>
      </c>
      <c r="AT141" s="18" t="s">
        <v>152</v>
      </c>
      <c r="AU141" s="18" t="s">
        <v>86</v>
      </c>
      <c r="AY141" s="18" t="s">
        <v>145</v>
      </c>
      <c r="BE141" s="110">
        <f>IF(U141="základní",N141,0)</f>
        <v>0</v>
      </c>
      <c r="BF141" s="110">
        <f>IF(U141="snížená",N141,0)</f>
        <v>0</v>
      </c>
      <c r="BG141" s="110">
        <f>IF(U141="zákl. přenesená",N141,0)</f>
        <v>0</v>
      </c>
      <c r="BH141" s="110">
        <f>IF(U141="sníž. přenesená",N141,0)</f>
        <v>0</v>
      </c>
      <c r="BI141" s="110">
        <f>IF(U141="nulová",N141,0)</f>
        <v>0</v>
      </c>
      <c r="BJ141" s="18" t="s">
        <v>82</v>
      </c>
      <c r="BK141" s="110">
        <f>ROUND(L141*K141,2)</f>
        <v>0</v>
      </c>
      <c r="BL141" s="18" t="s">
        <v>155</v>
      </c>
      <c r="BM141" s="18" t="s">
        <v>195</v>
      </c>
    </row>
    <row r="142" spans="2:65" s="1" customFormat="1" ht="22.5" customHeight="1">
      <c r="B142" s="134"/>
      <c r="C142" s="170" t="s">
        <v>173</v>
      </c>
      <c r="D142" s="170" t="s">
        <v>152</v>
      </c>
      <c r="E142" s="171" t="s">
        <v>196</v>
      </c>
      <c r="F142" s="256" t="s">
        <v>197</v>
      </c>
      <c r="G142" s="256"/>
      <c r="H142" s="256"/>
      <c r="I142" s="256"/>
      <c r="J142" s="172" t="s">
        <v>194</v>
      </c>
      <c r="K142" s="173">
        <v>2</v>
      </c>
      <c r="L142" s="257">
        <v>0</v>
      </c>
      <c r="M142" s="257"/>
      <c r="N142" s="250">
        <f>ROUND(L142*K142,2)</f>
        <v>0</v>
      </c>
      <c r="O142" s="250"/>
      <c r="P142" s="250"/>
      <c r="Q142" s="250"/>
      <c r="R142" s="137"/>
      <c r="T142" s="167" t="s">
        <v>5</v>
      </c>
      <c r="U142" s="44" t="s">
        <v>40</v>
      </c>
      <c r="V142" s="36"/>
      <c r="W142" s="168">
        <f>V142*K142</f>
        <v>0</v>
      </c>
      <c r="X142" s="168">
        <v>0</v>
      </c>
      <c r="Y142" s="168">
        <f>X142*K142</f>
        <v>0</v>
      </c>
      <c r="Z142" s="168">
        <v>0</v>
      </c>
      <c r="AA142" s="169">
        <f>Z142*K142</f>
        <v>0</v>
      </c>
      <c r="AR142" s="18" t="s">
        <v>155</v>
      </c>
      <c r="AT142" s="18" t="s">
        <v>152</v>
      </c>
      <c r="AU142" s="18" t="s">
        <v>86</v>
      </c>
      <c r="AY142" s="18" t="s">
        <v>145</v>
      </c>
      <c r="BE142" s="110">
        <f>IF(U142="základní",N142,0)</f>
        <v>0</v>
      </c>
      <c r="BF142" s="110">
        <f>IF(U142="snížená",N142,0)</f>
        <v>0</v>
      </c>
      <c r="BG142" s="110">
        <f>IF(U142="zákl. přenesená",N142,0)</f>
        <v>0</v>
      </c>
      <c r="BH142" s="110">
        <f>IF(U142="sníž. přenesená",N142,0)</f>
        <v>0</v>
      </c>
      <c r="BI142" s="110">
        <f>IF(U142="nulová",N142,0)</f>
        <v>0</v>
      </c>
      <c r="BJ142" s="18" t="s">
        <v>82</v>
      </c>
      <c r="BK142" s="110">
        <f>ROUND(L142*K142,2)</f>
        <v>0</v>
      </c>
      <c r="BL142" s="18" t="s">
        <v>155</v>
      </c>
      <c r="BM142" s="18" t="s">
        <v>198</v>
      </c>
    </row>
    <row r="143" spans="2:65" s="10" customFormat="1" ht="29.85" customHeight="1">
      <c r="B143" s="152"/>
      <c r="C143" s="153"/>
      <c r="D143" s="162" t="s">
        <v>116</v>
      </c>
      <c r="E143" s="162"/>
      <c r="F143" s="162"/>
      <c r="G143" s="162"/>
      <c r="H143" s="162"/>
      <c r="I143" s="162"/>
      <c r="J143" s="162"/>
      <c r="K143" s="162"/>
      <c r="L143" s="162"/>
      <c r="M143" s="162"/>
      <c r="N143" s="258">
        <f>BK143</f>
        <v>0</v>
      </c>
      <c r="O143" s="259"/>
      <c r="P143" s="259"/>
      <c r="Q143" s="259"/>
      <c r="R143" s="155"/>
      <c r="T143" s="156"/>
      <c r="U143" s="153"/>
      <c r="V143" s="153"/>
      <c r="W143" s="157">
        <f>SUM(W144:W158)</f>
        <v>0</v>
      </c>
      <c r="X143" s="153"/>
      <c r="Y143" s="157">
        <f>SUM(Y144:Y158)</f>
        <v>0</v>
      </c>
      <c r="Z143" s="153"/>
      <c r="AA143" s="158">
        <f>SUM(AA144:AA158)</f>
        <v>0</v>
      </c>
      <c r="AR143" s="159" t="s">
        <v>82</v>
      </c>
      <c r="AT143" s="160" t="s">
        <v>74</v>
      </c>
      <c r="AU143" s="160" t="s">
        <v>82</v>
      </c>
      <c r="AY143" s="159" t="s">
        <v>145</v>
      </c>
      <c r="BK143" s="161">
        <f>SUM(BK144:BK158)</f>
        <v>0</v>
      </c>
    </row>
    <row r="144" spans="2:65" s="1" customFormat="1" ht="31.5" customHeight="1">
      <c r="B144" s="134"/>
      <c r="C144" s="163" t="s">
        <v>11</v>
      </c>
      <c r="D144" s="163" t="s">
        <v>146</v>
      </c>
      <c r="E144" s="164" t="s">
        <v>199</v>
      </c>
      <c r="F144" s="247" t="s">
        <v>200</v>
      </c>
      <c r="G144" s="247"/>
      <c r="H144" s="247"/>
      <c r="I144" s="247"/>
      <c r="J144" s="165" t="s">
        <v>165</v>
      </c>
      <c r="K144" s="166">
        <v>21</v>
      </c>
      <c r="L144" s="248">
        <v>0</v>
      </c>
      <c r="M144" s="248"/>
      <c r="N144" s="249">
        <f>ROUND(L144*K144,2)</f>
        <v>0</v>
      </c>
      <c r="O144" s="250"/>
      <c r="P144" s="250"/>
      <c r="Q144" s="250"/>
      <c r="R144" s="137"/>
      <c r="T144" s="167" t="s">
        <v>5</v>
      </c>
      <c r="U144" s="44" t="s">
        <v>40</v>
      </c>
      <c r="V144" s="36"/>
      <c r="W144" s="168">
        <f>V144*K144</f>
        <v>0</v>
      </c>
      <c r="X144" s="168">
        <v>0</v>
      </c>
      <c r="Y144" s="168">
        <f>X144*K144</f>
        <v>0</v>
      </c>
      <c r="Z144" s="168">
        <v>0</v>
      </c>
      <c r="AA144" s="169">
        <f>Z144*K144</f>
        <v>0</v>
      </c>
      <c r="AR144" s="18" t="s">
        <v>161</v>
      </c>
      <c r="AT144" s="18" t="s">
        <v>146</v>
      </c>
      <c r="AU144" s="18" t="s">
        <v>86</v>
      </c>
      <c r="AY144" s="18" t="s">
        <v>145</v>
      </c>
      <c r="BE144" s="110">
        <f>IF(U144="základní",N144,0)</f>
        <v>0</v>
      </c>
      <c r="BF144" s="110">
        <f>IF(U144="snížená",N144,0)</f>
        <v>0</v>
      </c>
      <c r="BG144" s="110">
        <f>IF(U144="zákl. přenesená",N144,0)</f>
        <v>0</v>
      </c>
      <c r="BH144" s="110">
        <f>IF(U144="sníž. přenesená",N144,0)</f>
        <v>0</v>
      </c>
      <c r="BI144" s="110">
        <f>IF(U144="nulová",N144,0)</f>
        <v>0</v>
      </c>
      <c r="BJ144" s="18" t="s">
        <v>82</v>
      </c>
      <c r="BK144" s="110">
        <f>ROUND(L144*K144,2)</f>
        <v>0</v>
      </c>
      <c r="BL144" s="18" t="s">
        <v>155</v>
      </c>
      <c r="BM144" s="18" t="s">
        <v>201</v>
      </c>
    </row>
    <row r="145" spans="2:65" s="1" customFormat="1" ht="22.5" customHeight="1">
      <c r="B145" s="35"/>
      <c r="C145" s="36"/>
      <c r="D145" s="36"/>
      <c r="E145" s="36"/>
      <c r="F145" s="260" t="s">
        <v>202</v>
      </c>
      <c r="G145" s="261"/>
      <c r="H145" s="261"/>
      <c r="I145" s="261"/>
      <c r="J145" s="36"/>
      <c r="K145" s="36"/>
      <c r="L145" s="36"/>
      <c r="M145" s="36"/>
      <c r="N145" s="36"/>
      <c r="O145" s="36"/>
      <c r="P145" s="36"/>
      <c r="Q145" s="36"/>
      <c r="R145" s="37"/>
      <c r="T145" s="174"/>
      <c r="U145" s="36"/>
      <c r="V145" s="36"/>
      <c r="W145" s="36"/>
      <c r="X145" s="36"/>
      <c r="Y145" s="36"/>
      <c r="Z145" s="36"/>
      <c r="AA145" s="74"/>
      <c r="AT145" s="18" t="s">
        <v>203</v>
      </c>
      <c r="AU145" s="18" t="s">
        <v>86</v>
      </c>
    </row>
    <row r="146" spans="2:65" s="1" customFormat="1" ht="31.5" customHeight="1">
      <c r="B146" s="134"/>
      <c r="C146" s="163" t="s">
        <v>176</v>
      </c>
      <c r="D146" s="163" t="s">
        <v>146</v>
      </c>
      <c r="E146" s="164" t="s">
        <v>204</v>
      </c>
      <c r="F146" s="247" t="s">
        <v>205</v>
      </c>
      <c r="G146" s="247"/>
      <c r="H146" s="247"/>
      <c r="I146" s="247"/>
      <c r="J146" s="165" t="s">
        <v>165</v>
      </c>
      <c r="K146" s="166">
        <v>4</v>
      </c>
      <c r="L146" s="248">
        <v>0</v>
      </c>
      <c r="M146" s="248"/>
      <c r="N146" s="249">
        <f>ROUND(L146*K146,2)</f>
        <v>0</v>
      </c>
      <c r="O146" s="250"/>
      <c r="P146" s="250"/>
      <c r="Q146" s="250"/>
      <c r="R146" s="137"/>
      <c r="T146" s="167" t="s">
        <v>5</v>
      </c>
      <c r="U146" s="44" t="s">
        <v>40</v>
      </c>
      <c r="V146" s="36"/>
      <c r="W146" s="168">
        <f>V146*K146</f>
        <v>0</v>
      </c>
      <c r="X146" s="168">
        <v>0</v>
      </c>
      <c r="Y146" s="168">
        <f>X146*K146</f>
        <v>0</v>
      </c>
      <c r="Z146" s="168">
        <v>0</v>
      </c>
      <c r="AA146" s="169">
        <f>Z146*K146</f>
        <v>0</v>
      </c>
      <c r="AR146" s="18" t="s">
        <v>161</v>
      </c>
      <c r="AT146" s="18" t="s">
        <v>146</v>
      </c>
      <c r="AU146" s="18" t="s">
        <v>86</v>
      </c>
      <c r="AY146" s="18" t="s">
        <v>145</v>
      </c>
      <c r="BE146" s="110">
        <f>IF(U146="základní",N146,0)</f>
        <v>0</v>
      </c>
      <c r="BF146" s="110">
        <f>IF(U146="snížená",N146,0)</f>
        <v>0</v>
      </c>
      <c r="BG146" s="110">
        <f>IF(U146="zákl. přenesená",N146,0)</f>
        <v>0</v>
      </c>
      <c r="BH146" s="110">
        <f>IF(U146="sníž. přenesená",N146,0)</f>
        <v>0</v>
      </c>
      <c r="BI146" s="110">
        <f>IF(U146="nulová",N146,0)</f>
        <v>0</v>
      </c>
      <c r="BJ146" s="18" t="s">
        <v>82</v>
      </c>
      <c r="BK146" s="110">
        <f>ROUND(L146*K146,2)</f>
        <v>0</v>
      </c>
      <c r="BL146" s="18" t="s">
        <v>155</v>
      </c>
      <c r="BM146" s="18" t="s">
        <v>206</v>
      </c>
    </row>
    <row r="147" spans="2:65" s="1" customFormat="1" ht="22.5" customHeight="1">
      <c r="B147" s="35"/>
      <c r="C147" s="36"/>
      <c r="D147" s="36"/>
      <c r="E147" s="36"/>
      <c r="F147" s="260" t="s">
        <v>202</v>
      </c>
      <c r="G147" s="261"/>
      <c r="H147" s="261"/>
      <c r="I147" s="261"/>
      <c r="J147" s="36"/>
      <c r="K147" s="36"/>
      <c r="L147" s="36"/>
      <c r="M147" s="36"/>
      <c r="N147" s="36"/>
      <c r="O147" s="36"/>
      <c r="P147" s="36"/>
      <c r="Q147" s="36"/>
      <c r="R147" s="37"/>
      <c r="T147" s="174"/>
      <c r="U147" s="36"/>
      <c r="V147" s="36"/>
      <c r="W147" s="36"/>
      <c r="X147" s="36"/>
      <c r="Y147" s="36"/>
      <c r="Z147" s="36"/>
      <c r="AA147" s="74"/>
      <c r="AT147" s="18" t="s">
        <v>203</v>
      </c>
      <c r="AU147" s="18" t="s">
        <v>86</v>
      </c>
    </row>
    <row r="148" spans="2:65" s="1" customFormat="1" ht="22.5" customHeight="1">
      <c r="B148" s="134"/>
      <c r="C148" s="163" t="s">
        <v>207</v>
      </c>
      <c r="D148" s="163" t="s">
        <v>146</v>
      </c>
      <c r="E148" s="164" t="s">
        <v>208</v>
      </c>
      <c r="F148" s="247" t="s">
        <v>209</v>
      </c>
      <c r="G148" s="247"/>
      <c r="H148" s="247"/>
      <c r="I148" s="247"/>
      <c r="J148" s="165" t="s">
        <v>165</v>
      </c>
      <c r="K148" s="166">
        <v>3</v>
      </c>
      <c r="L148" s="248">
        <v>0</v>
      </c>
      <c r="M148" s="248"/>
      <c r="N148" s="249">
        <f>ROUND(L148*K148,2)</f>
        <v>0</v>
      </c>
      <c r="O148" s="250"/>
      <c r="P148" s="250"/>
      <c r="Q148" s="250"/>
      <c r="R148" s="137"/>
      <c r="T148" s="167" t="s">
        <v>5</v>
      </c>
      <c r="U148" s="44" t="s">
        <v>40</v>
      </c>
      <c r="V148" s="36"/>
      <c r="W148" s="168">
        <f>V148*K148</f>
        <v>0</v>
      </c>
      <c r="X148" s="168">
        <v>0</v>
      </c>
      <c r="Y148" s="168">
        <f>X148*K148</f>
        <v>0</v>
      </c>
      <c r="Z148" s="168">
        <v>0</v>
      </c>
      <c r="AA148" s="169">
        <f>Z148*K148</f>
        <v>0</v>
      </c>
      <c r="AR148" s="18" t="s">
        <v>161</v>
      </c>
      <c r="AT148" s="18" t="s">
        <v>146</v>
      </c>
      <c r="AU148" s="18" t="s">
        <v>86</v>
      </c>
      <c r="AY148" s="18" t="s">
        <v>145</v>
      </c>
      <c r="BE148" s="110">
        <f>IF(U148="základní",N148,0)</f>
        <v>0</v>
      </c>
      <c r="BF148" s="110">
        <f>IF(U148="snížená",N148,0)</f>
        <v>0</v>
      </c>
      <c r="BG148" s="110">
        <f>IF(U148="zákl. přenesená",N148,0)</f>
        <v>0</v>
      </c>
      <c r="BH148" s="110">
        <f>IF(U148="sníž. přenesená",N148,0)</f>
        <v>0</v>
      </c>
      <c r="BI148" s="110">
        <f>IF(U148="nulová",N148,0)</f>
        <v>0</v>
      </c>
      <c r="BJ148" s="18" t="s">
        <v>82</v>
      </c>
      <c r="BK148" s="110">
        <f>ROUND(L148*K148,2)</f>
        <v>0</v>
      </c>
      <c r="BL148" s="18" t="s">
        <v>155</v>
      </c>
      <c r="BM148" s="18" t="s">
        <v>210</v>
      </c>
    </row>
    <row r="149" spans="2:65" s="1" customFormat="1" ht="22.5" customHeight="1">
      <c r="B149" s="35"/>
      <c r="C149" s="36"/>
      <c r="D149" s="36"/>
      <c r="E149" s="36"/>
      <c r="F149" s="260" t="s">
        <v>202</v>
      </c>
      <c r="G149" s="261"/>
      <c r="H149" s="261"/>
      <c r="I149" s="261"/>
      <c r="J149" s="36"/>
      <c r="K149" s="36"/>
      <c r="L149" s="36"/>
      <c r="M149" s="36"/>
      <c r="N149" s="36"/>
      <c r="O149" s="36"/>
      <c r="P149" s="36"/>
      <c r="Q149" s="36"/>
      <c r="R149" s="37"/>
      <c r="T149" s="174"/>
      <c r="U149" s="36"/>
      <c r="V149" s="36"/>
      <c r="W149" s="36"/>
      <c r="X149" s="36"/>
      <c r="Y149" s="36"/>
      <c r="Z149" s="36"/>
      <c r="AA149" s="74"/>
      <c r="AT149" s="18" t="s">
        <v>203</v>
      </c>
      <c r="AU149" s="18" t="s">
        <v>86</v>
      </c>
    </row>
    <row r="150" spans="2:65" s="1" customFormat="1" ht="22.5" customHeight="1">
      <c r="B150" s="134"/>
      <c r="C150" s="170" t="s">
        <v>180</v>
      </c>
      <c r="D150" s="170" t="s">
        <v>152</v>
      </c>
      <c r="E150" s="171" t="s">
        <v>211</v>
      </c>
      <c r="F150" s="256" t="s">
        <v>212</v>
      </c>
      <c r="G150" s="256"/>
      <c r="H150" s="256"/>
      <c r="I150" s="256"/>
      <c r="J150" s="172" t="s">
        <v>213</v>
      </c>
      <c r="K150" s="173">
        <v>597</v>
      </c>
      <c r="L150" s="257">
        <v>0</v>
      </c>
      <c r="M150" s="257"/>
      <c r="N150" s="250">
        <f>ROUND(L150*K150,2)</f>
        <v>0</v>
      </c>
      <c r="O150" s="250"/>
      <c r="P150" s="250"/>
      <c r="Q150" s="250"/>
      <c r="R150" s="137"/>
      <c r="T150" s="167" t="s">
        <v>5</v>
      </c>
      <c r="U150" s="44" t="s">
        <v>40</v>
      </c>
      <c r="V150" s="36"/>
      <c r="W150" s="168">
        <f>V150*K150</f>
        <v>0</v>
      </c>
      <c r="X150" s="168">
        <v>0</v>
      </c>
      <c r="Y150" s="168">
        <f>X150*K150</f>
        <v>0</v>
      </c>
      <c r="Z150" s="168">
        <v>0</v>
      </c>
      <c r="AA150" s="169">
        <f>Z150*K150</f>
        <v>0</v>
      </c>
      <c r="AR150" s="18" t="s">
        <v>155</v>
      </c>
      <c r="AT150" s="18" t="s">
        <v>152</v>
      </c>
      <c r="AU150" s="18" t="s">
        <v>86</v>
      </c>
      <c r="AY150" s="18" t="s">
        <v>145</v>
      </c>
      <c r="BE150" s="110">
        <f>IF(U150="základní",N150,0)</f>
        <v>0</v>
      </c>
      <c r="BF150" s="110">
        <f>IF(U150="snížená",N150,0)</f>
        <v>0</v>
      </c>
      <c r="BG150" s="110">
        <f>IF(U150="zákl. přenesená",N150,0)</f>
        <v>0</v>
      </c>
      <c r="BH150" s="110">
        <f>IF(U150="sníž. přenesená",N150,0)</f>
        <v>0</v>
      </c>
      <c r="BI150" s="110">
        <f>IF(U150="nulová",N150,0)</f>
        <v>0</v>
      </c>
      <c r="BJ150" s="18" t="s">
        <v>82</v>
      </c>
      <c r="BK150" s="110">
        <f>ROUND(L150*K150,2)</f>
        <v>0</v>
      </c>
      <c r="BL150" s="18" t="s">
        <v>155</v>
      </c>
      <c r="BM150" s="18" t="s">
        <v>214</v>
      </c>
    </row>
    <row r="151" spans="2:65" s="1" customFormat="1" ht="31.5" customHeight="1">
      <c r="B151" s="134"/>
      <c r="C151" s="163" t="s">
        <v>215</v>
      </c>
      <c r="D151" s="163" t="s">
        <v>146</v>
      </c>
      <c r="E151" s="164" t="s">
        <v>216</v>
      </c>
      <c r="F151" s="247" t="s">
        <v>217</v>
      </c>
      <c r="G151" s="247"/>
      <c r="H151" s="247"/>
      <c r="I151" s="247"/>
      <c r="J151" s="165" t="s">
        <v>165</v>
      </c>
      <c r="K151" s="166">
        <v>42</v>
      </c>
      <c r="L151" s="248">
        <v>0</v>
      </c>
      <c r="M151" s="248"/>
      <c r="N151" s="249">
        <f>ROUND(L151*K151,2)</f>
        <v>0</v>
      </c>
      <c r="O151" s="250"/>
      <c r="P151" s="250"/>
      <c r="Q151" s="250"/>
      <c r="R151" s="137"/>
      <c r="T151" s="167" t="s">
        <v>5</v>
      </c>
      <c r="U151" s="44" t="s">
        <v>40</v>
      </c>
      <c r="V151" s="36"/>
      <c r="W151" s="168">
        <f>V151*K151</f>
        <v>0</v>
      </c>
      <c r="X151" s="168">
        <v>0</v>
      </c>
      <c r="Y151" s="168">
        <f>X151*K151</f>
        <v>0</v>
      </c>
      <c r="Z151" s="168">
        <v>0</v>
      </c>
      <c r="AA151" s="169">
        <f>Z151*K151</f>
        <v>0</v>
      </c>
      <c r="AR151" s="18" t="s">
        <v>161</v>
      </c>
      <c r="AT151" s="18" t="s">
        <v>146</v>
      </c>
      <c r="AU151" s="18" t="s">
        <v>86</v>
      </c>
      <c r="AY151" s="18" t="s">
        <v>145</v>
      </c>
      <c r="BE151" s="110">
        <f>IF(U151="základní",N151,0)</f>
        <v>0</v>
      </c>
      <c r="BF151" s="110">
        <f>IF(U151="snížená",N151,0)</f>
        <v>0</v>
      </c>
      <c r="BG151" s="110">
        <f>IF(U151="zákl. přenesená",N151,0)</f>
        <v>0</v>
      </c>
      <c r="BH151" s="110">
        <f>IF(U151="sníž. přenesená",N151,0)</f>
        <v>0</v>
      </c>
      <c r="BI151" s="110">
        <f>IF(U151="nulová",N151,0)</f>
        <v>0</v>
      </c>
      <c r="BJ151" s="18" t="s">
        <v>82</v>
      </c>
      <c r="BK151" s="110">
        <f>ROUND(L151*K151,2)</f>
        <v>0</v>
      </c>
      <c r="BL151" s="18" t="s">
        <v>155</v>
      </c>
      <c r="BM151" s="18" t="s">
        <v>218</v>
      </c>
    </row>
    <row r="152" spans="2:65" s="1" customFormat="1" ht="22.5" customHeight="1">
      <c r="B152" s="35"/>
      <c r="C152" s="36"/>
      <c r="D152" s="36"/>
      <c r="E152" s="36"/>
      <c r="F152" s="260" t="s">
        <v>202</v>
      </c>
      <c r="G152" s="261"/>
      <c r="H152" s="261"/>
      <c r="I152" s="261"/>
      <c r="J152" s="36"/>
      <c r="K152" s="36"/>
      <c r="L152" s="36"/>
      <c r="M152" s="36"/>
      <c r="N152" s="36"/>
      <c r="O152" s="36"/>
      <c r="P152" s="36"/>
      <c r="Q152" s="36"/>
      <c r="R152" s="37"/>
      <c r="T152" s="174"/>
      <c r="U152" s="36"/>
      <c r="V152" s="36"/>
      <c r="W152" s="36"/>
      <c r="X152" s="36"/>
      <c r="Y152" s="36"/>
      <c r="Z152" s="36"/>
      <c r="AA152" s="74"/>
      <c r="AT152" s="18" t="s">
        <v>203</v>
      </c>
      <c r="AU152" s="18" t="s">
        <v>86</v>
      </c>
    </row>
    <row r="153" spans="2:65" s="1" customFormat="1" ht="31.5" customHeight="1">
      <c r="B153" s="134"/>
      <c r="C153" s="163" t="s">
        <v>183</v>
      </c>
      <c r="D153" s="163" t="s">
        <v>146</v>
      </c>
      <c r="E153" s="164" t="s">
        <v>219</v>
      </c>
      <c r="F153" s="247" t="s">
        <v>220</v>
      </c>
      <c r="G153" s="247"/>
      <c r="H153" s="247"/>
      <c r="I153" s="247"/>
      <c r="J153" s="165" t="s">
        <v>165</v>
      </c>
      <c r="K153" s="166">
        <v>10</v>
      </c>
      <c r="L153" s="248">
        <v>0</v>
      </c>
      <c r="M153" s="248"/>
      <c r="N153" s="249">
        <f>ROUND(L153*K153,2)</f>
        <v>0</v>
      </c>
      <c r="O153" s="250"/>
      <c r="P153" s="250"/>
      <c r="Q153" s="250"/>
      <c r="R153" s="137"/>
      <c r="T153" s="167" t="s">
        <v>5</v>
      </c>
      <c r="U153" s="44" t="s">
        <v>40</v>
      </c>
      <c r="V153" s="36"/>
      <c r="W153" s="168">
        <f>V153*K153</f>
        <v>0</v>
      </c>
      <c r="X153" s="168">
        <v>0</v>
      </c>
      <c r="Y153" s="168">
        <f>X153*K153</f>
        <v>0</v>
      </c>
      <c r="Z153" s="168">
        <v>0</v>
      </c>
      <c r="AA153" s="169">
        <f>Z153*K153</f>
        <v>0</v>
      </c>
      <c r="AR153" s="18" t="s">
        <v>161</v>
      </c>
      <c r="AT153" s="18" t="s">
        <v>146</v>
      </c>
      <c r="AU153" s="18" t="s">
        <v>86</v>
      </c>
      <c r="AY153" s="18" t="s">
        <v>145</v>
      </c>
      <c r="BE153" s="110">
        <f>IF(U153="základní",N153,0)</f>
        <v>0</v>
      </c>
      <c r="BF153" s="110">
        <f>IF(U153="snížená",N153,0)</f>
        <v>0</v>
      </c>
      <c r="BG153" s="110">
        <f>IF(U153="zákl. přenesená",N153,0)</f>
        <v>0</v>
      </c>
      <c r="BH153" s="110">
        <f>IF(U153="sníž. přenesená",N153,0)</f>
        <v>0</v>
      </c>
      <c r="BI153" s="110">
        <f>IF(U153="nulová",N153,0)</f>
        <v>0</v>
      </c>
      <c r="BJ153" s="18" t="s">
        <v>82</v>
      </c>
      <c r="BK153" s="110">
        <f>ROUND(L153*K153,2)</f>
        <v>0</v>
      </c>
      <c r="BL153" s="18" t="s">
        <v>155</v>
      </c>
      <c r="BM153" s="18" t="s">
        <v>221</v>
      </c>
    </row>
    <row r="154" spans="2:65" s="1" customFormat="1" ht="22.5" customHeight="1">
      <c r="B154" s="35"/>
      <c r="C154" s="36"/>
      <c r="D154" s="36"/>
      <c r="E154" s="36"/>
      <c r="F154" s="260" t="s">
        <v>202</v>
      </c>
      <c r="G154" s="261"/>
      <c r="H154" s="261"/>
      <c r="I154" s="261"/>
      <c r="J154" s="36"/>
      <c r="K154" s="36"/>
      <c r="L154" s="36"/>
      <c r="M154" s="36"/>
      <c r="N154" s="36"/>
      <c r="O154" s="36"/>
      <c r="P154" s="36"/>
      <c r="Q154" s="36"/>
      <c r="R154" s="37"/>
      <c r="T154" s="174"/>
      <c r="U154" s="36"/>
      <c r="V154" s="36"/>
      <c r="W154" s="36"/>
      <c r="X154" s="36"/>
      <c r="Y154" s="36"/>
      <c r="Z154" s="36"/>
      <c r="AA154" s="74"/>
      <c r="AT154" s="18" t="s">
        <v>203</v>
      </c>
      <c r="AU154" s="18" t="s">
        <v>86</v>
      </c>
    </row>
    <row r="155" spans="2:65" s="1" customFormat="1" ht="22.5" customHeight="1">
      <c r="B155" s="134"/>
      <c r="C155" s="163" t="s">
        <v>10</v>
      </c>
      <c r="D155" s="163" t="s">
        <v>146</v>
      </c>
      <c r="E155" s="164" t="s">
        <v>222</v>
      </c>
      <c r="F155" s="247" t="s">
        <v>223</v>
      </c>
      <c r="G155" s="247"/>
      <c r="H155" s="247"/>
      <c r="I155" s="247"/>
      <c r="J155" s="165" t="s">
        <v>165</v>
      </c>
      <c r="K155" s="166">
        <v>8</v>
      </c>
      <c r="L155" s="248">
        <v>0</v>
      </c>
      <c r="M155" s="248"/>
      <c r="N155" s="249">
        <f>ROUND(L155*K155,2)</f>
        <v>0</v>
      </c>
      <c r="O155" s="250"/>
      <c r="P155" s="250"/>
      <c r="Q155" s="250"/>
      <c r="R155" s="137"/>
      <c r="T155" s="167" t="s">
        <v>5</v>
      </c>
      <c r="U155" s="44" t="s">
        <v>40</v>
      </c>
      <c r="V155" s="36"/>
      <c r="W155" s="168">
        <f>V155*K155</f>
        <v>0</v>
      </c>
      <c r="X155" s="168">
        <v>0</v>
      </c>
      <c r="Y155" s="168">
        <f>X155*K155</f>
        <v>0</v>
      </c>
      <c r="Z155" s="168">
        <v>0</v>
      </c>
      <c r="AA155" s="169">
        <f>Z155*K155</f>
        <v>0</v>
      </c>
      <c r="AR155" s="18" t="s">
        <v>161</v>
      </c>
      <c r="AT155" s="18" t="s">
        <v>146</v>
      </c>
      <c r="AU155" s="18" t="s">
        <v>86</v>
      </c>
      <c r="AY155" s="18" t="s">
        <v>145</v>
      </c>
      <c r="BE155" s="110">
        <f>IF(U155="základní",N155,0)</f>
        <v>0</v>
      </c>
      <c r="BF155" s="110">
        <f>IF(U155="snížená",N155,0)</f>
        <v>0</v>
      </c>
      <c r="BG155" s="110">
        <f>IF(U155="zákl. přenesená",N155,0)</f>
        <v>0</v>
      </c>
      <c r="BH155" s="110">
        <f>IF(U155="sníž. přenesená",N155,0)</f>
        <v>0</v>
      </c>
      <c r="BI155" s="110">
        <f>IF(U155="nulová",N155,0)</f>
        <v>0</v>
      </c>
      <c r="BJ155" s="18" t="s">
        <v>82</v>
      </c>
      <c r="BK155" s="110">
        <f>ROUND(L155*K155,2)</f>
        <v>0</v>
      </c>
      <c r="BL155" s="18" t="s">
        <v>155</v>
      </c>
      <c r="BM155" s="18" t="s">
        <v>224</v>
      </c>
    </row>
    <row r="156" spans="2:65" s="1" customFormat="1" ht="22.5" customHeight="1">
      <c r="B156" s="35"/>
      <c r="C156" s="36"/>
      <c r="D156" s="36"/>
      <c r="E156" s="36"/>
      <c r="F156" s="260" t="s">
        <v>202</v>
      </c>
      <c r="G156" s="261"/>
      <c r="H156" s="261"/>
      <c r="I156" s="261"/>
      <c r="J156" s="36"/>
      <c r="K156" s="36"/>
      <c r="L156" s="36"/>
      <c r="M156" s="36"/>
      <c r="N156" s="36"/>
      <c r="O156" s="36"/>
      <c r="P156" s="36"/>
      <c r="Q156" s="36"/>
      <c r="R156" s="37"/>
      <c r="T156" s="174"/>
      <c r="U156" s="36"/>
      <c r="V156" s="36"/>
      <c r="W156" s="36"/>
      <c r="X156" s="36"/>
      <c r="Y156" s="36"/>
      <c r="Z156" s="36"/>
      <c r="AA156" s="74"/>
      <c r="AT156" s="18" t="s">
        <v>203</v>
      </c>
      <c r="AU156" s="18" t="s">
        <v>86</v>
      </c>
    </row>
    <row r="157" spans="2:65" s="1" customFormat="1" ht="22.5" customHeight="1">
      <c r="B157" s="134"/>
      <c r="C157" s="170" t="s">
        <v>187</v>
      </c>
      <c r="D157" s="170" t="s">
        <v>152</v>
      </c>
      <c r="E157" s="171" t="s">
        <v>211</v>
      </c>
      <c r="F157" s="256" t="s">
        <v>212</v>
      </c>
      <c r="G157" s="256"/>
      <c r="H157" s="256"/>
      <c r="I157" s="256"/>
      <c r="J157" s="172" t="s">
        <v>213</v>
      </c>
      <c r="K157" s="173">
        <v>1568</v>
      </c>
      <c r="L157" s="257">
        <v>0</v>
      </c>
      <c r="M157" s="257"/>
      <c r="N157" s="250">
        <f>ROUND(L157*K157,2)</f>
        <v>0</v>
      </c>
      <c r="O157" s="250"/>
      <c r="P157" s="250"/>
      <c r="Q157" s="250"/>
      <c r="R157" s="137"/>
      <c r="T157" s="167" t="s">
        <v>5</v>
      </c>
      <c r="U157" s="44" t="s">
        <v>40</v>
      </c>
      <c r="V157" s="36"/>
      <c r="W157" s="168">
        <f>V157*K157</f>
        <v>0</v>
      </c>
      <c r="X157" s="168">
        <v>0</v>
      </c>
      <c r="Y157" s="168">
        <f>X157*K157</f>
        <v>0</v>
      </c>
      <c r="Z157" s="168">
        <v>0</v>
      </c>
      <c r="AA157" s="169">
        <f>Z157*K157</f>
        <v>0</v>
      </c>
      <c r="AR157" s="18" t="s">
        <v>155</v>
      </c>
      <c r="AT157" s="18" t="s">
        <v>152</v>
      </c>
      <c r="AU157" s="18" t="s">
        <v>86</v>
      </c>
      <c r="AY157" s="18" t="s">
        <v>145</v>
      </c>
      <c r="BE157" s="110">
        <f>IF(U157="základní",N157,0)</f>
        <v>0</v>
      </c>
      <c r="BF157" s="110">
        <f>IF(U157="snížená",N157,0)</f>
        <v>0</v>
      </c>
      <c r="BG157" s="110">
        <f>IF(U157="zákl. přenesená",N157,0)</f>
        <v>0</v>
      </c>
      <c r="BH157" s="110">
        <f>IF(U157="sníž. přenesená",N157,0)</f>
        <v>0</v>
      </c>
      <c r="BI157" s="110">
        <f>IF(U157="nulová",N157,0)</f>
        <v>0</v>
      </c>
      <c r="BJ157" s="18" t="s">
        <v>82</v>
      </c>
      <c r="BK157" s="110">
        <f>ROUND(L157*K157,2)</f>
        <v>0</v>
      </c>
      <c r="BL157" s="18" t="s">
        <v>155</v>
      </c>
      <c r="BM157" s="18" t="s">
        <v>225</v>
      </c>
    </row>
    <row r="158" spans="2:65" s="1" customFormat="1" ht="22.5" customHeight="1">
      <c r="B158" s="134"/>
      <c r="C158" s="170" t="s">
        <v>226</v>
      </c>
      <c r="D158" s="170" t="s">
        <v>152</v>
      </c>
      <c r="E158" s="171" t="s">
        <v>227</v>
      </c>
      <c r="F158" s="256" t="s">
        <v>228</v>
      </c>
      <c r="G158" s="256"/>
      <c r="H158" s="256"/>
      <c r="I158" s="256"/>
      <c r="J158" s="172" t="s">
        <v>213</v>
      </c>
      <c r="K158" s="173">
        <v>11986</v>
      </c>
      <c r="L158" s="257">
        <v>0</v>
      </c>
      <c r="M158" s="257"/>
      <c r="N158" s="250">
        <f>ROUND(L158*K158,2)</f>
        <v>0</v>
      </c>
      <c r="O158" s="250"/>
      <c r="P158" s="250"/>
      <c r="Q158" s="250"/>
      <c r="R158" s="137"/>
      <c r="T158" s="167" t="s">
        <v>5</v>
      </c>
      <c r="U158" s="44" t="s">
        <v>40</v>
      </c>
      <c r="V158" s="36"/>
      <c r="W158" s="168">
        <f>V158*K158</f>
        <v>0</v>
      </c>
      <c r="X158" s="168">
        <v>0</v>
      </c>
      <c r="Y158" s="168">
        <f>X158*K158</f>
        <v>0</v>
      </c>
      <c r="Z158" s="168">
        <v>0</v>
      </c>
      <c r="AA158" s="169">
        <f>Z158*K158</f>
        <v>0</v>
      </c>
      <c r="AR158" s="18" t="s">
        <v>155</v>
      </c>
      <c r="AT158" s="18" t="s">
        <v>152</v>
      </c>
      <c r="AU158" s="18" t="s">
        <v>86</v>
      </c>
      <c r="AY158" s="18" t="s">
        <v>145</v>
      </c>
      <c r="BE158" s="110">
        <f>IF(U158="základní",N158,0)</f>
        <v>0</v>
      </c>
      <c r="BF158" s="110">
        <f>IF(U158="snížená",N158,0)</f>
        <v>0</v>
      </c>
      <c r="BG158" s="110">
        <f>IF(U158="zákl. přenesená",N158,0)</f>
        <v>0</v>
      </c>
      <c r="BH158" s="110">
        <f>IF(U158="sníž. přenesená",N158,0)</f>
        <v>0</v>
      </c>
      <c r="BI158" s="110">
        <f>IF(U158="nulová",N158,0)</f>
        <v>0</v>
      </c>
      <c r="BJ158" s="18" t="s">
        <v>82</v>
      </c>
      <c r="BK158" s="110">
        <f>ROUND(L158*K158,2)</f>
        <v>0</v>
      </c>
      <c r="BL158" s="18" t="s">
        <v>155</v>
      </c>
      <c r="BM158" s="18" t="s">
        <v>229</v>
      </c>
    </row>
    <row r="159" spans="2:65" s="10" customFormat="1" ht="29.85" customHeight="1">
      <c r="B159" s="152"/>
      <c r="C159" s="153"/>
      <c r="D159" s="162" t="s">
        <v>117</v>
      </c>
      <c r="E159" s="162"/>
      <c r="F159" s="162"/>
      <c r="G159" s="162"/>
      <c r="H159" s="162"/>
      <c r="I159" s="162"/>
      <c r="J159" s="162"/>
      <c r="K159" s="162"/>
      <c r="L159" s="162"/>
      <c r="M159" s="162"/>
      <c r="N159" s="258">
        <f>BK159</f>
        <v>0</v>
      </c>
      <c r="O159" s="259"/>
      <c r="P159" s="259"/>
      <c r="Q159" s="259"/>
      <c r="R159" s="155"/>
      <c r="T159" s="156"/>
      <c r="U159" s="153"/>
      <c r="V159" s="153"/>
      <c r="W159" s="157">
        <f>SUM(W160:W161)</f>
        <v>0</v>
      </c>
      <c r="X159" s="153"/>
      <c r="Y159" s="157">
        <f>SUM(Y160:Y161)</f>
        <v>0</v>
      </c>
      <c r="Z159" s="153"/>
      <c r="AA159" s="158">
        <f>SUM(AA160:AA161)</f>
        <v>0</v>
      </c>
      <c r="AR159" s="159" t="s">
        <v>86</v>
      </c>
      <c r="AT159" s="160" t="s">
        <v>74</v>
      </c>
      <c r="AU159" s="160" t="s">
        <v>82</v>
      </c>
      <c r="AY159" s="159" t="s">
        <v>145</v>
      </c>
      <c r="BK159" s="161">
        <f>SUM(BK160:BK161)</f>
        <v>0</v>
      </c>
    </row>
    <row r="160" spans="2:65" s="1" customFormat="1" ht="44.25" customHeight="1">
      <c r="B160" s="134"/>
      <c r="C160" s="163" t="s">
        <v>190</v>
      </c>
      <c r="D160" s="163" t="s">
        <v>146</v>
      </c>
      <c r="E160" s="164" t="s">
        <v>230</v>
      </c>
      <c r="F160" s="247" t="s">
        <v>231</v>
      </c>
      <c r="G160" s="247"/>
      <c r="H160" s="247"/>
      <c r="I160" s="247"/>
      <c r="J160" s="165" t="s">
        <v>232</v>
      </c>
      <c r="K160" s="166">
        <v>5477</v>
      </c>
      <c r="L160" s="248">
        <v>0</v>
      </c>
      <c r="M160" s="248"/>
      <c r="N160" s="249">
        <f>ROUND(L160*K160,2)</f>
        <v>0</v>
      </c>
      <c r="O160" s="250"/>
      <c r="P160" s="250"/>
      <c r="Q160" s="250"/>
      <c r="R160" s="137"/>
      <c r="T160" s="167" t="s">
        <v>5</v>
      </c>
      <c r="U160" s="44" t="s">
        <v>40</v>
      </c>
      <c r="V160" s="36"/>
      <c r="W160" s="168">
        <f>V160*K160</f>
        <v>0</v>
      </c>
      <c r="X160" s="168">
        <v>0</v>
      </c>
      <c r="Y160" s="168">
        <f>X160*K160</f>
        <v>0</v>
      </c>
      <c r="Z160" s="168">
        <v>0</v>
      </c>
      <c r="AA160" s="169">
        <f>Z160*K160</f>
        <v>0</v>
      </c>
      <c r="AR160" s="18" t="s">
        <v>206</v>
      </c>
      <c r="AT160" s="18" t="s">
        <v>146</v>
      </c>
      <c r="AU160" s="18" t="s">
        <v>86</v>
      </c>
      <c r="AY160" s="18" t="s">
        <v>145</v>
      </c>
      <c r="BE160" s="110">
        <f>IF(U160="základní",N160,0)</f>
        <v>0</v>
      </c>
      <c r="BF160" s="110">
        <f>IF(U160="snížená",N160,0)</f>
        <v>0</v>
      </c>
      <c r="BG160" s="110">
        <f>IF(U160="zákl. přenesená",N160,0)</f>
        <v>0</v>
      </c>
      <c r="BH160" s="110">
        <f>IF(U160="sníž. přenesená",N160,0)</f>
        <v>0</v>
      </c>
      <c r="BI160" s="110">
        <f>IF(U160="nulová",N160,0)</f>
        <v>0</v>
      </c>
      <c r="BJ160" s="18" t="s">
        <v>82</v>
      </c>
      <c r="BK160" s="110">
        <f>ROUND(L160*K160,2)</f>
        <v>0</v>
      </c>
      <c r="BL160" s="18" t="s">
        <v>176</v>
      </c>
      <c r="BM160" s="18" t="s">
        <v>233</v>
      </c>
    </row>
    <row r="161" spans="2:65" s="1" customFormat="1" ht="31.5" customHeight="1">
      <c r="B161" s="134"/>
      <c r="C161" s="170" t="s">
        <v>234</v>
      </c>
      <c r="D161" s="170" t="s">
        <v>152</v>
      </c>
      <c r="E161" s="171" t="s">
        <v>235</v>
      </c>
      <c r="F161" s="256" t="s">
        <v>236</v>
      </c>
      <c r="G161" s="256"/>
      <c r="H161" s="256"/>
      <c r="I161" s="256"/>
      <c r="J161" s="172" t="s">
        <v>232</v>
      </c>
      <c r="K161" s="173">
        <v>5477</v>
      </c>
      <c r="L161" s="257">
        <v>0</v>
      </c>
      <c r="M161" s="257"/>
      <c r="N161" s="250">
        <f>ROUND(L161*K161,2)</f>
        <v>0</v>
      </c>
      <c r="O161" s="250"/>
      <c r="P161" s="250"/>
      <c r="Q161" s="250"/>
      <c r="R161" s="137"/>
      <c r="T161" s="167" t="s">
        <v>5</v>
      </c>
      <c r="U161" s="44" t="s">
        <v>40</v>
      </c>
      <c r="V161" s="36"/>
      <c r="W161" s="168">
        <f>V161*K161</f>
        <v>0</v>
      </c>
      <c r="X161" s="168">
        <v>0</v>
      </c>
      <c r="Y161" s="168">
        <f>X161*K161</f>
        <v>0</v>
      </c>
      <c r="Z161" s="168">
        <v>0</v>
      </c>
      <c r="AA161" s="169">
        <f>Z161*K161</f>
        <v>0</v>
      </c>
      <c r="AR161" s="18" t="s">
        <v>176</v>
      </c>
      <c r="AT161" s="18" t="s">
        <v>152</v>
      </c>
      <c r="AU161" s="18" t="s">
        <v>86</v>
      </c>
      <c r="AY161" s="18" t="s">
        <v>145</v>
      </c>
      <c r="BE161" s="110">
        <f>IF(U161="základní",N161,0)</f>
        <v>0</v>
      </c>
      <c r="BF161" s="110">
        <f>IF(U161="snížená",N161,0)</f>
        <v>0</v>
      </c>
      <c r="BG161" s="110">
        <f>IF(U161="zákl. přenesená",N161,0)</f>
        <v>0</v>
      </c>
      <c r="BH161" s="110">
        <f>IF(U161="sníž. přenesená",N161,0)</f>
        <v>0</v>
      </c>
      <c r="BI161" s="110">
        <f>IF(U161="nulová",N161,0)</f>
        <v>0</v>
      </c>
      <c r="BJ161" s="18" t="s">
        <v>82</v>
      </c>
      <c r="BK161" s="110">
        <f>ROUND(L161*K161,2)</f>
        <v>0</v>
      </c>
      <c r="BL161" s="18" t="s">
        <v>176</v>
      </c>
      <c r="BM161" s="18" t="s">
        <v>237</v>
      </c>
    </row>
    <row r="162" spans="2:65" s="10" customFormat="1" ht="29.85" customHeight="1">
      <c r="B162" s="152"/>
      <c r="C162" s="153"/>
      <c r="D162" s="162" t="s">
        <v>118</v>
      </c>
      <c r="E162" s="162"/>
      <c r="F162" s="162"/>
      <c r="G162" s="162"/>
      <c r="H162" s="162"/>
      <c r="I162" s="162"/>
      <c r="J162" s="162"/>
      <c r="K162" s="162"/>
      <c r="L162" s="162"/>
      <c r="M162" s="162"/>
      <c r="N162" s="258">
        <f>BK162</f>
        <v>0</v>
      </c>
      <c r="O162" s="259"/>
      <c r="P162" s="259"/>
      <c r="Q162" s="259"/>
      <c r="R162" s="155"/>
      <c r="T162" s="156"/>
      <c r="U162" s="153"/>
      <c r="V162" s="153"/>
      <c r="W162" s="157">
        <f>SUM(W163:W171)</f>
        <v>0</v>
      </c>
      <c r="X162" s="153"/>
      <c r="Y162" s="157">
        <f>SUM(Y163:Y171)</f>
        <v>0</v>
      </c>
      <c r="Z162" s="153"/>
      <c r="AA162" s="158">
        <f>SUM(AA163:AA171)</f>
        <v>0</v>
      </c>
      <c r="AR162" s="159" t="s">
        <v>86</v>
      </c>
      <c r="AT162" s="160" t="s">
        <v>74</v>
      </c>
      <c r="AU162" s="160" t="s">
        <v>82</v>
      </c>
      <c r="AY162" s="159" t="s">
        <v>145</v>
      </c>
      <c r="BK162" s="161">
        <f>SUM(BK163:BK171)</f>
        <v>0</v>
      </c>
    </row>
    <row r="163" spans="2:65" s="1" customFormat="1" ht="31.5" customHeight="1">
      <c r="B163" s="134"/>
      <c r="C163" s="163" t="s">
        <v>195</v>
      </c>
      <c r="D163" s="163" t="s">
        <v>146</v>
      </c>
      <c r="E163" s="164" t="s">
        <v>238</v>
      </c>
      <c r="F163" s="247" t="s">
        <v>239</v>
      </c>
      <c r="G163" s="247"/>
      <c r="H163" s="247"/>
      <c r="I163" s="247"/>
      <c r="J163" s="165" t="s">
        <v>232</v>
      </c>
      <c r="K163" s="166">
        <v>1340</v>
      </c>
      <c r="L163" s="248">
        <v>0</v>
      </c>
      <c r="M163" s="248"/>
      <c r="N163" s="249">
        <f t="shared" ref="N163:N168" si="15">ROUND(L163*K163,2)</f>
        <v>0</v>
      </c>
      <c r="O163" s="250"/>
      <c r="P163" s="250"/>
      <c r="Q163" s="250"/>
      <c r="R163" s="137"/>
      <c r="T163" s="167" t="s">
        <v>5</v>
      </c>
      <c r="U163" s="44" t="s">
        <v>40</v>
      </c>
      <c r="V163" s="36"/>
      <c r="W163" s="168">
        <f t="shared" ref="W163:W168" si="16">V163*K163</f>
        <v>0</v>
      </c>
      <c r="X163" s="168">
        <v>0</v>
      </c>
      <c r="Y163" s="168">
        <f t="shared" ref="Y163:Y168" si="17">X163*K163</f>
        <v>0</v>
      </c>
      <c r="Z163" s="168">
        <v>0</v>
      </c>
      <c r="AA163" s="169">
        <f t="shared" ref="AA163:AA168" si="18">Z163*K163</f>
        <v>0</v>
      </c>
      <c r="AR163" s="18" t="s">
        <v>206</v>
      </c>
      <c r="AT163" s="18" t="s">
        <v>146</v>
      </c>
      <c r="AU163" s="18" t="s">
        <v>86</v>
      </c>
      <c r="AY163" s="18" t="s">
        <v>145</v>
      </c>
      <c r="BE163" s="110">
        <f t="shared" ref="BE163:BE168" si="19">IF(U163="základní",N163,0)</f>
        <v>0</v>
      </c>
      <c r="BF163" s="110">
        <f t="shared" ref="BF163:BF168" si="20">IF(U163="snížená",N163,0)</f>
        <v>0</v>
      </c>
      <c r="BG163" s="110">
        <f t="shared" ref="BG163:BG168" si="21">IF(U163="zákl. přenesená",N163,0)</f>
        <v>0</v>
      </c>
      <c r="BH163" s="110">
        <f t="shared" ref="BH163:BH168" si="22">IF(U163="sníž. přenesená",N163,0)</f>
        <v>0</v>
      </c>
      <c r="BI163" s="110">
        <f t="shared" ref="BI163:BI168" si="23">IF(U163="nulová",N163,0)</f>
        <v>0</v>
      </c>
      <c r="BJ163" s="18" t="s">
        <v>82</v>
      </c>
      <c r="BK163" s="110">
        <f t="shared" ref="BK163:BK168" si="24">ROUND(L163*K163,2)</f>
        <v>0</v>
      </c>
      <c r="BL163" s="18" t="s">
        <v>176</v>
      </c>
      <c r="BM163" s="18" t="s">
        <v>240</v>
      </c>
    </row>
    <row r="164" spans="2:65" s="1" customFormat="1" ht="31.5" customHeight="1">
      <c r="B164" s="134"/>
      <c r="C164" s="163" t="s">
        <v>241</v>
      </c>
      <c r="D164" s="163" t="s">
        <v>146</v>
      </c>
      <c r="E164" s="164" t="s">
        <v>242</v>
      </c>
      <c r="F164" s="247" t="s">
        <v>243</v>
      </c>
      <c r="G164" s="247"/>
      <c r="H164" s="247"/>
      <c r="I164" s="247"/>
      <c r="J164" s="165" t="s">
        <v>232</v>
      </c>
      <c r="K164" s="166">
        <v>1594</v>
      </c>
      <c r="L164" s="248">
        <v>0</v>
      </c>
      <c r="M164" s="248"/>
      <c r="N164" s="249">
        <f t="shared" si="15"/>
        <v>0</v>
      </c>
      <c r="O164" s="250"/>
      <c r="P164" s="250"/>
      <c r="Q164" s="250"/>
      <c r="R164" s="137"/>
      <c r="T164" s="167" t="s">
        <v>5</v>
      </c>
      <c r="U164" s="44" t="s">
        <v>40</v>
      </c>
      <c r="V164" s="36"/>
      <c r="W164" s="168">
        <f t="shared" si="16"/>
        <v>0</v>
      </c>
      <c r="X164" s="168">
        <v>0</v>
      </c>
      <c r="Y164" s="168">
        <f t="shared" si="17"/>
        <v>0</v>
      </c>
      <c r="Z164" s="168">
        <v>0</v>
      </c>
      <c r="AA164" s="169">
        <f t="shared" si="18"/>
        <v>0</v>
      </c>
      <c r="AR164" s="18" t="s">
        <v>206</v>
      </c>
      <c r="AT164" s="18" t="s">
        <v>146</v>
      </c>
      <c r="AU164" s="18" t="s">
        <v>86</v>
      </c>
      <c r="AY164" s="18" t="s">
        <v>145</v>
      </c>
      <c r="BE164" s="110">
        <f t="shared" si="19"/>
        <v>0</v>
      </c>
      <c r="BF164" s="110">
        <f t="shared" si="20"/>
        <v>0</v>
      </c>
      <c r="BG164" s="110">
        <f t="shared" si="21"/>
        <v>0</v>
      </c>
      <c r="BH164" s="110">
        <f t="shared" si="22"/>
        <v>0</v>
      </c>
      <c r="BI164" s="110">
        <f t="shared" si="23"/>
        <v>0</v>
      </c>
      <c r="BJ164" s="18" t="s">
        <v>82</v>
      </c>
      <c r="BK164" s="110">
        <f t="shared" si="24"/>
        <v>0</v>
      </c>
      <c r="BL164" s="18" t="s">
        <v>176</v>
      </c>
      <c r="BM164" s="18" t="s">
        <v>244</v>
      </c>
    </row>
    <row r="165" spans="2:65" s="1" customFormat="1" ht="31.5" customHeight="1">
      <c r="B165" s="134"/>
      <c r="C165" s="163" t="s">
        <v>198</v>
      </c>
      <c r="D165" s="163" t="s">
        <v>146</v>
      </c>
      <c r="E165" s="164" t="s">
        <v>245</v>
      </c>
      <c r="F165" s="247" t="s">
        <v>246</v>
      </c>
      <c r="G165" s="247"/>
      <c r="H165" s="247"/>
      <c r="I165" s="247"/>
      <c r="J165" s="165" t="s">
        <v>232</v>
      </c>
      <c r="K165" s="166">
        <v>2354</v>
      </c>
      <c r="L165" s="248">
        <v>0</v>
      </c>
      <c r="M165" s="248"/>
      <c r="N165" s="249">
        <f t="shared" si="15"/>
        <v>0</v>
      </c>
      <c r="O165" s="250"/>
      <c r="P165" s="250"/>
      <c r="Q165" s="250"/>
      <c r="R165" s="137"/>
      <c r="T165" s="167" t="s">
        <v>5</v>
      </c>
      <c r="U165" s="44" t="s">
        <v>40</v>
      </c>
      <c r="V165" s="36"/>
      <c r="W165" s="168">
        <f t="shared" si="16"/>
        <v>0</v>
      </c>
      <c r="X165" s="168">
        <v>0</v>
      </c>
      <c r="Y165" s="168">
        <f t="shared" si="17"/>
        <v>0</v>
      </c>
      <c r="Z165" s="168">
        <v>0</v>
      </c>
      <c r="AA165" s="169">
        <f t="shared" si="18"/>
        <v>0</v>
      </c>
      <c r="AR165" s="18" t="s">
        <v>206</v>
      </c>
      <c r="AT165" s="18" t="s">
        <v>146</v>
      </c>
      <c r="AU165" s="18" t="s">
        <v>86</v>
      </c>
      <c r="AY165" s="18" t="s">
        <v>145</v>
      </c>
      <c r="BE165" s="110">
        <f t="shared" si="19"/>
        <v>0</v>
      </c>
      <c r="BF165" s="110">
        <f t="shared" si="20"/>
        <v>0</v>
      </c>
      <c r="BG165" s="110">
        <f t="shared" si="21"/>
        <v>0</v>
      </c>
      <c r="BH165" s="110">
        <f t="shared" si="22"/>
        <v>0</v>
      </c>
      <c r="BI165" s="110">
        <f t="shared" si="23"/>
        <v>0</v>
      </c>
      <c r="BJ165" s="18" t="s">
        <v>82</v>
      </c>
      <c r="BK165" s="110">
        <f t="shared" si="24"/>
        <v>0</v>
      </c>
      <c r="BL165" s="18" t="s">
        <v>176</v>
      </c>
      <c r="BM165" s="18" t="s">
        <v>247</v>
      </c>
    </row>
    <row r="166" spans="2:65" s="1" customFormat="1" ht="31.5" customHeight="1">
      <c r="B166" s="134"/>
      <c r="C166" s="163" t="s">
        <v>248</v>
      </c>
      <c r="D166" s="163" t="s">
        <v>146</v>
      </c>
      <c r="E166" s="164" t="s">
        <v>249</v>
      </c>
      <c r="F166" s="247" t="s">
        <v>250</v>
      </c>
      <c r="G166" s="247"/>
      <c r="H166" s="247"/>
      <c r="I166" s="247"/>
      <c r="J166" s="165" t="s">
        <v>232</v>
      </c>
      <c r="K166" s="166">
        <v>2897</v>
      </c>
      <c r="L166" s="248">
        <v>0</v>
      </c>
      <c r="M166" s="248"/>
      <c r="N166" s="249">
        <f t="shared" si="15"/>
        <v>0</v>
      </c>
      <c r="O166" s="250"/>
      <c r="P166" s="250"/>
      <c r="Q166" s="250"/>
      <c r="R166" s="137"/>
      <c r="T166" s="167" t="s">
        <v>5</v>
      </c>
      <c r="U166" s="44" t="s">
        <v>40</v>
      </c>
      <c r="V166" s="36"/>
      <c r="W166" s="168">
        <f t="shared" si="16"/>
        <v>0</v>
      </c>
      <c r="X166" s="168">
        <v>0</v>
      </c>
      <c r="Y166" s="168">
        <f t="shared" si="17"/>
        <v>0</v>
      </c>
      <c r="Z166" s="168">
        <v>0</v>
      </c>
      <c r="AA166" s="169">
        <f t="shared" si="18"/>
        <v>0</v>
      </c>
      <c r="AR166" s="18" t="s">
        <v>206</v>
      </c>
      <c r="AT166" s="18" t="s">
        <v>146</v>
      </c>
      <c r="AU166" s="18" t="s">
        <v>86</v>
      </c>
      <c r="AY166" s="18" t="s">
        <v>145</v>
      </c>
      <c r="BE166" s="110">
        <f t="shared" si="19"/>
        <v>0</v>
      </c>
      <c r="BF166" s="110">
        <f t="shared" si="20"/>
        <v>0</v>
      </c>
      <c r="BG166" s="110">
        <f t="shared" si="21"/>
        <v>0</v>
      </c>
      <c r="BH166" s="110">
        <f t="shared" si="22"/>
        <v>0</v>
      </c>
      <c r="BI166" s="110">
        <f t="shared" si="23"/>
        <v>0</v>
      </c>
      <c r="BJ166" s="18" t="s">
        <v>82</v>
      </c>
      <c r="BK166" s="110">
        <f t="shared" si="24"/>
        <v>0</v>
      </c>
      <c r="BL166" s="18" t="s">
        <v>176</v>
      </c>
      <c r="BM166" s="18" t="s">
        <v>251</v>
      </c>
    </row>
    <row r="167" spans="2:65" s="1" customFormat="1" ht="31.5" customHeight="1">
      <c r="B167" s="134"/>
      <c r="C167" s="170" t="s">
        <v>201</v>
      </c>
      <c r="D167" s="170" t="s">
        <v>152</v>
      </c>
      <c r="E167" s="171" t="s">
        <v>252</v>
      </c>
      <c r="F167" s="256" t="s">
        <v>253</v>
      </c>
      <c r="G167" s="256"/>
      <c r="H167" s="256"/>
      <c r="I167" s="256"/>
      <c r="J167" s="172" t="s">
        <v>232</v>
      </c>
      <c r="K167" s="173">
        <v>8185</v>
      </c>
      <c r="L167" s="257">
        <v>0</v>
      </c>
      <c r="M167" s="257"/>
      <c r="N167" s="250">
        <f t="shared" si="15"/>
        <v>0</v>
      </c>
      <c r="O167" s="250"/>
      <c r="P167" s="250"/>
      <c r="Q167" s="250"/>
      <c r="R167" s="137"/>
      <c r="T167" s="167" t="s">
        <v>5</v>
      </c>
      <c r="U167" s="44" t="s">
        <v>40</v>
      </c>
      <c r="V167" s="36"/>
      <c r="W167" s="168">
        <f t="shared" si="16"/>
        <v>0</v>
      </c>
      <c r="X167" s="168">
        <v>0</v>
      </c>
      <c r="Y167" s="168">
        <f t="shared" si="17"/>
        <v>0</v>
      </c>
      <c r="Z167" s="168">
        <v>0</v>
      </c>
      <c r="AA167" s="169">
        <f t="shared" si="18"/>
        <v>0</v>
      </c>
      <c r="AR167" s="18" t="s">
        <v>176</v>
      </c>
      <c r="AT167" s="18" t="s">
        <v>152</v>
      </c>
      <c r="AU167" s="18" t="s">
        <v>86</v>
      </c>
      <c r="AY167" s="18" t="s">
        <v>145</v>
      </c>
      <c r="BE167" s="110">
        <f t="shared" si="19"/>
        <v>0</v>
      </c>
      <c r="BF167" s="110">
        <f t="shared" si="20"/>
        <v>0</v>
      </c>
      <c r="BG167" s="110">
        <f t="shared" si="21"/>
        <v>0</v>
      </c>
      <c r="BH167" s="110">
        <f t="shared" si="22"/>
        <v>0</v>
      </c>
      <c r="BI167" s="110">
        <f t="shared" si="23"/>
        <v>0</v>
      </c>
      <c r="BJ167" s="18" t="s">
        <v>82</v>
      </c>
      <c r="BK167" s="110">
        <f t="shared" si="24"/>
        <v>0</v>
      </c>
      <c r="BL167" s="18" t="s">
        <v>176</v>
      </c>
      <c r="BM167" s="18" t="s">
        <v>254</v>
      </c>
    </row>
    <row r="168" spans="2:65" s="1" customFormat="1" ht="22.5" customHeight="1">
      <c r="B168" s="134"/>
      <c r="C168" s="163" t="s">
        <v>255</v>
      </c>
      <c r="D168" s="163" t="s">
        <v>146</v>
      </c>
      <c r="E168" s="164" t="s">
        <v>256</v>
      </c>
      <c r="F168" s="247" t="s">
        <v>257</v>
      </c>
      <c r="G168" s="247"/>
      <c r="H168" s="247"/>
      <c r="I168" s="247"/>
      <c r="J168" s="165" t="s">
        <v>232</v>
      </c>
      <c r="K168" s="166">
        <v>5165</v>
      </c>
      <c r="L168" s="248">
        <v>0</v>
      </c>
      <c r="M168" s="248"/>
      <c r="N168" s="249">
        <f t="shared" si="15"/>
        <v>0</v>
      </c>
      <c r="O168" s="250"/>
      <c r="P168" s="250"/>
      <c r="Q168" s="250"/>
      <c r="R168" s="137"/>
      <c r="T168" s="167" t="s">
        <v>5</v>
      </c>
      <c r="U168" s="44" t="s">
        <v>40</v>
      </c>
      <c r="V168" s="36"/>
      <c r="W168" s="168">
        <f t="shared" si="16"/>
        <v>0</v>
      </c>
      <c r="X168" s="168">
        <v>0</v>
      </c>
      <c r="Y168" s="168">
        <f t="shared" si="17"/>
        <v>0</v>
      </c>
      <c r="Z168" s="168">
        <v>0</v>
      </c>
      <c r="AA168" s="169">
        <f t="shared" si="18"/>
        <v>0</v>
      </c>
      <c r="AR168" s="18" t="s">
        <v>206</v>
      </c>
      <c r="AT168" s="18" t="s">
        <v>146</v>
      </c>
      <c r="AU168" s="18" t="s">
        <v>86</v>
      </c>
      <c r="AY168" s="18" t="s">
        <v>145</v>
      </c>
      <c r="BE168" s="110">
        <f t="shared" si="19"/>
        <v>0</v>
      </c>
      <c r="BF168" s="110">
        <f t="shared" si="20"/>
        <v>0</v>
      </c>
      <c r="BG168" s="110">
        <f t="shared" si="21"/>
        <v>0</v>
      </c>
      <c r="BH168" s="110">
        <f t="shared" si="22"/>
        <v>0</v>
      </c>
      <c r="BI168" s="110">
        <f t="shared" si="23"/>
        <v>0</v>
      </c>
      <c r="BJ168" s="18" t="s">
        <v>82</v>
      </c>
      <c r="BK168" s="110">
        <f t="shared" si="24"/>
        <v>0</v>
      </c>
      <c r="BL168" s="18" t="s">
        <v>176</v>
      </c>
      <c r="BM168" s="18" t="s">
        <v>258</v>
      </c>
    </row>
    <row r="169" spans="2:65" s="1" customFormat="1" ht="22.5" customHeight="1">
      <c r="B169" s="35"/>
      <c r="C169" s="36"/>
      <c r="D169" s="36"/>
      <c r="E169" s="36"/>
      <c r="F169" s="260" t="s">
        <v>259</v>
      </c>
      <c r="G169" s="261"/>
      <c r="H169" s="261"/>
      <c r="I169" s="261"/>
      <c r="J169" s="36"/>
      <c r="K169" s="36"/>
      <c r="L169" s="36"/>
      <c r="M169" s="36"/>
      <c r="N169" s="36"/>
      <c r="O169" s="36"/>
      <c r="P169" s="36"/>
      <c r="Q169" s="36"/>
      <c r="R169" s="37"/>
      <c r="T169" s="174"/>
      <c r="U169" s="36"/>
      <c r="V169" s="36"/>
      <c r="W169" s="36"/>
      <c r="X169" s="36"/>
      <c r="Y169" s="36"/>
      <c r="Z169" s="36"/>
      <c r="AA169" s="74"/>
      <c r="AT169" s="18" t="s">
        <v>203</v>
      </c>
      <c r="AU169" s="18" t="s">
        <v>86</v>
      </c>
    </row>
    <row r="170" spans="2:65" s="1" customFormat="1" ht="31.5" customHeight="1">
      <c r="B170" s="134"/>
      <c r="C170" s="170" t="s">
        <v>206</v>
      </c>
      <c r="D170" s="170" t="s">
        <v>152</v>
      </c>
      <c r="E170" s="171" t="s">
        <v>260</v>
      </c>
      <c r="F170" s="256" t="s">
        <v>261</v>
      </c>
      <c r="G170" s="256"/>
      <c r="H170" s="256"/>
      <c r="I170" s="256"/>
      <c r="J170" s="172" t="s">
        <v>232</v>
      </c>
      <c r="K170" s="173">
        <v>5165</v>
      </c>
      <c r="L170" s="257">
        <v>0</v>
      </c>
      <c r="M170" s="257"/>
      <c r="N170" s="250">
        <f>ROUND(L170*K170,2)</f>
        <v>0</v>
      </c>
      <c r="O170" s="250"/>
      <c r="P170" s="250"/>
      <c r="Q170" s="250"/>
      <c r="R170" s="137"/>
      <c r="T170" s="167" t="s">
        <v>5</v>
      </c>
      <c r="U170" s="44" t="s">
        <v>40</v>
      </c>
      <c r="V170" s="36"/>
      <c r="W170" s="168">
        <f>V170*K170</f>
        <v>0</v>
      </c>
      <c r="X170" s="168">
        <v>0</v>
      </c>
      <c r="Y170" s="168">
        <f>X170*K170</f>
        <v>0</v>
      </c>
      <c r="Z170" s="168">
        <v>0</v>
      </c>
      <c r="AA170" s="169">
        <f>Z170*K170</f>
        <v>0</v>
      </c>
      <c r="AR170" s="18" t="s">
        <v>176</v>
      </c>
      <c r="AT170" s="18" t="s">
        <v>152</v>
      </c>
      <c r="AU170" s="18" t="s">
        <v>86</v>
      </c>
      <c r="AY170" s="18" t="s">
        <v>145</v>
      </c>
      <c r="BE170" s="110">
        <f>IF(U170="základní",N170,0)</f>
        <v>0</v>
      </c>
      <c r="BF170" s="110">
        <f>IF(U170="snížená",N170,0)</f>
        <v>0</v>
      </c>
      <c r="BG170" s="110">
        <f>IF(U170="zákl. přenesená",N170,0)</f>
        <v>0</v>
      </c>
      <c r="BH170" s="110">
        <f>IF(U170="sníž. přenesená",N170,0)</f>
        <v>0</v>
      </c>
      <c r="BI170" s="110">
        <f>IF(U170="nulová",N170,0)</f>
        <v>0</v>
      </c>
      <c r="BJ170" s="18" t="s">
        <v>82</v>
      </c>
      <c r="BK170" s="110">
        <f>ROUND(L170*K170,2)</f>
        <v>0</v>
      </c>
      <c r="BL170" s="18" t="s">
        <v>176</v>
      </c>
      <c r="BM170" s="18" t="s">
        <v>151</v>
      </c>
    </row>
    <row r="171" spans="2:65" s="1" customFormat="1" ht="31.5" customHeight="1">
      <c r="B171" s="134"/>
      <c r="C171" s="170" t="s">
        <v>262</v>
      </c>
      <c r="D171" s="170" t="s">
        <v>152</v>
      </c>
      <c r="E171" s="171" t="s">
        <v>263</v>
      </c>
      <c r="F171" s="256" t="s">
        <v>264</v>
      </c>
      <c r="G171" s="256"/>
      <c r="H171" s="256"/>
      <c r="I171" s="256"/>
      <c r="J171" s="172" t="s">
        <v>265</v>
      </c>
      <c r="K171" s="175">
        <v>0</v>
      </c>
      <c r="L171" s="257">
        <v>0</v>
      </c>
      <c r="M171" s="257"/>
      <c r="N171" s="250">
        <f>ROUND(L171*K171,2)</f>
        <v>0</v>
      </c>
      <c r="O171" s="250"/>
      <c r="P171" s="250"/>
      <c r="Q171" s="250"/>
      <c r="R171" s="137"/>
      <c r="T171" s="167" t="s">
        <v>5</v>
      </c>
      <c r="U171" s="44" t="s">
        <v>40</v>
      </c>
      <c r="V171" s="36"/>
      <c r="W171" s="168">
        <f>V171*K171</f>
        <v>0</v>
      </c>
      <c r="X171" s="168">
        <v>0</v>
      </c>
      <c r="Y171" s="168">
        <f>X171*K171</f>
        <v>0</v>
      </c>
      <c r="Z171" s="168">
        <v>0</v>
      </c>
      <c r="AA171" s="169">
        <f>Z171*K171</f>
        <v>0</v>
      </c>
      <c r="AR171" s="18" t="s">
        <v>176</v>
      </c>
      <c r="AT171" s="18" t="s">
        <v>152</v>
      </c>
      <c r="AU171" s="18" t="s">
        <v>86</v>
      </c>
      <c r="AY171" s="18" t="s">
        <v>145</v>
      </c>
      <c r="BE171" s="110">
        <f>IF(U171="základní",N171,0)</f>
        <v>0</v>
      </c>
      <c r="BF171" s="110">
        <f>IF(U171="snížená",N171,0)</f>
        <v>0</v>
      </c>
      <c r="BG171" s="110">
        <f>IF(U171="zákl. přenesená",N171,0)</f>
        <v>0</v>
      </c>
      <c r="BH171" s="110">
        <f>IF(U171="sníž. přenesená",N171,0)</f>
        <v>0</v>
      </c>
      <c r="BI171" s="110">
        <f>IF(U171="nulová",N171,0)</f>
        <v>0</v>
      </c>
      <c r="BJ171" s="18" t="s">
        <v>82</v>
      </c>
      <c r="BK171" s="110">
        <f>ROUND(L171*K171,2)</f>
        <v>0</v>
      </c>
      <c r="BL171" s="18" t="s">
        <v>176</v>
      </c>
      <c r="BM171" s="18" t="s">
        <v>266</v>
      </c>
    </row>
    <row r="172" spans="2:65" s="10" customFormat="1" ht="29.85" customHeight="1">
      <c r="B172" s="152"/>
      <c r="C172" s="153"/>
      <c r="D172" s="162" t="s">
        <v>119</v>
      </c>
      <c r="E172" s="162"/>
      <c r="F172" s="162"/>
      <c r="G172" s="162"/>
      <c r="H172" s="162"/>
      <c r="I172" s="162"/>
      <c r="J172" s="162"/>
      <c r="K172" s="162"/>
      <c r="L172" s="162"/>
      <c r="M172" s="162"/>
      <c r="N172" s="258">
        <f>BK172</f>
        <v>0</v>
      </c>
      <c r="O172" s="259"/>
      <c r="P172" s="259"/>
      <c r="Q172" s="259"/>
      <c r="R172" s="155"/>
      <c r="T172" s="156"/>
      <c r="U172" s="153"/>
      <c r="V172" s="153"/>
      <c r="W172" s="157">
        <f>W173+SUM(W174:W178)</f>
        <v>0</v>
      </c>
      <c r="X172" s="153"/>
      <c r="Y172" s="157">
        <f>Y173+SUM(Y174:Y178)</f>
        <v>0</v>
      </c>
      <c r="Z172" s="153"/>
      <c r="AA172" s="158">
        <f>AA173+SUM(AA174:AA178)</f>
        <v>0</v>
      </c>
      <c r="AR172" s="159" t="s">
        <v>82</v>
      </c>
      <c r="AT172" s="160" t="s">
        <v>74</v>
      </c>
      <c r="AU172" s="160" t="s">
        <v>82</v>
      </c>
      <c r="AY172" s="159" t="s">
        <v>145</v>
      </c>
      <c r="BK172" s="161">
        <f>BK173+SUM(BK174:BK178)</f>
        <v>0</v>
      </c>
    </row>
    <row r="173" spans="2:65" s="1" customFormat="1" ht="22.5" customHeight="1">
      <c r="B173" s="134"/>
      <c r="C173" s="170" t="s">
        <v>210</v>
      </c>
      <c r="D173" s="170" t="s">
        <v>152</v>
      </c>
      <c r="E173" s="171" t="s">
        <v>267</v>
      </c>
      <c r="F173" s="256" t="s">
        <v>268</v>
      </c>
      <c r="G173" s="256"/>
      <c r="H173" s="256"/>
      <c r="I173" s="256"/>
      <c r="J173" s="172" t="s">
        <v>194</v>
      </c>
      <c r="K173" s="173">
        <v>2</v>
      </c>
      <c r="L173" s="257">
        <v>0</v>
      </c>
      <c r="M173" s="257"/>
      <c r="N173" s="250">
        <f>ROUND(L173*K173,2)</f>
        <v>0</v>
      </c>
      <c r="O173" s="250"/>
      <c r="P173" s="250"/>
      <c r="Q173" s="250"/>
      <c r="R173" s="137"/>
      <c r="T173" s="167" t="s">
        <v>5</v>
      </c>
      <c r="U173" s="44" t="s">
        <v>40</v>
      </c>
      <c r="V173" s="36"/>
      <c r="W173" s="168">
        <f>V173*K173</f>
        <v>0</v>
      </c>
      <c r="X173" s="168">
        <v>0</v>
      </c>
      <c r="Y173" s="168">
        <f>X173*K173</f>
        <v>0</v>
      </c>
      <c r="Z173" s="168">
        <v>0</v>
      </c>
      <c r="AA173" s="169">
        <f>Z173*K173</f>
        <v>0</v>
      </c>
      <c r="AR173" s="18" t="s">
        <v>155</v>
      </c>
      <c r="AT173" s="18" t="s">
        <v>152</v>
      </c>
      <c r="AU173" s="18" t="s">
        <v>86</v>
      </c>
      <c r="AY173" s="18" t="s">
        <v>145</v>
      </c>
      <c r="BE173" s="110">
        <f>IF(U173="základní",N173,0)</f>
        <v>0</v>
      </c>
      <c r="BF173" s="110">
        <f>IF(U173="snížená",N173,0)</f>
        <v>0</v>
      </c>
      <c r="BG173" s="110">
        <f>IF(U173="zákl. přenesená",N173,0)</f>
        <v>0</v>
      </c>
      <c r="BH173" s="110">
        <f>IF(U173="sníž. přenesená",N173,0)</f>
        <v>0</v>
      </c>
      <c r="BI173" s="110">
        <f>IF(U173="nulová",N173,0)</f>
        <v>0</v>
      </c>
      <c r="BJ173" s="18" t="s">
        <v>82</v>
      </c>
      <c r="BK173" s="110">
        <f>ROUND(L173*K173,2)</f>
        <v>0</v>
      </c>
      <c r="BL173" s="18" t="s">
        <v>155</v>
      </c>
      <c r="BM173" s="18" t="s">
        <v>269</v>
      </c>
    </row>
    <row r="174" spans="2:65" s="1" customFormat="1" ht="31.5" customHeight="1">
      <c r="B174" s="134"/>
      <c r="C174" s="170" t="s">
        <v>270</v>
      </c>
      <c r="D174" s="170" t="s">
        <v>152</v>
      </c>
      <c r="E174" s="171" t="s">
        <v>271</v>
      </c>
      <c r="F174" s="256" t="s">
        <v>272</v>
      </c>
      <c r="G174" s="256"/>
      <c r="H174" s="256"/>
      <c r="I174" s="256"/>
      <c r="J174" s="172" t="s">
        <v>273</v>
      </c>
      <c r="K174" s="173">
        <v>1</v>
      </c>
      <c r="L174" s="257">
        <v>0</v>
      </c>
      <c r="M174" s="257"/>
      <c r="N174" s="250">
        <f>ROUND(L174*K174,2)</f>
        <v>0</v>
      </c>
      <c r="O174" s="250"/>
      <c r="P174" s="250"/>
      <c r="Q174" s="250"/>
      <c r="R174" s="137"/>
      <c r="T174" s="167" t="s">
        <v>5</v>
      </c>
      <c r="U174" s="44" t="s">
        <v>40</v>
      </c>
      <c r="V174" s="36"/>
      <c r="W174" s="168">
        <f>V174*K174</f>
        <v>0</v>
      </c>
      <c r="X174" s="168">
        <v>0</v>
      </c>
      <c r="Y174" s="168">
        <f>X174*K174</f>
        <v>0</v>
      </c>
      <c r="Z174" s="168">
        <v>0</v>
      </c>
      <c r="AA174" s="169">
        <f>Z174*K174</f>
        <v>0</v>
      </c>
      <c r="AR174" s="18" t="s">
        <v>155</v>
      </c>
      <c r="AT174" s="18" t="s">
        <v>152</v>
      </c>
      <c r="AU174" s="18" t="s">
        <v>86</v>
      </c>
      <c r="AY174" s="18" t="s">
        <v>145</v>
      </c>
      <c r="BE174" s="110">
        <f>IF(U174="základní",N174,0)</f>
        <v>0</v>
      </c>
      <c r="BF174" s="110">
        <f>IF(U174="snížená",N174,0)</f>
        <v>0</v>
      </c>
      <c r="BG174" s="110">
        <f>IF(U174="zákl. přenesená",N174,0)</f>
        <v>0</v>
      </c>
      <c r="BH174" s="110">
        <f>IF(U174="sníž. přenesená",N174,0)</f>
        <v>0</v>
      </c>
      <c r="BI174" s="110">
        <f>IF(U174="nulová",N174,0)</f>
        <v>0</v>
      </c>
      <c r="BJ174" s="18" t="s">
        <v>82</v>
      </c>
      <c r="BK174" s="110">
        <f>ROUND(L174*K174,2)</f>
        <v>0</v>
      </c>
      <c r="BL174" s="18" t="s">
        <v>155</v>
      </c>
      <c r="BM174" s="18" t="s">
        <v>274</v>
      </c>
    </row>
    <row r="175" spans="2:65" s="1" customFormat="1" ht="30" customHeight="1">
      <c r="B175" s="35"/>
      <c r="C175" s="36"/>
      <c r="D175" s="36"/>
      <c r="E175" s="36"/>
      <c r="F175" s="260" t="s">
        <v>275</v>
      </c>
      <c r="G175" s="261"/>
      <c r="H175" s="261"/>
      <c r="I175" s="261"/>
      <c r="J175" s="36"/>
      <c r="K175" s="36"/>
      <c r="L175" s="36"/>
      <c r="M175" s="36"/>
      <c r="N175" s="36"/>
      <c r="O175" s="36"/>
      <c r="P175" s="36"/>
      <c r="Q175" s="36"/>
      <c r="R175" s="37"/>
      <c r="T175" s="174"/>
      <c r="U175" s="36"/>
      <c r="V175" s="36"/>
      <c r="W175" s="36"/>
      <c r="X175" s="36"/>
      <c r="Y175" s="36"/>
      <c r="Z175" s="36"/>
      <c r="AA175" s="74"/>
      <c r="AT175" s="18" t="s">
        <v>203</v>
      </c>
      <c r="AU175" s="18" t="s">
        <v>86</v>
      </c>
    </row>
    <row r="176" spans="2:65" s="1" customFormat="1" ht="31.5" customHeight="1">
      <c r="B176" s="134"/>
      <c r="C176" s="170" t="s">
        <v>214</v>
      </c>
      <c r="D176" s="170" t="s">
        <v>152</v>
      </c>
      <c r="E176" s="171" t="s">
        <v>276</v>
      </c>
      <c r="F176" s="256" t="s">
        <v>277</v>
      </c>
      <c r="G176" s="256"/>
      <c r="H176" s="256"/>
      <c r="I176" s="256"/>
      <c r="J176" s="172" t="s">
        <v>149</v>
      </c>
      <c r="K176" s="173">
        <v>1149</v>
      </c>
      <c r="L176" s="257">
        <v>0</v>
      </c>
      <c r="M176" s="257"/>
      <c r="N176" s="250">
        <f>ROUND(L176*K176,2)</f>
        <v>0</v>
      </c>
      <c r="O176" s="250"/>
      <c r="P176" s="250"/>
      <c r="Q176" s="250"/>
      <c r="R176" s="137"/>
      <c r="T176" s="167" t="s">
        <v>5</v>
      </c>
      <c r="U176" s="44" t="s">
        <v>40</v>
      </c>
      <c r="V176" s="36"/>
      <c r="W176" s="168">
        <f>V176*K176</f>
        <v>0</v>
      </c>
      <c r="X176" s="168">
        <v>0</v>
      </c>
      <c r="Y176" s="168">
        <f>X176*K176</f>
        <v>0</v>
      </c>
      <c r="Z176" s="168">
        <v>0</v>
      </c>
      <c r="AA176" s="169">
        <f>Z176*K176</f>
        <v>0</v>
      </c>
      <c r="AR176" s="18" t="s">
        <v>155</v>
      </c>
      <c r="AT176" s="18" t="s">
        <v>152</v>
      </c>
      <c r="AU176" s="18" t="s">
        <v>86</v>
      </c>
      <c r="AY176" s="18" t="s">
        <v>145</v>
      </c>
      <c r="BE176" s="110">
        <f>IF(U176="základní",N176,0)</f>
        <v>0</v>
      </c>
      <c r="BF176" s="110">
        <f>IF(U176="snížená",N176,0)</f>
        <v>0</v>
      </c>
      <c r="BG176" s="110">
        <f>IF(U176="zákl. přenesená",N176,0)</f>
        <v>0</v>
      </c>
      <c r="BH176" s="110">
        <f>IF(U176="sníž. přenesená",N176,0)</f>
        <v>0</v>
      </c>
      <c r="BI176" s="110">
        <f>IF(U176="nulová",N176,0)</f>
        <v>0</v>
      </c>
      <c r="BJ176" s="18" t="s">
        <v>82</v>
      </c>
      <c r="BK176" s="110">
        <f>ROUND(L176*K176,2)</f>
        <v>0</v>
      </c>
      <c r="BL176" s="18" t="s">
        <v>155</v>
      </c>
      <c r="BM176" s="18" t="s">
        <v>278</v>
      </c>
    </row>
    <row r="177" spans="2:65" s="1" customFormat="1" ht="22.5" customHeight="1">
      <c r="B177" s="35"/>
      <c r="C177" s="36"/>
      <c r="D177" s="36"/>
      <c r="E177" s="36"/>
      <c r="F177" s="260" t="s">
        <v>279</v>
      </c>
      <c r="G177" s="261"/>
      <c r="H177" s="261"/>
      <c r="I177" s="261"/>
      <c r="J177" s="36"/>
      <c r="K177" s="36"/>
      <c r="L177" s="36"/>
      <c r="M177" s="36"/>
      <c r="N177" s="36"/>
      <c r="O177" s="36"/>
      <c r="P177" s="36"/>
      <c r="Q177" s="36"/>
      <c r="R177" s="37"/>
      <c r="T177" s="174"/>
      <c r="U177" s="36"/>
      <c r="V177" s="36"/>
      <c r="W177" s="36"/>
      <c r="X177" s="36"/>
      <c r="Y177" s="36"/>
      <c r="Z177" s="36"/>
      <c r="AA177" s="74"/>
      <c r="AT177" s="18" t="s">
        <v>203</v>
      </c>
      <c r="AU177" s="18" t="s">
        <v>86</v>
      </c>
    </row>
    <row r="178" spans="2:65" s="10" customFormat="1" ht="22.35" customHeight="1">
      <c r="B178" s="152"/>
      <c r="C178" s="153"/>
      <c r="D178" s="162" t="s">
        <v>120</v>
      </c>
      <c r="E178" s="162"/>
      <c r="F178" s="162"/>
      <c r="G178" s="162"/>
      <c r="H178" s="162"/>
      <c r="I178" s="162"/>
      <c r="J178" s="162"/>
      <c r="K178" s="162"/>
      <c r="L178" s="162"/>
      <c r="M178" s="162"/>
      <c r="N178" s="254">
        <f>BK178</f>
        <v>0</v>
      </c>
      <c r="O178" s="255"/>
      <c r="P178" s="255"/>
      <c r="Q178" s="255"/>
      <c r="R178" s="155"/>
      <c r="T178" s="156"/>
      <c r="U178" s="153"/>
      <c r="V178" s="153"/>
      <c r="W178" s="157">
        <f>SUM(W179:W184)</f>
        <v>0</v>
      </c>
      <c r="X178" s="153"/>
      <c r="Y178" s="157">
        <f>SUM(Y179:Y184)</f>
        <v>0</v>
      </c>
      <c r="Z178" s="153"/>
      <c r="AA178" s="158">
        <f>SUM(AA179:AA184)</f>
        <v>0</v>
      </c>
      <c r="AR178" s="159" t="s">
        <v>82</v>
      </c>
      <c r="AT178" s="160" t="s">
        <v>74</v>
      </c>
      <c r="AU178" s="160" t="s">
        <v>86</v>
      </c>
      <c r="AY178" s="159" t="s">
        <v>145</v>
      </c>
      <c r="BK178" s="161">
        <f>SUM(BK179:BK184)</f>
        <v>0</v>
      </c>
    </row>
    <row r="179" spans="2:65" s="1" customFormat="1" ht="31.5" customHeight="1">
      <c r="B179" s="134"/>
      <c r="C179" s="170" t="s">
        <v>280</v>
      </c>
      <c r="D179" s="170" t="s">
        <v>152</v>
      </c>
      <c r="E179" s="171" t="s">
        <v>281</v>
      </c>
      <c r="F179" s="256" t="s">
        <v>282</v>
      </c>
      <c r="G179" s="256"/>
      <c r="H179" s="256"/>
      <c r="I179" s="256"/>
      <c r="J179" s="172" t="s">
        <v>283</v>
      </c>
      <c r="K179" s="173">
        <v>61</v>
      </c>
      <c r="L179" s="257">
        <v>0</v>
      </c>
      <c r="M179" s="257"/>
      <c r="N179" s="250">
        <f t="shared" ref="N179:N184" si="25">ROUND(L179*K179,2)</f>
        <v>0</v>
      </c>
      <c r="O179" s="250"/>
      <c r="P179" s="250"/>
      <c r="Q179" s="250"/>
      <c r="R179" s="137"/>
      <c r="T179" s="167" t="s">
        <v>5</v>
      </c>
      <c r="U179" s="44" t="s">
        <v>40</v>
      </c>
      <c r="V179" s="36"/>
      <c r="W179" s="168">
        <f t="shared" ref="W179:W184" si="26">V179*K179</f>
        <v>0</v>
      </c>
      <c r="X179" s="168">
        <v>0</v>
      </c>
      <c r="Y179" s="168">
        <f t="shared" ref="Y179:Y184" si="27">X179*K179</f>
        <v>0</v>
      </c>
      <c r="Z179" s="168">
        <v>0</v>
      </c>
      <c r="AA179" s="169">
        <f t="shared" ref="AA179:AA184" si="28">Z179*K179</f>
        <v>0</v>
      </c>
      <c r="AR179" s="18" t="s">
        <v>155</v>
      </c>
      <c r="AT179" s="18" t="s">
        <v>152</v>
      </c>
      <c r="AU179" s="18" t="s">
        <v>144</v>
      </c>
      <c r="AY179" s="18" t="s">
        <v>145</v>
      </c>
      <c r="BE179" s="110">
        <f t="shared" ref="BE179:BE184" si="29">IF(U179="základní",N179,0)</f>
        <v>0</v>
      </c>
      <c r="BF179" s="110">
        <f t="shared" ref="BF179:BF184" si="30">IF(U179="snížená",N179,0)</f>
        <v>0</v>
      </c>
      <c r="BG179" s="110">
        <f t="shared" ref="BG179:BG184" si="31">IF(U179="zákl. přenesená",N179,0)</f>
        <v>0</v>
      </c>
      <c r="BH179" s="110">
        <f t="shared" ref="BH179:BH184" si="32">IF(U179="sníž. přenesená",N179,0)</f>
        <v>0</v>
      </c>
      <c r="BI179" s="110">
        <f t="shared" ref="BI179:BI184" si="33">IF(U179="nulová",N179,0)</f>
        <v>0</v>
      </c>
      <c r="BJ179" s="18" t="s">
        <v>82</v>
      </c>
      <c r="BK179" s="110">
        <f t="shared" ref="BK179:BK184" si="34">ROUND(L179*K179,2)</f>
        <v>0</v>
      </c>
      <c r="BL179" s="18" t="s">
        <v>155</v>
      </c>
      <c r="BM179" s="18" t="s">
        <v>284</v>
      </c>
    </row>
    <row r="180" spans="2:65" s="1" customFormat="1" ht="31.5" customHeight="1">
      <c r="B180" s="134"/>
      <c r="C180" s="170" t="s">
        <v>218</v>
      </c>
      <c r="D180" s="170" t="s">
        <v>152</v>
      </c>
      <c r="E180" s="171" t="s">
        <v>285</v>
      </c>
      <c r="F180" s="256" t="s">
        <v>286</v>
      </c>
      <c r="G180" s="256"/>
      <c r="H180" s="256"/>
      <c r="I180" s="256"/>
      <c r="J180" s="172" t="s">
        <v>283</v>
      </c>
      <c r="K180" s="173">
        <v>130</v>
      </c>
      <c r="L180" s="257">
        <v>0</v>
      </c>
      <c r="M180" s="257"/>
      <c r="N180" s="250">
        <f t="shared" si="25"/>
        <v>0</v>
      </c>
      <c r="O180" s="250"/>
      <c r="P180" s="250"/>
      <c r="Q180" s="250"/>
      <c r="R180" s="137"/>
      <c r="T180" s="167" t="s">
        <v>5</v>
      </c>
      <c r="U180" s="44" t="s">
        <v>40</v>
      </c>
      <c r="V180" s="36"/>
      <c r="W180" s="168">
        <f t="shared" si="26"/>
        <v>0</v>
      </c>
      <c r="X180" s="168">
        <v>0</v>
      </c>
      <c r="Y180" s="168">
        <f t="shared" si="27"/>
        <v>0</v>
      </c>
      <c r="Z180" s="168">
        <v>0</v>
      </c>
      <c r="AA180" s="169">
        <f t="shared" si="28"/>
        <v>0</v>
      </c>
      <c r="AR180" s="18" t="s">
        <v>155</v>
      </c>
      <c r="AT180" s="18" t="s">
        <v>152</v>
      </c>
      <c r="AU180" s="18" t="s">
        <v>144</v>
      </c>
      <c r="AY180" s="18" t="s">
        <v>145</v>
      </c>
      <c r="BE180" s="110">
        <f t="shared" si="29"/>
        <v>0</v>
      </c>
      <c r="BF180" s="110">
        <f t="shared" si="30"/>
        <v>0</v>
      </c>
      <c r="BG180" s="110">
        <f t="shared" si="31"/>
        <v>0</v>
      </c>
      <c r="BH180" s="110">
        <f t="shared" si="32"/>
        <v>0</v>
      </c>
      <c r="BI180" s="110">
        <f t="shared" si="33"/>
        <v>0</v>
      </c>
      <c r="BJ180" s="18" t="s">
        <v>82</v>
      </c>
      <c r="BK180" s="110">
        <f t="shared" si="34"/>
        <v>0</v>
      </c>
      <c r="BL180" s="18" t="s">
        <v>155</v>
      </c>
      <c r="BM180" s="18" t="s">
        <v>287</v>
      </c>
    </row>
    <row r="181" spans="2:65" s="1" customFormat="1" ht="22.5" customHeight="1">
      <c r="B181" s="134"/>
      <c r="C181" s="170" t="s">
        <v>288</v>
      </c>
      <c r="D181" s="170" t="s">
        <v>152</v>
      </c>
      <c r="E181" s="171" t="s">
        <v>289</v>
      </c>
      <c r="F181" s="256" t="s">
        <v>290</v>
      </c>
      <c r="G181" s="256"/>
      <c r="H181" s="256"/>
      <c r="I181" s="256"/>
      <c r="J181" s="172" t="s">
        <v>283</v>
      </c>
      <c r="K181" s="173">
        <v>61</v>
      </c>
      <c r="L181" s="257">
        <v>0</v>
      </c>
      <c r="M181" s="257"/>
      <c r="N181" s="250">
        <f t="shared" si="25"/>
        <v>0</v>
      </c>
      <c r="O181" s="250"/>
      <c r="P181" s="250"/>
      <c r="Q181" s="250"/>
      <c r="R181" s="137"/>
      <c r="T181" s="167" t="s">
        <v>5</v>
      </c>
      <c r="U181" s="44" t="s">
        <v>40</v>
      </c>
      <c r="V181" s="36"/>
      <c r="W181" s="168">
        <f t="shared" si="26"/>
        <v>0</v>
      </c>
      <c r="X181" s="168">
        <v>0</v>
      </c>
      <c r="Y181" s="168">
        <f t="shared" si="27"/>
        <v>0</v>
      </c>
      <c r="Z181" s="168">
        <v>0</v>
      </c>
      <c r="AA181" s="169">
        <f t="shared" si="28"/>
        <v>0</v>
      </c>
      <c r="AR181" s="18" t="s">
        <v>155</v>
      </c>
      <c r="AT181" s="18" t="s">
        <v>152</v>
      </c>
      <c r="AU181" s="18" t="s">
        <v>144</v>
      </c>
      <c r="AY181" s="18" t="s">
        <v>145</v>
      </c>
      <c r="BE181" s="110">
        <f t="shared" si="29"/>
        <v>0</v>
      </c>
      <c r="BF181" s="110">
        <f t="shared" si="30"/>
        <v>0</v>
      </c>
      <c r="BG181" s="110">
        <f t="shared" si="31"/>
        <v>0</v>
      </c>
      <c r="BH181" s="110">
        <f t="shared" si="32"/>
        <v>0</v>
      </c>
      <c r="BI181" s="110">
        <f t="shared" si="33"/>
        <v>0</v>
      </c>
      <c r="BJ181" s="18" t="s">
        <v>82</v>
      </c>
      <c r="BK181" s="110">
        <f t="shared" si="34"/>
        <v>0</v>
      </c>
      <c r="BL181" s="18" t="s">
        <v>155</v>
      </c>
      <c r="BM181" s="18" t="s">
        <v>291</v>
      </c>
    </row>
    <row r="182" spans="2:65" s="1" customFormat="1" ht="22.5" customHeight="1">
      <c r="B182" s="134"/>
      <c r="C182" s="170" t="s">
        <v>221</v>
      </c>
      <c r="D182" s="170" t="s">
        <v>152</v>
      </c>
      <c r="E182" s="171" t="s">
        <v>292</v>
      </c>
      <c r="F182" s="256" t="s">
        <v>293</v>
      </c>
      <c r="G182" s="256"/>
      <c r="H182" s="256"/>
      <c r="I182" s="256"/>
      <c r="J182" s="172" t="s">
        <v>283</v>
      </c>
      <c r="K182" s="173">
        <v>130</v>
      </c>
      <c r="L182" s="257">
        <v>0</v>
      </c>
      <c r="M182" s="257"/>
      <c r="N182" s="250">
        <f t="shared" si="25"/>
        <v>0</v>
      </c>
      <c r="O182" s="250"/>
      <c r="P182" s="250"/>
      <c r="Q182" s="250"/>
      <c r="R182" s="137"/>
      <c r="T182" s="167" t="s">
        <v>5</v>
      </c>
      <c r="U182" s="44" t="s">
        <v>40</v>
      </c>
      <c r="V182" s="36"/>
      <c r="W182" s="168">
        <f t="shared" si="26"/>
        <v>0</v>
      </c>
      <c r="X182" s="168">
        <v>0</v>
      </c>
      <c r="Y182" s="168">
        <f t="shared" si="27"/>
        <v>0</v>
      </c>
      <c r="Z182" s="168">
        <v>0</v>
      </c>
      <c r="AA182" s="169">
        <f t="shared" si="28"/>
        <v>0</v>
      </c>
      <c r="AR182" s="18" t="s">
        <v>155</v>
      </c>
      <c r="AT182" s="18" t="s">
        <v>152</v>
      </c>
      <c r="AU182" s="18" t="s">
        <v>144</v>
      </c>
      <c r="AY182" s="18" t="s">
        <v>145</v>
      </c>
      <c r="BE182" s="110">
        <f t="shared" si="29"/>
        <v>0</v>
      </c>
      <c r="BF182" s="110">
        <f t="shared" si="30"/>
        <v>0</v>
      </c>
      <c r="BG182" s="110">
        <f t="shared" si="31"/>
        <v>0</v>
      </c>
      <c r="BH182" s="110">
        <f t="shared" si="32"/>
        <v>0</v>
      </c>
      <c r="BI182" s="110">
        <f t="shared" si="33"/>
        <v>0</v>
      </c>
      <c r="BJ182" s="18" t="s">
        <v>82</v>
      </c>
      <c r="BK182" s="110">
        <f t="shared" si="34"/>
        <v>0</v>
      </c>
      <c r="BL182" s="18" t="s">
        <v>155</v>
      </c>
      <c r="BM182" s="18" t="s">
        <v>294</v>
      </c>
    </row>
    <row r="183" spans="2:65" s="1" customFormat="1" ht="22.5" customHeight="1">
      <c r="B183" s="134"/>
      <c r="C183" s="170" t="s">
        <v>295</v>
      </c>
      <c r="D183" s="170" t="s">
        <v>152</v>
      </c>
      <c r="E183" s="171" t="s">
        <v>296</v>
      </c>
      <c r="F183" s="256" t="s">
        <v>297</v>
      </c>
      <c r="G183" s="256"/>
      <c r="H183" s="256"/>
      <c r="I183" s="256"/>
      <c r="J183" s="172" t="s">
        <v>283</v>
      </c>
      <c r="K183" s="173">
        <v>6</v>
      </c>
      <c r="L183" s="257">
        <v>0</v>
      </c>
      <c r="M183" s="257"/>
      <c r="N183" s="250">
        <f t="shared" si="25"/>
        <v>0</v>
      </c>
      <c r="O183" s="250"/>
      <c r="P183" s="250"/>
      <c r="Q183" s="250"/>
      <c r="R183" s="137"/>
      <c r="T183" s="167" t="s">
        <v>5</v>
      </c>
      <c r="U183" s="44" t="s">
        <v>40</v>
      </c>
      <c r="V183" s="36"/>
      <c r="W183" s="168">
        <f t="shared" si="26"/>
        <v>0</v>
      </c>
      <c r="X183" s="168">
        <v>0</v>
      </c>
      <c r="Y183" s="168">
        <f t="shared" si="27"/>
        <v>0</v>
      </c>
      <c r="Z183" s="168">
        <v>0</v>
      </c>
      <c r="AA183" s="169">
        <f t="shared" si="28"/>
        <v>0</v>
      </c>
      <c r="AR183" s="18" t="s">
        <v>155</v>
      </c>
      <c r="AT183" s="18" t="s">
        <v>152</v>
      </c>
      <c r="AU183" s="18" t="s">
        <v>144</v>
      </c>
      <c r="AY183" s="18" t="s">
        <v>145</v>
      </c>
      <c r="BE183" s="110">
        <f t="shared" si="29"/>
        <v>0</v>
      </c>
      <c r="BF183" s="110">
        <f t="shared" si="30"/>
        <v>0</v>
      </c>
      <c r="BG183" s="110">
        <f t="shared" si="31"/>
        <v>0</v>
      </c>
      <c r="BH183" s="110">
        <f t="shared" si="32"/>
        <v>0</v>
      </c>
      <c r="BI183" s="110">
        <f t="shared" si="33"/>
        <v>0</v>
      </c>
      <c r="BJ183" s="18" t="s">
        <v>82</v>
      </c>
      <c r="BK183" s="110">
        <f t="shared" si="34"/>
        <v>0</v>
      </c>
      <c r="BL183" s="18" t="s">
        <v>155</v>
      </c>
      <c r="BM183" s="18" t="s">
        <v>298</v>
      </c>
    </row>
    <row r="184" spans="2:65" s="1" customFormat="1" ht="22.5" customHeight="1">
      <c r="B184" s="134"/>
      <c r="C184" s="170" t="s">
        <v>224</v>
      </c>
      <c r="D184" s="170" t="s">
        <v>152</v>
      </c>
      <c r="E184" s="171" t="s">
        <v>299</v>
      </c>
      <c r="F184" s="256" t="s">
        <v>300</v>
      </c>
      <c r="G184" s="256"/>
      <c r="H184" s="256"/>
      <c r="I184" s="256"/>
      <c r="J184" s="172" t="s">
        <v>283</v>
      </c>
      <c r="K184" s="173">
        <v>13</v>
      </c>
      <c r="L184" s="257">
        <v>0</v>
      </c>
      <c r="M184" s="257"/>
      <c r="N184" s="250">
        <f t="shared" si="25"/>
        <v>0</v>
      </c>
      <c r="O184" s="250"/>
      <c r="P184" s="250"/>
      <c r="Q184" s="250"/>
      <c r="R184" s="137"/>
      <c r="T184" s="167" t="s">
        <v>5</v>
      </c>
      <c r="U184" s="44" t="s">
        <v>40</v>
      </c>
      <c r="V184" s="36"/>
      <c r="W184" s="168">
        <f t="shared" si="26"/>
        <v>0</v>
      </c>
      <c r="X184" s="168">
        <v>0</v>
      </c>
      <c r="Y184" s="168">
        <f t="shared" si="27"/>
        <v>0</v>
      </c>
      <c r="Z184" s="168">
        <v>0</v>
      </c>
      <c r="AA184" s="169">
        <f t="shared" si="28"/>
        <v>0</v>
      </c>
      <c r="AR184" s="18" t="s">
        <v>155</v>
      </c>
      <c r="AT184" s="18" t="s">
        <v>152</v>
      </c>
      <c r="AU184" s="18" t="s">
        <v>144</v>
      </c>
      <c r="AY184" s="18" t="s">
        <v>145</v>
      </c>
      <c r="BE184" s="110">
        <f t="shared" si="29"/>
        <v>0</v>
      </c>
      <c r="BF184" s="110">
        <f t="shared" si="30"/>
        <v>0</v>
      </c>
      <c r="BG184" s="110">
        <f t="shared" si="31"/>
        <v>0</v>
      </c>
      <c r="BH184" s="110">
        <f t="shared" si="32"/>
        <v>0</v>
      </c>
      <c r="BI184" s="110">
        <f t="shared" si="33"/>
        <v>0</v>
      </c>
      <c r="BJ184" s="18" t="s">
        <v>82</v>
      </c>
      <c r="BK184" s="110">
        <f t="shared" si="34"/>
        <v>0</v>
      </c>
      <c r="BL184" s="18" t="s">
        <v>155</v>
      </c>
      <c r="BM184" s="18" t="s">
        <v>301</v>
      </c>
    </row>
    <row r="185" spans="2:65" s="1" customFormat="1" ht="49.9" customHeight="1">
      <c r="B185" s="35"/>
      <c r="C185" s="36"/>
      <c r="D185" s="154" t="s">
        <v>302</v>
      </c>
      <c r="E185" s="36"/>
      <c r="F185" s="36"/>
      <c r="G185" s="36"/>
      <c r="H185" s="36"/>
      <c r="I185" s="36"/>
      <c r="J185" s="36"/>
      <c r="K185" s="36"/>
      <c r="L185" s="36"/>
      <c r="M185" s="36"/>
      <c r="N185" s="262">
        <f>BK185</f>
        <v>0</v>
      </c>
      <c r="O185" s="263"/>
      <c r="P185" s="263"/>
      <c r="Q185" s="263"/>
      <c r="R185" s="37"/>
      <c r="T185" s="176"/>
      <c r="U185" s="56"/>
      <c r="V185" s="56"/>
      <c r="W185" s="56"/>
      <c r="X185" s="56"/>
      <c r="Y185" s="56"/>
      <c r="Z185" s="56"/>
      <c r="AA185" s="58"/>
      <c r="AT185" s="18" t="s">
        <v>74</v>
      </c>
      <c r="AU185" s="18" t="s">
        <v>75</v>
      </c>
      <c r="AY185" s="18" t="s">
        <v>303</v>
      </c>
      <c r="BK185" s="110">
        <v>0</v>
      </c>
    </row>
    <row r="186" spans="2:65" s="1" customFormat="1" ht="6.95" customHeight="1">
      <c r="B186" s="59"/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0"/>
      <c r="P186" s="60"/>
      <c r="Q186" s="60"/>
      <c r="R186" s="61"/>
    </row>
  </sheetData>
  <mergeCells count="218">
    <mergeCell ref="N172:Q172"/>
    <mergeCell ref="N178:Q178"/>
    <mergeCell ref="N185:Q185"/>
    <mergeCell ref="H1:K1"/>
    <mergeCell ref="S2:AC2"/>
    <mergeCell ref="F182:I182"/>
    <mergeCell ref="L182:M182"/>
    <mergeCell ref="N182:Q182"/>
    <mergeCell ref="F183:I183"/>
    <mergeCell ref="L183:M183"/>
    <mergeCell ref="N183:Q183"/>
    <mergeCell ref="F184:I184"/>
    <mergeCell ref="L184:M184"/>
    <mergeCell ref="N184:Q184"/>
    <mergeCell ref="F177:I177"/>
    <mergeCell ref="F179:I179"/>
    <mergeCell ref="L179:M179"/>
    <mergeCell ref="N179:Q179"/>
    <mergeCell ref="F180:I180"/>
    <mergeCell ref="L180:M180"/>
    <mergeCell ref="N180:Q180"/>
    <mergeCell ref="F181:I181"/>
    <mergeCell ref="L181:M181"/>
    <mergeCell ref="N181:Q181"/>
    <mergeCell ref="F173:I173"/>
    <mergeCell ref="L173:M173"/>
    <mergeCell ref="N173:Q173"/>
    <mergeCell ref="F174:I174"/>
    <mergeCell ref="L174:M174"/>
    <mergeCell ref="N174:Q174"/>
    <mergeCell ref="F175:I175"/>
    <mergeCell ref="F176:I176"/>
    <mergeCell ref="L176:M176"/>
    <mergeCell ref="N176:Q176"/>
    <mergeCell ref="F168:I168"/>
    <mergeCell ref="L168:M168"/>
    <mergeCell ref="N168:Q168"/>
    <mergeCell ref="F169:I169"/>
    <mergeCell ref="F170:I170"/>
    <mergeCell ref="L170:M170"/>
    <mergeCell ref="N170:Q170"/>
    <mergeCell ref="F171:I171"/>
    <mergeCell ref="L171:M171"/>
    <mergeCell ref="N171:Q171"/>
    <mergeCell ref="F165:I165"/>
    <mergeCell ref="L165:M165"/>
    <mergeCell ref="N165:Q165"/>
    <mergeCell ref="F166:I166"/>
    <mergeCell ref="L166:M166"/>
    <mergeCell ref="N166:Q166"/>
    <mergeCell ref="F167:I167"/>
    <mergeCell ref="L167:M167"/>
    <mergeCell ref="N167:Q167"/>
    <mergeCell ref="F161:I161"/>
    <mergeCell ref="L161:M161"/>
    <mergeCell ref="N161:Q161"/>
    <mergeCell ref="F163:I163"/>
    <mergeCell ref="L163:M163"/>
    <mergeCell ref="N163:Q163"/>
    <mergeCell ref="F164:I164"/>
    <mergeCell ref="L164:M164"/>
    <mergeCell ref="N164:Q164"/>
    <mergeCell ref="N162:Q162"/>
    <mergeCell ref="F157:I157"/>
    <mergeCell ref="L157:M157"/>
    <mergeCell ref="N157:Q157"/>
    <mergeCell ref="F158:I158"/>
    <mergeCell ref="L158:M158"/>
    <mergeCell ref="N158:Q158"/>
    <mergeCell ref="F160:I160"/>
    <mergeCell ref="L160:M160"/>
    <mergeCell ref="N160:Q160"/>
    <mergeCell ref="N159:Q159"/>
    <mergeCell ref="F152:I152"/>
    <mergeCell ref="F153:I153"/>
    <mergeCell ref="L153:M153"/>
    <mergeCell ref="N153:Q153"/>
    <mergeCell ref="F154:I154"/>
    <mergeCell ref="F155:I155"/>
    <mergeCell ref="L155:M155"/>
    <mergeCell ref="N155:Q155"/>
    <mergeCell ref="F156:I156"/>
    <mergeCell ref="F147:I147"/>
    <mergeCell ref="F148:I148"/>
    <mergeCell ref="L148:M148"/>
    <mergeCell ref="N148:Q148"/>
    <mergeCell ref="F149:I149"/>
    <mergeCell ref="F150:I150"/>
    <mergeCell ref="L150:M150"/>
    <mergeCell ref="N150:Q150"/>
    <mergeCell ref="F151:I151"/>
    <mergeCell ref="L151:M151"/>
    <mergeCell ref="N151:Q151"/>
    <mergeCell ref="F142:I142"/>
    <mergeCell ref="L142:M142"/>
    <mergeCell ref="N142:Q142"/>
    <mergeCell ref="F144:I144"/>
    <mergeCell ref="L144:M144"/>
    <mergeCell ref="N144:Q144"/>
    <mergeCell ref="F145:I145"/>
    <mergeCell ref="F146:I146"/>
    <mergeCell ref="L146:M146"/>
    <mergeCell ref="N146:Q146"/>
    <mergeCell ref="N143:Q143"/>
    <mergeCell ref="F138:I138"/>
    <mergeCell ref="L138:M138"/>
    <mergeCell ref="N138:Q138"/>
    <mergeCell ref="F139:I139"/>
    <mergeCell ref="L139:M139"/>
    <mergeCell ref="N139:Q139"/>
    <mergeCell ref="F141:I141"/>
    <mergeCell ref="L141:M141"/>
    <mergeCell ref="N141:Q141"/>
    <mergeCell ref="N140:Q140"/>
    <mergeCell ref="F135:I135"/>
    <mergeCell ref="L135:M135"/>
    <mergeCell ref="N135:Q135"/>
    <mergeCell ref="F136:I136"/>
    <mergeCell ref="L136:M136"/>
    <mergeCell ref="N136:Q136"/>
    <mergeCell ref="F137:I137"/>
    <mergeCell ref="L137:M137"/>
    <mergeCell ref="N137:Q137"/>
    <mergeCell ref="F132:I132"/>
    <mergeCell ref="L132:M132"/>
    <mergeCell ref="N132:Q132"/>
    <mergeCell ref="F133:I133"/>
    <mergeCell ref="L133:M133"/>
    <mergeCell ref="N133:Q133"/>
    <mergeCell ref="F134:I134"/>
    <mergeCell ref="L134:M134"/>
    <mergeCell ref="N134:Q134"/>
    <mergeCell ref="F129:I129"/>
    <mergeCell ref="L129:M129"/>
    <mergeCell ref="N129:Q129"/>
    <mergeCell ref="F130:I130"/>
    <mergeCell ref="L130:M130"/>
    <mergeCell ref="N130:Q130"/>
    <mergeCell ref="F131:I131"/>
    <mergeCell ref="L131:M131"/>
    <mergeCell ref="N131:Q131"/>
    <mergeCell ref="F117:P117"/>
    <mergeCell ref="M119:P119"/>
    <mergeCell ref="M121:Q121"/>
    <mergeCell ref="M122:Q122"/>
    <mergeCell ref="F124:I124"/>
    <mergeCell ref="L124:M124"/>
    <mergeCell ref="N124:Q124"/>
    <mergeCell ref="F128:I128"/>
    <mergeCell ref="L128:M128"/>
    <mergeCell ref="N128:Q128"/>
    <mergeCell ref="N125:Q125"/>
    <mergeCell ref="N126:Q126"/>
    <mergeCell ref="N127:Q127"/>
    <mergeCell ref="D103:H103"/>
    <mergeCell ref="N103:Q103"/>
    <mergeCell ref="D104:H104"/>
    <mergeCell ref="N104:Q104"/>
    <mergeCell ref="N105:Q105"/>
    <mergeCell ref="L107:Q107"/>
    <mergeCell ref="C113:Q113"/>
    <mergeCell ref="F115:P115"/>
    <mergeCell ref="F116:P116"/>
    <mergeCell ref="N95:Q95"/>
    <mergeCell ref="N96:Q96"/>
    <mergeCell ref="N97:Q97"/>
    <mergeCell ref="N99:Q99"/>
    <mergeCell ref="D100:H100"/>
    <mergeCell ref="N100:Q100"/>
    <mergeCell ref="D101:H101"/>
    <mergeCell ref="N101:Q101"/>
    <mergeCell ref="D102:H102"/>
    <mergeCell ref="N102:Q102"/>
    <mergeCell ref="M85:Q85"/>
    <mergeCell ref="C87:G87"/>
    <mergeCell ref="N87:Q87"/>
    <mergeCell ref="N89:Q89"/>
    <mergeCell ref="N90:Q90"/>
    <mergeCell ref="N91:Q91"/>
    <mergeCell ref="N92:Q92"/>
    <mergeCell ref="N93:Q93"/>
    <mergeCell ref="N94:Q94"/>
    <mergeCell ref="H37:J37"/>
    <mergeCell ref="M37:P37"/>
    <mergeCell ref="L39:P39"/>
    <mergeCell ref="C76:Q76"/>
    <mergeCell ref="F78:P78"/>
    <mergeCell ref="F79:P79"/>
    <mergeCell ref="F80:P80"/>
    <mergeCell ref="M82:P82"/>
    <mergeCell ref="M84:Q84"/>
    <mergeCell ref="M31:P31"/>
    <mergeCell ref="H33:J33"/>
    <mergeCell ref="M33:P33"/>
    <mergeCell ref="H34:J34"/>
    <mergeCell ref="M34:P34"/>
    <mergeCell ref="H35:J35"/>
    <mergeCell ref="M35:P35"/>
    <mergeCell ref="H36:J36"/>
    <mergeCell ref="M36:P36"/>
    <mergeCell ref="E16:L16"/>
    <mergeCell ref="O16:P16"/>
    <mergeCell ref="O18:P18"/>
    <mergeCell ref="O19:P19"/>
    <mergeCell ref="O21:P21"/>
    <mergeCell ref="O22:P22"/>
    <mergeCell ref="E25:L25"/>
    <mergeCell ref="M28:P28"/>
    <mergeCell ref="M29:P29"/>
    <mergeCell ref="C2:Q2"/>
    <mergeCell ref="C4:Q4"/>
    <mergeCell ref="F6:P6"/>
    <mergeCell ref="F7:P7"/>
    <mergeCell ref="F8:P8"/>
    <mergeCell ref="O10:P10"/>
    <mergeCell ref="O12:P12"/>
    <mergeCell ref="O13:P13"/>
    <mergeCell ref="O15:P15"/>
  </mergeCells>
  <hyperlinks>
    <hyperlink ref="F1:G1" location="C2" display="1) Krycí list rozpočtu"/>
    <hyperlink ref="H1:K1" location="C87" display="2) Rekapitulace rozpočtu"/>
    <hyperlink ref="L1" location="C124" display="3) Rozpočet"/>
    <hyperlink ref="S1:T1" location="'Rekapitulace stavby'!C2" display="Rekapitulace stavby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F5 HP - Horkovodní přivad...</vt:lpstr>
      <vt:lpstr>'F5 HP - Horkovodní přivad...'!Názvy_tisku</vt:lpstr>
      <vt:lpstr>'Rekapitulace stavby'!Názvy_tisku</vt:lpstr>
      <vt:lpstr>'F5 HP - Horkovodní přivad...'!Oblast_tisku</vt:lpstr>
      <vt:lpstr>'Rekapitulace stavby'!Oblast_tisku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Tomanová Vlasta</dc:creator>
  <cp:lastModifiedBy>Racín Jan (racin)</cp:lastModifiedBy>
  <dcterms:created xsi:type="dcterms:W3CDTF">2017-07-01T10:42:53Z</dcterms:created>
  <dcterms:modified xsi:type="dcterms:W3CDTF">2017-07-02T07:40:45Z</dcterms:modified>
</cp:coreProperties>
</file>