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Plocha\"/>
    </mc:Choice>
  </mc:AlternateContent>
  <bookViews>
    <workbookView xWindow="135" yWindow="510" windowWidth="22710" windowHeight="13425" activeTab="2"/>
  </bookViews>
  <sheets>
    <sheet name="Rekapitulace stavby" sheetId="1" r:id="rId1"/>
    <sheet name="001 - TZ 06 Horkovod, oce..." sheetId="2" r:id="rId2"/>
    <sheet name="VON - Vedlejší a ostatní ..." sheetId="3" r:id="rId3"/>
  </sheets>
  <definedNames>
    <definedName name="_xlnm.Print_Titles" localSheetId="1">'001 - TZ 06 Horkovod, oce...'!$121:$121</definedName>
    <definedName name="_xlnm.Print_Titles" localSheetId="0">'Rekapitulace stavby'!$85:$85</definedName>
    <definedName name="_xlnm.Print_Titles" localSheetId="2">'VON - Vedlejší a ostatní ...'!$120:$120</definedName>
    <definedName name="_xlnm.Print_Area" localSheetId="1">'001 - TZ 06 Horkovod, oce...'!$C$4:$Q$70,'001 - TZ 06 Horkovod, oce...'!$C$76:$Q$105,'001 - TZ 06 Horkovod, oce...'!$C$111:$Q$266</definedName>
    <definedName name="_xlnm.Print_Area" localSheetId="0">'Rekapitulace stavby'!$C$4:$AP$70,'Rekapitulace stavby'!$C$76:$AP$97</definedName>
    <definedName name="_xlnm.Print_Area" localSheetId="2">'VON - Vedlejší a ostatní ...'!$C$4:$Q$70,'VON - Vedlejší a ostatní ...'!$C$76:$Q$104,'VON - Vedlejší a ostatní ...'!$C$110:$Q$164</definedName>
  </definedNames>
  <calcPr calcId="152511"/>
</workbook>
</file>

<file path=xl/calcChain.xml><?xml version="1.0" encoding="utf-8"?>
<calcChain xmlns="http://schemas.openxmlformats.org/spreadsheetml/2006/main">
  <c r="N164" i="3" l="1"/>
  <c r="AY89" i="1"/>
  <c r="AX89" i="1"/>
  <c r="BI161" i="3"/>
  <c r="BH161" i="3"/>
  <c r="BG161" i="3"/>
  <c r="BF161" i="3"/>
  <c r="AA161" i="3"/>
  <c r="AA160" i="3" s="1"/>
  <c r="Y161" i="3"/>
  <c r="Y160" i="3" s="1"/>
  <c r="W161" i="3"/>
  <c r="W160" i="3" s="1"/>
  <c r="BK161" i="3"/>
  <c r="BK160" i="3" s="1"/>
  <c r="N160" i="3" s="1"/>
  <c r="N94" i="3" s="1"/>
  <c r="N161" i="3"/>
  <c r="BE161" i="3" s="1"/>
  <c r="BI157" i="3"/>
  <c r="BH157" i="3"/>
  <c r="BG157" i="3"/>
  <c r="BF157" i="3"/>
  <c r="BE157" i="3"/>
  <c r="AA157" i="3"/>
  <c r="AA156" i="3" s="1"/>
  <c r="Y157" i="3"/>
  <c r="Y156" i="3" s="1"/>
  <c r="W157" i="3"/>
  <c r="W156" i="3" s="1"/>
  <c r="BK157" i="3"/>
  <c r="BK156" i="3" s="1"/>
  <c r="N156" i="3" s="1"/>
  <c r="N93" i="3" s="1"/>
  <c r="N157" i="3"/>
  <c r="BI153" i="3"/>
  <c r="BH153" i="3"/>
  <c r="BG153" i="3"/>
  <c r="BF153" i="3"/>
  <c r="AA153" i="3"/>
  <c r="AA152" i="3" s="1"/>
  <c r="Y153" i="3"/>
  <c r="Y152" i="3" s="1"/>
  <c r="W153" i="3"/>
  <c r="W152" i="3" s="1"/>
  <c r="BK153" i="3"/>
  <c r="BK152" i="3" s="1"/>
  <c r="N152" i="3" s="1"/>
  <c r="N92" i="3" s="1"/>
  <c r="N153" i="3"/>
  <c r="BE153" i="3" s="1"/>
  <c r="BI149" i="3"/>
  <c r="BH149" i="3"/>
  <c r="BG149" i="3"/>
  <c r="BF149" i="3"/>
  <c r="AA149" i="3"/>
  <c r="Y149" i="3"/>
  <c r="W149" i="3"/>
  <c r="BK149" i="3"/>
  <c r="N149" i="3"/>
  <c r="BE149" i="3" s="1"/>
  <c r="BI146" i="3"/>
  <c r="BH146" i="3"/>
  <c r="BG146" i="3"/>
  <c r="BF146" i="3"/>
  <c r="AA146" i="3"/>
  <c r="Y146" i="3"/>
  <c r="W146" i="3"/>
  <c r="BK146" i="3"/>
  <c r="N146" i="3"/>
  <c r="BE146" i="3" s="1"/>
  <c r="BI143" i="3"/>
  <c r="BH143" i="3"/>
  <c r="BG143" i="3"/>
  <c r="BF143" i="3"/>
  <c r="AA143" i="3"/>
  <c r="Y143" i="3"/>
  <c r="W143" i="3"/>
  <c r="BK143" i="3"/>
  <c r="N143" i="3"/>
  <c r="BE143" i="3" s="1"/>
  <c r="BI140" i="3"/>
  <c r="BH140" i="3"/>
  <c r="BG140" i="3"/>
  <c r="BF140" i="3"/>
  <c r="AA140" i="3"/>
  <c r="Y140" i="3"/>
  <c r="W140" i="3"/>
  <c r="BK140" i="3"/>
  <c r="N140" i="3"/>
  <c r="BE140" i="3" s="1"/>
  <c r="BI137" i="3"/>
  <c r="BH137" i="3"/>
  <c r="BG137" i="3"/>
  <c r="BF137" i="3"/>
  <c r="AA137" i="3"/>
  <c r="Y137" i="3"/>
  <c r="W137" i="3"/>
  <c r="BK137" i="3"/>
  <c r="N137" i="3"/>
  <c r="BE137" i="3" s="1"/>
  <c r="BI134" i="3"/>
  <c r="BH134" i="3"/>
  <c r="BG134" i="3"/>
  <c r="BF134" i="3"/>
  <c r="AA134" i="3"/>
  <c r="Y134" i="3"/>
  <c r="W134" i="3"/>
  <c r="BK134" i="3"/>
  <c r="N134" i="3"/>
  <c r="BE134" i="3" s="1"/>
  <c r="BI131" i="3"/>
  <c r="BH131" i="3"/>
  <c r="BG131" i="3"/>
  <c r="BF131" i="3"/>
  <c r="AA131" i="3"/>
  <c r="Y131" i="3"/>
  <c r="Y130" i="3" s="1"/>
  <c r="W131" i="3"/>
  <c r="W130" i="3" s="1"/>
  <c r="BK131" i="3"/>
  <c r="BK130" i="3" s="1"/>
  <c r="N130" i="3" s="1"/>
  <c r="N91" i="3" s="1"/>
  <c r="N131" i="3"/>
  <c r="BE131" i="3" s="1"/>
  <c r="BI127" i="3"/>
  <c r="BH127" i="3"/>
  <c r="BG127" i="3"/>
  <c r="BF127" i="3"/>
  <c r="AA127" i="3"/>
  <c r="Y127" i="3"/>
  <c r="W127" i="3"/>
  <c r="BK127" i="3"/>
  <c r="N127" i="3"/>
  <c r="BE127" i="3" s="1"/>
  <c r="BI124" i="3"/>
  <c r="BH124" i="3"/>
  <c r="BG124" i="3"/>
  <c r="BF124" i="3"/>
  <c r="AA124" i="3"/>
  <c r="AA123" i="3" s="1"/>
  <c r="Y124" i="3"/>
  <c r="W124" i="3"/>
  <c r="W123" i="3" s="1"/>
  <c r="BK124" i="3"/>
  <c r="N124" i="3"/>
  <c r="BE124" i="3" s="1"/>
  <c r="M118" i="3"/>
  <c r="F118" i="3"/>
  <c r="M117" i="3"/>
  <c r="F117" i="3"/>
  <c r="F115" i="3"/>
  <c r="F11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BI99" i="3"/>
  <c r="BH99" i="3"/>
  <c r="BG99" i="3"/>
  <c r="BF99" i="3"/>
  <c r="BI98" i="3"/>
  <c r="BH98" i="3"/>
  <c r="BG98" i="3"/>
  <c r="BF98" i="3"/>
  <c r="BI97" i="3"/>
  <c r="BH97" i="3"/>
  <c r="H35" i="3" s="1"/>
  <c r="BC89" i="1" s="1"/>
  <c r="BG97" i="3"/>
  <c r="BF97" i="3"/>
  <c r="H33" i="3" s="1"/>
  <c r="BA89" i="1" s="1"/>
  <c r="M84" i="3"/>
  <c r="F84" i="3"/>
  <c r="M83" i="3"/>
  <c r="F83" i="3"/>
  <c r="F81" i="3"/>
  <c r="F79" i="3"/>
  <c r="O9" i="3"/>
  <c r="M115" i="3" s="1"/>
  <c r="F6" i="3"/>
  <c r="F112" i="3" s="1"/>
  <c r="N266" i="2"/>
  <c r="AY88" i="1"/>
  <c r="AX88" i="1"/>
  <c r="BI263" i="2"/>
  <c r="BH263" i="2"/>
  <c r="BG263" i="2"/>
  <c r="BF263" i="2"/>
  <c r="AA263" i="2"/>
  <c r="Y263" i="2"/>
  <c r="W263" i="2"/>
  <c r="BK263" i="2"/>
  <c r="N263" i="2"/>
  <c r="BE263" i="2" s="1"/>
  <c r="BI260" i="2"/>
  <c r="BH260" i="2"/>
  <c r="BG260" i="2"/>
  <c r="BF260" i="2"/>
  <c r="AA260" i="2"/>
  <c r="Y260" i="2"/>
  <c r="W260" i="2"/>
  <c r="BK260" i="2"/>
  <c r="N260" i="2"/>
  <c r="BE260" i="2" s="1"/>
  <c r="BI257" i="2"/>
  <c r="BH257" i="2"/>
  <c r="BG257" i="2"/>
  <c r="BF257" i="2"/>
  <c r="AA257" i="2"/>
  <c r="Y257" i="2"/>
  <c r="W257" i="2"/>
  <c r="BK257" i="2"/>
  <c r="N257" i="2"/>
  <c r="BE257" i="2" s="1"/>
  <c r="BI254" i="2"/>
  <c r="BH254" i="2"/>
  <c r="BG254" i="2"/>
  <c r="BF254" i="2"/>
  <c r="AA254" i="2"/>
  <c r="Y254" i="2"/>
  <c r="W254" i="2"/>
  <c r="BK254" i="2"/>
  <c r="N254" i="2"/>
  <c r="BE254" i="2" s="1"/>
  <c r="BI251" i="2"/>
  <c r="BH251" i="2"/>
  <c r="BG251" i="2"/>
  <c r="BF251" i="2"/>
  <c r="AA251" i="2"/>
  <c r="Y251" i="2"/>
  <c r="W251" i="2"/>
  <c r="BK251" i="2"/>
  <c r="N251" i="2"/>
  <c r="BE251" i="2" s="1"/>
  <c r="BI246" i="2"/>
  <c r="BH246" i="2"/>
  <c r="BG246" i="2"/>
  <c r="BF246" i="2"/>
  <c r="AA246" i="2"/>
  <c r="Y246" i="2"/>
  <c r="W246" i="2"/>
  <c r="BK246" i="2"/>
  <c r="N246" i="2"/>
  <c r="BE246" i="2" s="1"/>
  <c r="BI241" i="2"/>
  <c r="BH241" i="2"/>
  <c r="BG241" i="2"/>
  <c r="BF241" i="2"/>
  <c r="AA241" i="2"/>
  <c r="Y241" i="2"/>
  <c r="W241" i="2"/>
  <c r="BK241" i="2"/>
  <c r="N241" i="2"/>
  <c r="BE241" i="2" s="1"/>
  <c r="BI236" i="2"/>
  <c r="BH236" i="2"/>
  <c r="BG236" i="2"/>
  <c r="BF236" i="2"/>
  <c r="AA236" i="2"/>
  <c r="Y236" i="2"/>
  <c r="W236" i="2"/>
  <c r="BK236" i="2"/>
  <c r="N236" i="2"/>
  <c r="BE236" i="2" s="1"/>
  <c r="BI235" i="2"/>
  <c r="BH235" i="2"/>
  <c r="BG235" i="2"/>
  <c r="BF235" i="2"/>
  <c r="AA235" i="2"/>
  <c r="Y235" i="2"/>
  <c r="W235" i="2"/>
  <c r="BK235" i="2"/>
  <c r="N235" i="2"/>
  <c r="BE235" i="2" s="1"/>
  <c r="BI232" i="2"/>
  <c r="BH232" i="2"/>
  <c r="BG232" i="2"/>
  <c r="BF232" i="2"/>
  <c r="AA232" i="2"/>
  <c r="Y232" i="2"/>
  <c r="W232" i="2"/>
  <c r="BK232" i="2"/>
  <c r="N232" i="2"/>
  <c r="BE232" i="2" s="1"/>
  <c r="BI231" i="2"/>
  <c r="BH231" i="2"/>
  <c r="BG231" i="2"/>
  <c r="BF231" i="2"/>
  <c r="AA231" i="2"/>
  <c r="Y231" i="2"/>
  <c r="W231" i="2"/>
  <c r="BK231" i="2"/>
  <c r="N231" i="2"/>
  <c r="BE231" i="2" s="1"/>
  <c r="BI226" i="2"/>
  <c r="BH226" i="2"/>
  <c r="BG226" i="2"/>
  <c r="BF226" i="2"/>
  <c r="AA226" i="2"/>
  <c r="Y226" i="2"/>
  <c r="W226" i="2"/>
  <c r="BK226" i="2"/>
  <c r="N226" i="2"/>
  <c r="BE226" i="2" s="1"/>
  <c r="BI220" i="2"/>
  <c r="BH220" i="2"/>
  <c r="BG220" i="2"/>
  <c r="BF220" i="2"/>
  <c r="AA220" i="2"/>
  <c r="Y220" i="2"/>
  <c r="W220" i="2"/>
  <c r="BK220" i="2"/>
  <c r="N220" i="2"/>
  <c r="BE220" i="2" s="1"/>
  <c r="BI215" i="2"/>
  <c r="BH215" i="2"/>
  <c r="BG215" i="2"/>
  <c r="BF215" i="2"/>
  <c r="AA215" i="2"/>
  <c r="Y215" i="2"/>
  <c r="W215" i="2"/>
  <c r="BK215" i="2"/>
  <c r="N215" i="2"/>
  <c r="BE215" i="2" s="1"/>
  <c r="BI210" i="2"/>
  <c r="BH210" i="2"/>
  <c r="BG210" i="2"/>
  <c r="BF210" i="2"/>
  <c r="AA210" i="2"/>
  <c r="Y210" i="2"/>
  <c r="W210" i="2"/>
  <c r="BK210" i="2"/>
  <c r="N210" i="2"/>
  <c r="BE210" i="2" s="1"/>
  <c r="BI204" i="2"/>
  <c r="BH204" i="2"/>
  <c r="BG204" i="2"/>
  <c r="BF204" i="2"/>
  <c r="AA204" i="2"/>
  <c r="Y204" i="2"/>
  <c r="W204" i="2"/>
  <c r="W203" i="2" s="1"/>
  <c r="W202" i="2" s="1"/>
  <c r="BK204" i="2"/>
  <c r="N204" i="2"/>
  <c r="BE204" i="2" s="1"/>
  <c r="BI201" i="2"/>
  <c r="BH201" i="2"/>
  <c r="BG201" i="2"/>
  <c r="BF201" i="2"/>
  <c r="AA201" i="2"/>
  <c r="AA200" i="2" s="1"/>
  <c r="Y201" i="2"/>
  <c r="Y200" i="2" s="1"/>
  <c r="W201" i="2"/>
  <c r="W200" i="2" s="1"/>
  <c r="BK201" i="2"/>
  <c r="BK200" i="2" s="1"/>
  <c r="N200" i="2" s="1"/>
  <c r="N93" i="2" s="1"/>
  <c r="N201" i="2"/>
  <c r="BE201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6" i="2"/>
  <c r="BH196" i="2"/>
  <c r="BG196" i="2"/>
  <c r="BF196" i="2"/>
  <c r="AA196" i="2"/>
  <c r="AA195" i="2" s="1"/>
  <c r="Y196" i="2"/>
  <c r="W196" i="2"/>
  <c r="BK196" i="2"/>
  <c r="N196" i="2"/>
  <c r="BE196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3" i="2"/>
  <c r="BH183" i="2"/>
  <c r="BG183" i="2"/>
  <c r="BF183" i="2"/>
  <c r="AA183" i="2"/>
  <c r="Y183" i="2"/>
  <c r="W183" i="2"/>
  <c r="BK183" i="2"/>
  <c r="N183" i="2"/>
  <c r="BE183" i="2" s="1"/>
  <c r="BI180" i="2"/>
  <c r="BH180" i="2"/>
  <c r="BG180" i="2"/>
  <c r="BF180" i="2"/>
  <c r="AA180" i="2"/>
  <c r="Y180" i="2"/>
  <c r="W180" i="2"/>
  <c r="BK180" i="2"/>
  <c r="N180" i="2"/>
  <c r="BE180" i="2" s="1"/>
  <c r="BI177" i="2"/>
  <c r="BH177" i="2"/>
  <c r="BG177" i="2"/>
  <c r="BF177" i="2"/>
  <c r="AA177" i="2"/>
  <c r="Y177" i="2"/>
  <c r="W177" i="2"/>
  <c r="BK177" i="2"/>
  <c r="N177" i="2"/>
  <c r="BE177" i="2" s="1"/>
  <c r="BI174" i="2"/>
  <c r="BH174" i="2"/>
  <c r="BG174" i="2"/>
  <c r="BF174" i="2"/>
  <c r="AA174" i="2"/>
  <c r="Y174" i="2"/>
  <c r="W174" i="2"/>
  <c r="BK174" i="2"/>
  <c r="N174" i="2"/>
  <c r="BE174" i="2" s="1"/>
  <c r="BI171" i="2"/>
  <c r="BH171" i="2"/>
  <c r="BG171" i="2"/>
  <c r="BF171" i="2"/>
  <c r="AA171" i="2"/>
  <c r="Y171" i="2"/>
  <c r="W171" i="2"/>
  <c r="BK171" i="2"/>
  <c r="N171" i="2"/>
  <c r="BE171" i="2" s="1"/>
  <c r="BI168" i="2"/>
  <c r="BH168" i="2"/>
  <c r="BG168" i="2"/>
  <c r="BF168" i="2"/>
  <c r="AA168" i="2"/>
  <c r="Y168" i="2"/>
  <c r="W168" i="2"/>
  <c r="BK168" i="2"/>
  <c r="N168" i="2"/>
  <c r="BE168" i="2" s="1"/>
  <c r="BI162" i="2"/>
  <c r="BH162" i="2"/>
  <c r="BG162" i="2"/>
  <c r="BF162" i="2"/>
  <c r="AA162" i="2"/>
  <c r="Y162" i="2"/>
  <c r="W162" i="2"/>
  <c r="BK162" i="2"/>
  <c r="N162" i="2"/>
  <c r="BE162" i="2" s="1"/>
  <c r="BI159" i="2"/>
  <c r="BH159" i="2"/>
  <c r="BG159" i="2"/>
  <c r="BF159" i="2"/>
  <c r="AA159" i="2"/>
  <c r="Y159" i="2"/>
  <c r="W159" i="2"/>
  <c r="BK159" i="2"/>
  <c r="N159" i="2"/>
  <c r="BE159" i="2" s="1"/>
  <c r="BI153" i="2"/>
  <c r="BH153" i="2"/>
  <c r="BG153" i="2"/>
  <c r="BF153" i="2"/>
  <c r="AA153" i="2"/>
  <c r="Y153" i="2"/>
  <c r="W153" i="2"/>
  <c r="BK153" i="2"/>
  <c r="N153" i="2"/>
  <c r="BE153" i="2" s="1"/>
  <c r="BI147" i="2"/>
  <c r="BH147" i="2"/>
  <c r="BG147" i="2"/>
  <c r="BF147" i="2"/>
  <c r="AA147" i="2"/>
  <c r="Y147" i="2"/>
  <c r="W147" i="2"/>
  <c r="BK147" i="2"/>
  <c r="N147" i="2"/>
  <c r="BE147" i="2" s="1"/>
  <c r="BI144" i="2"/>
  <c r="BH144" i="2"/>
  <c r="BG144" i="2"/>
  <c r="BF144" i="2"/>
  <c r="AA144" i="2"/>
  <c r="Y144" i="2"/>
  <c r="W144" i="2"/>
  <c r="BK144" i="2"/>
  <c r="N144" i="2"/>
  <c r="BE144" i="2" s="1"/>
  <c r="BI138" i="2"/>
  <c r="BH138" i="2"/>
  <c r="BG138" i="2"/>
  <c r="BF138" i="2"/>
  <c r="AA138" i="2"/>
  <c r="AA137" i="2" s="1"/>
  <c r="Y138" i="2"/>
  <c r="Y137" i="2" s="1"/>
  <c r="W138" i="2"/>
  <c r="BK138" i="2"/>
  <c r="BK137" i="2" s="1"/>
  <c r="N137" i="2" s="1"/>
  <c r="N91" i="2" s="1"/>
  <c r="N138" i="2"/>
  <c r="BE138" i="2" s="1"/>
  <c r="BI134" i="2"/>
  <c r="BH134" i="2"/>
  <c r="BG134" i="2"/>
  <c r="BF134" i="2"/>
  <c r="AA134" i="2"/>
  <c r="Y134" i="2"/>
  <c r="W134" i="2"/>
  <c r="BK134" i="2"/>
  <c r="N134" i="2"/>
  <c r="BE134" i="2" s="1"/>
  <c r="BI131" i="2"/>
  <c r="BH131" i="2"/>
  <c r="BG131" i="2"/>
  <c r="BF131" i="2"/>
  <c r="AA131" i="2"/>
  <c r="Y131" i="2"/>
  <c r="W131" i="2"/>
  <c r="BK131" i="2"/>
  <c r="N131" i="2"/>
  <c r="BE131" i="2" s="1"/>
  <c r="BI128" i="2"/>
  <c r="BH128" i="2"/>
  <c r="BG128" i="2"/>
  <c r="BF128" i="2"/>
  <c r="AA128" i="2"/>
  <c r="Y128" i="2"/>
  <c r="W128" i="2"/>
  <c r="BK128" i="2"/>
  <c r="N128" i="2"/>
  <c r="BE128" i="2" s="1"/>
  <c r="BI125" i="2"/>
  <c r="BH125" i="2"/>
  <c r="BG125" i="2"/>
  <c r="BF125" i="2"/>
  <c r="AA125" i="2"/>
  <c r="AA124" i="2" s="1"/>
  <c r="AA123" i="2" s="1"/>
  <c r="Y125" i="2"/>
  <c r="W125" i="2"/>
  <c r="BK125" i="2"/>
  <c r="N125" i="2"/>
  <c r="BE125" i="2" s="1"/>
  <c r="M119" i="2"/>
  <c r="F119" i="2"/>
  <c r="M118" i="2"/>
  <c r="F118" i="2"/>
  <c r="F116" i="2"/>
  <c r="F11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BI100" i="2"/>
  <c r="BH100" i="2"/>
  <c r="BG100" i="2"/>
  <c r="BF100" i="2"/>
  <c r="BI99" i="2"/>
  <c r="BH99" i="2"/>
  <c r="BG99" i="2"/>
  <c r="BF99" i="2"/>
  <c r="BI98" i="2"/>
  <c r="BH98" i="2"/>
  <c r="H35" i="2" s="1"/>
  <c r="BC88" i="1" s="1"/>
  <c r="BC87" i="1" s="1"/>
  <c r="BG98" i="2"/>
  <c r="BF98" i="2"/>
  <c r="M84" i="2"/>
  <c r="F84" i="2"/>
  <c r="M83" i="2"/>
  <c r="F83" i="2"/>
  <c r="F81" i="2"/>
  <c r="F79" i="2"/>
  <c r="O9" i="2"/>
  <c r="M116" i="2" s="1"/>
  <c r="F6" i="2"/>
  <c r="F113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M33" i="2" l="1"/>
  <c r="AW88" i="1" s="1"/>
  <c r="W124" i="2"/>
  <c r="W137" i="2"/>
  <c r="W195" i="2"/>
  <c r="AA203" i="2"/>
  <c r="AA202" i="2" s="1"/>
  <c r="AA122" i="2" s="1"/>
  <c r="W122" i="3"/>
  <c r="W121" i="3" s="1"/>
  <c r="AU89" i="1" s="1"/>
  <c r="AA130" i="3"/>
  <c r="H34" i="2"/>
  <c r="BB88" i="1" s="1"/>
  <c r="Y124" i="2"/>
  <c r="Y123" i="2" s="1"/>
  <c r="Y122" i="2" s="1"/>
  <c r="Y195" i="2"/>
  <c r="BK203" i="2"/>
  <c r="N203" i="2" s="1"/>
  <c r="N95" i="2" s="1"/>
  <c r="H34" i="3"/>
  <c r="BB89" i="1" s="1"/>
  <c r="Y123" i="3"/>
  <c r="Y122" i="3" s="1"/>
  <c r="Y121" i="3" s="1"/>
  <c r="AA122" i="3"/>
  <c r="AA121" i="3" s="1"/>
  <c r="H36" i="2"/>
  <c r="BD88" i="1" s="1"/>
  <c r="BK124" i="2"/>
  <c r="N124" i="2" s="1"/>
  <c r="N90" i="2" s="1"/>
  <c r="BK195" i="2"/>
  <c r="N195" i="2" s="1"/>
  <c r="N92" i="2" s="1"/>
  <c r="Y203" i="2"/>
  <c r="Y202" i="2" s="1"/>
  <c r="H36" i="3"/>
  <c r="BD89" i="1" s="1"/>
  <c r="BK123" i="3"/>
  <c r="N123" i="3" s="1"/>
  <c r="N90" i="3" s="1"/>
  <c r="W34" i="1"/>
  <c r="AY87" i="1"/>
  <c r="BK202" i="2"/>
  <c r="N202" i="2" s="1"/>
  <c r="N94" i="2" s="1"/>
  <c r="M81" i="2"/>
  <c r="H33" i="2"/>
  <c r="BA88" i="1" s="1"/>
  <c r="BA87" i="1" s="1"/>
  <c r="M81" i="3"/>
  <c r="M33" i="3"/>
  <c r="AW89" i="1" s="1"/>
  <c r="F78" i="2"/>
  <c r="F78" i="3"/>
  <c r="BD87" i="1" l="1"/>
  <c r="W35" i="1" s="1"/>
  <c r="BB87" i="1"/>
  <c r="BK122" i="3"/>
  <c r="N122" i="3" s="1"/>
  <c r="N89" i="3" s="1"/>
  <c r="BK123" i="2"/>
  <c r="W123" i="2"/>
  <c r="W122" i="2" s="1"/>
  <c r="AU88" i="1" s="1"/>
  <c r="AU87" i="1" s="1"/>
  <c r="AW87" i="1"/>
  <c r="AK32" i="1" s="1"/>
  <c r="W32" i="1"/>
  <c r="N123" i="2"/>
  <c r="N89" i="2" s="1"/>
  <c r="BK122" i="2"/>
  <c r="N122" i="2" s="1"/>
  <c r="N88" i="2" s="1"/>
  <c r="BK121" i="3" l="1"/>
  <c r="N121" i="3" s="1"/>
  <c r="N88" i="3" s="1"/>
  <c r="N101" i="3" s="1"/>
  <c r="BE101" i="3" s="1"/>
  <c r="W33" i="1"/>
  <c r="AX87" i="1"/>
  <c r="N103" i="2"/>
  <c r="BE103" i="2" s="1"/>
  <c r="N102" i="2"/>
  <c r="BE102" i="2" s="1"/>
  <c r="N101" i="2"/>
  <c r="BE101" i="2" s="1"/>
  <c r="N100" i="2"/>
  <c r="BE100" i="2" s="1"/>
  <c r="N99" i="2"/>
  <c r="BE99" i="2" s="1"/>
  <c r="N98" i="2"/>
  <c r="M27" i="2"/>
  <c r="N102" i="3"/>
  <c r="BE102" i="3" s="1"/>
  <c r="N100" i="3"/>
  <c r="BE100" i="3" s="1"/>
  <c r="N99" i="3"/>
  <c r="BE99" i="3" s="1"/>
  <c r="N98" i="3"/>
  <c r="BE98" i="3" s="1"/>
  <c r="M27" i="3"/>
  <c r="N97" i="3" l="1"/>
  <c r="N96" i="3" s="1"/>
  <c r="N97" i="2"/>
  <c r="BE98" i="2"/>
  <c r="BE97" i="3" l="1"/>
  <c r="H32" i="3" s="1"/>
  <c r="AZ89" i="1" s="1"/>
  <c r="M32" i="2"/>
  <c r="AV88" i="1" s="1"/>
  <c r="AT88" i="1" s="1"/>
  <c r="H32" i="2"/>
  <c r="AZ88" i="1" s="1"/>
  <c r="M28" i="2"/>
  <c r="L105" i="2"/>
  <c r="M28" i="3"/>
  <c r="L104" i="3"/>
  <c r="M32" i="3"/>
  <c r="AV89" i="1" s="1"/>
  <c r="AT89" i="1" s="1"/>
  <c r="AS89" i="1" l="1"/>
  <c r="M30" i="3"/>
  <c r="AS88" i="1"/>
  <c r="AS87" i="1" s="1"/>
  <c r="M30" i="2"/>
  <c r="AZ87" i="1"/>
  <c r="AV87" i="1" l="1"/>
  <c r="AG88" i="1"/>
  <c r="L38" i="2"/>
  <c r="AG89" i="1"/>
  <c r="AN89" i="1" s="1"/>
  <c r="L38" i="3"/>
  <c r="AG87" i="1" l="1"/>
  <c r="AN88" i="1"/>
  <c r="AT87" i="1"/>
  <c r="AG92" i="1" l="1"/>
  <c r="AK26" i="1"/>
  <c r="AG95" i="1"/>
  <c r="AG94" i="1"/>
  <c r="AG93" i="1"/>
  <c r="AN87" i="1"/>
  <c r="CD94" i="1" l="1"/>
  <c r="AV94" i="1"/>
  <c r="BY94" i="1" s="1"/>
  <c r="AG91" i="1"/>
  <c r="CD92" i="1"/>
  <c r="AV92" i="1"/>
  <c r="BY92" i="1" s="1"/>
  <c r="AV93" i="1"/>
  <c r="BY93" i="1" s="1"/>
  <c r="CD93" i="1"/>
  <c r="CD95" i="1"/>
  <c r="AV95" i="1"/>
  <c r="BY95" i="1" s="1"/>
  <c r="AN95" i="1" l="1"/>
  <c r="AN93" i="1"/>
  <c r="AK31" i="1"/>
  <c r="W31" i="1"/>
  <c r="AK27" i="1"/>
  <c r="AK29" i="1" s="1"/>
  <c r="AG97" i="1"/>
  <c r="AN92" i="1"/>
  <c r="AN91" i="1" s="1"/>
  <c r="AN97" i="1" s="1"/>
  <c r="AN94" i="1"/>
  <c r="AK37" i="1" l="1"/>
</calcChain>
</file>

<file path=xl/sharedStrings.xml><?xml version="1.0" encoding="utf-8"?>
<sst xmlns="http://schemas.openxmlformats.org/spreadsheetml/2006/main" count="2264" uniqueCount="394">
  <si>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</si>
  <si>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</si>
  <si>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</si>
  <si>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</si>
  <si>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</si>
  <si>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</si>
  <si>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</si>
  <si>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</si>
  <si>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</si>
  <si>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</si>
  <si>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</si>
  <si>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</si>
  <si>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</si>
  <si>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</si>
  <si>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</si>
  <si>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</si>
  <si>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</si>
  <si>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006/01/02/2017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</si>
  <si>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</si>
  <si>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</si>
  <si>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Slatinice, produktovody a trubní sítě</t>
  </si>
  <si>
    <t>JKSO:</t>
  </si>
  <si>
    <t>CC-CZ:</t>
  </si>
  <si>
    <t>Místo:</t>
  </si>
  <si>
    <t>Slatinice</t>
  </si>
  <si>
    <t>Datum:</t>
  </si>
  <si>
    <t>1. 2. 2017</t>
  </si>
  <si>
    <t>Objednatel:</t>
  </si>
  <si>
    <t>IČ:</t>
  </si>
  <si>
    <t>Vršanská uhelná a.s.</t>
  </si>
  <si>
    <t>DIČ:</t>
  </si>
  <si>
    <t>Zhotovitel:</t>
  </si>
  <si>
    <t>Vyplň údaj</t>
  </si>
  <si>
    <t>Projektant:</t>
  </si>
  <si>
    <t>Ing. Jar. Dospiva</t>
  </si>
  <si>
    <t>True</t>
  </si>
  <si>
    <t>Zpracovatel:</t>
  </si>
  <si>
    <t>Pavel Šouta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</si>
  <si>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</si>
  <si>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</si>
  <si>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</si>
  <si>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</si>
  <si>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</si>
  <si>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</si>
  <si>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</si>
  <si>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</si>
  <si>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</si>
  <si>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</si>
  <si>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</si>
  <si>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</si>
  <si>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</si>
  <si>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</si>
  <si>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</si>
  <si>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</si>
  <si>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</si>
  <si>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</si>
  <si>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</si>
  <si>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</si>
  <si>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</si>
  <si>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</si>
  <si>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</si>
  <si>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</si>
  <si>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</si>
  <si>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</si>
  <si>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</si>
  <si>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</si>
  <si>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</si>
  <si>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</si>
  <si>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</si>
  <si>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</si>
  <si>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</si>
  <si>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</si>
  <si>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</si>
  <si>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</si>
  <si>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</si>
  <si>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</si>
  <si>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</si>
  <si>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</si>
  <si>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</si>
  <si>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</si>
  <si>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</si>
  <si>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{55f1eff3-2ab6-4ea4-936b-81eb9156f5c7}</t>
  </si>
  <si>
    <t>{00000000-0000-0000-0000-000000000000}</t>
  </si>
  <si>
    <t>/</t>
  </si>
  <si>
    <t>001</t>
  </si>
  <si>
    <t>TZ 06 Horkovod, ocelové konstrukce, potrubní most 27,00 m</t>
  </si>
  <si>
    <t>1</t>
  </si>
  <si>
    <t>{962d317e-b571-4782-87f0-69eee726cb45}</t>
  </si>
  <si>
    <t>VON</t>
  </si>
  <si>
    <t>Vedlejší a ostatní náklady</t>
  </si>
  <si>
    <t>{d6016bbf-9764-4247-9c43-3e9ad55e52b0}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</si>
  <si>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</si>
  <si>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</si>
  <si>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</si>
  <si>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</si>
  <si>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</si>
  <si>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</si>
  <si>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</si>
  <si>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</si>
  <si>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</si>
  <si>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</si>
  <si>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</si>
  <si>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</si>
  <si>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</si>
  <si>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</si>
  <si>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</si>
  <si>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</si>
  <si>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</si>
  <si>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001 - TZ 06 Horkovod, ocelové konstrukce, potrubní most 27,00 m</t>
  </si>
  <si>
    <t>dle výběrového řízení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</si>
  <si>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</si>
  <si>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</si>
  <si>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</si>
  <si>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</si>
  <si>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</si>
  <si>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</si>
  <si>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</si>
  <si>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</si>
  <si>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</si>
  <si>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</si>
  <si>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</si>
  <si>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</si>
  <si>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</si>
  <si>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</si>
  <si>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</si>
  <si>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</si>
  <si>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</si>
  <si>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</si>
  <si>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</si>
  <si>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</si>
  <si>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</si>
  <si>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</si>
  <si>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</si>
  <si>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</si>
  <si>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</si>
  <si>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</si>
  <si>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</si>
  <si>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</si>
  <si>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</si>
  <si>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</si>
  <si>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</si>
  <si>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</si>
  <si>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</si>
  <si>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</si>
  <si>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</si>
  <si>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</si>
  <si>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</si>
  <si>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</si>
  <si>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631351101</t>
  </si>
  <si>
    <t>Zřízení bednění rýh a hran v podlahách</t>
  </si>
  <si>
    <t>m2</t>
  </si>
  <si>
    <t>4</t>
  </si>
  <si>
    <t>1380603999</t>
  </si>
  <si>
    <t>2,40*6*0,05</t>
  </si>
  <si>
    <t>VV</t>
  </si>
  <si>
    <t>Součet</t>
  </si>
  <si>
    <t>631351102</t>
  </si>
  <si>
    <t>Odstranění bednění rýh a hran v podlahách</t>
  </si>
  <si>
    <t>-514444537</t>
  </si>
  <si>
    <t>0,072</t>
  </si>
  <si>
    <t>3</t>
  </si>
  <si>
    <t>632450124</t>
  </si>
  <si>
    <t>Vyrovnávací cementový potěr tl do 50 mm ze suchých směsí provedený v pásu</t>
  </si>
  <si>
    <t>1956482028</t>
  </si>
  <si>
    <t>0,60*0,60*6</t>
  </si>
  <si>
    <t>632459175</t>
  </si>
  <si>
    <t>Příplatek k potěrům tl do 50 mm za plochu do 5 m2</t>
  </si>
  <si>
    <t>2132180548</t>
  </si>
  <si>
    <t>5</t>
  </si>
  <si>
    <t>941321111</t>
  </si>
  <si>
    <t>Montáž lešení řadového modulového těžkého zatížení do 300 kg/m2 š do 1,2 m v do 10 m</t>
  </si>
  <si>
    <t>1048191772</t>
  </si>
  <si>
    <t>29,25*2*6,50</t>
  </si>
  <si>
    <t>1,20*4*6,50</t>
  </si>
  <si>
    <t>6,50*2*6,50</t>
  </si>
  <si>
    <t>6</t>
  </si>
  <si>
    <t>941321211</t>
  </si>
  <si>
    <t>Příplatek k lešení řadovému modulovému těžkému š 1,2 m v do 25 m za první a ZKD den použití</t>
  </si>
  <si>
    <t>1719019610</t>
  </si>
  <si>
    <t>527,15*50</t>
  </si>
  <si>
    <t>7</t>
  </si>
  <si>
    <t>941321811</t>
  </si>
  <si>
    <t>Demontáž lešení řadového modulového těžkého zatížení do 300 kg/m2 š do 1,2 m v do 10 m</t>
  </si>
  <si>
    <t>1883702121</t>
  </si>
  <si>
    <t>8</t>
  </si>
  <si>
    <t>944511111</t>
  </si>
  <si>
    <t>Montáž ochranné sítě z textilie z umělých vláken</t>
  </si>
  <si>
    <t>-1984938183</t>
  </si>
  <si>
    <t>9</t>
  </si>
  <si>
    <t>944511211</t>
  </si>
  <si>
    <t>Příplatek k ochranné síti za první a ZKD den použití</t>
  </si>
  <si>
    <t>-892412544</t>
  </si>
  <si>
    <t>10</t>
  </si>
  <si>
    <t>944511811</t>
  </si>
  <si>
    <t>Demontáž ochranné sítě z textilie z umělých vláken</t>
  </si>
  <si>
    <t>-903224530</t>
  </si>
  <si>
    <t>11</t>
  </si>
  <si>
    <t>944711112</t>
  </si>
  <si>
    <t>Montáž záchytné stříšky š do 2 m</t>
  </si>
  <si>
    <t>m</t>
  </si>
  <si>
    <t>-860459912</t>
  </si>
  <si>
    <t>31,70</t>
  </si>
  <si>
    <t>12</t>
  </si>
  <si>
    <t>944711212</t>
  </si>
  <si>
    <t>Příplatek k záchytné stříšce š do 2 m za první a ZKD den použití</t>
  </si>
  <si>
    <t>-684011151</t>
  </si>
  <si>
    <t>31,70*50</t>
  </si>
  <si>
    <t>13</t>
  </si>
  <si>
    <t>944711812</t>
  </si>
  <si>
    <t>Demontáž záchytné stříšky š do 2 m</t>
  </si>
  <si>
    <t>219937526</t>
  </si>
  <si>
    <t>14</t>
  </si>
  <si>
    <t>953946114</t>
  </si>
  <si>
    <t>Montáž atypických ocelových kcí hmotnosti do 10 t z profilů hmotnosti do 13 kg/m</t>
  </si>
  <si>
    <t>t</t>
  </si>
  <si>
    <t>-1891022338</t>
  </si>
  <si>
    <t>6,150</t>
  </si>
  <si>
    <t>953946125</t>
  </si>
  <si>
    <t>Montáž atypických ocelových kcí hmotnosti do 20 t z profilů hmotnosti do 30 kg/m</t>
  </si>
  <si>
    <t>623354100</t>
  </si>
  <si>
    <t>20,00</t>
  </si>
  <si>
    <t>16</t>
  </si>
  <si>
    <t>953946136</t>
  </si>
  <si>
    <t>Montáž atypických ocelových kcí hmotnosti do 40 t z profilů hmotnosti přes 30 kg/m</t>
  </si>
  <si>
    <t>-394331683</t>
  </si>
  <si>
    <t>30,00</t>
  </si>
  <si>
    <t>17</t>
  </si>
  <si>
    <t>M</t>
  </si>
  <si>
    <t>NC 0000.2</t>
  </si>
  <si>
    <t>dodávka ocelové konstrukce kyvné a pevné bárky včetně dílenské přípravy, výroby a dopravy na stavbu dle PD komplet</t>
  </si>
  <si>
    <t>kg</t>
  </si>
  <si>
    <t>1503997758</t>
  </si>
  <si>
    <t>18</t>
  </si>
  <si>
    <t>NC 0000.3</t>
  </si>
  <si>
    <t>dodávka ocelových chrániček D 1200 mm a D 1500 mm včetně dopravy na stavbu dle PD komplet</t>
  </si>
  <si>
    <t>1126924212</t>
  </si>
  <si>
    <t>19</t>
  </si>
  <si>
    <t>NC 0000.6</t>
  </si>
  <si>
    <t>pomocné podpěrné konstrukce pro spoj ocelových rour, zvýšené požadaky na potřebné zdvihací zařízení</t>
  </si>
  <si>
    <t>kpl</t>
  </si>
  <si>
    <t>1751659185</t>
  </si>
  <si>
    <t>20</t>
  </si>
  <si>
    <t>977151111</t>
  </si>
  <si>
    <t>Jádrové vrty diamantovými korunkami do D 35 mm do stavebních materiálů</t>
  </si>
  <si>
    <t>1734502798</t>
  </si>
  <si>
    <t>4*4*0,80</t>
  </si>
  <si>
    <t>2*2*0,80</t>
  </si>
  <si>
    <t>NC 0000</t>
  </si>
  <si>
    <t>montáž a dodávka kotevních šroubů M 30 včetně spojovací hmoty - zálivky dle PD</t>
  </si>
  <si>
    <t>ks</t>
  </si>
  <si>
    <t>1018728410</t>
  </si>
  <si>
    <t>22</t>
  </si>
  <si>
    <t>NC 0000.1</t>
  </si>
  <si>
    <t>montáž a dodávka ocelových ploten P25 ( 450/450 mm a 350/350 mm ) komplet dle PD včetně dílenské výroby a přípravy</t>
  </si>
  <si>
    <t>623074020</t>
  </si>
  <si>
    <t>23</t>
  </si>
  <si>
    <t>997013113</t>
  </si>
  <si>
    <t>Vnitrostaveništní doprava suti a vybouraných hmot pro budovy v do 12 m s použitím mechanizace</t>
  </si>
  <si>
    <t>637514344</t>
  </si>
  <si>
    <t>24</t>
  </si>
  <si>
    <t>997013501</t>
  </si>
  <si>
    <t>Odvoz suti a vybouraných hmot na skládku nebo meziskládku do 1 km se složením</t>
  </si>
  <si>
    <t>-351397322</t>
  </si>
  <si>
    <t>25</t>
  </si>
  <si>
    <t>997013509</t>
  </si>
  <si>
    <t>Příplatek k odvozu suti a vybouraných hmot na skládku ZKD 1 km přes 1 km</t>
  </si>
  <si>
    <t>-2087946602</t>
  </si>
  <si>
    <t>26</t>
  </si>
  <si>
    <t>997013801</t>
  </si>
  <si>
    <t>Poplatek za uložení stavebního betonového odpadu na skládce (skládkovné)</t>
  </si>
  <si>
    <t>2015219275</t>
  </si>
  <si>
    <t>27</t>
  </si>
  <si>
    <t>998014211</t>
  </si>
  <si>
    <t>Přesun hmot pro budovy jednopodlažní z kovových dílců</t>
  </si>
  <si>
    <t>1109316505</t>
  </si>
  <si>
    <t>28</t>
  </si>
  <si>
    <t>789111220</t>
  </si>
  <si>
    <t>Oprášení nečlenitých zařízení</t>
  </si>
  <si>
    <t>1173299598</t>
  </si>
  <si>
    <t>1,219*3,14*58,50*1,05*2</t>
  </si>
  <si>
    <t>1,524*3,14*29,250*1,05*2</t>
  </si>
  <si>
    <t>22250*0,033</t>
  </si>
  <si>
    <t>ocelové roury včetně vnitřního prostoru</t>
  </si>
  <si>
    <t>29</t>
  </si>
  <si>
    <t>789111230</t>
  </si>
  <si>
    <t>Osušení nečlenitých zařízení</t>
  </si>
  <si>
    <t>-1024743307</t>
  </si>
  <si>
    <t>30</t>
  </si>
  <si>
    <t>789111240</t>
  </si>
  <si>
    <t>Odmaštění nečlenitých zařízení</t>
  </si>
  <si>
    <t>-253815272</t>
  </si>
  <si>
    <t>31</t>
  </si>
  <si>
    <t>789122172</t>
  </si>
  <si>
    <t>Čištění vysokotlakým stříkáním ocelových konstrukcí třídy II příprava Wa 2,5 stupeň zrezivění C</t>
  </si>
  <si>
    <t>-1770599666</t>
  </si>
  <si>
    <t>32</t>
  </si>
  <si>
    <t>789211122</t>
  </si>
  <si>
    <t>Provedení otryskání zařízení nečlenitých stupeň zarezavění B stupeň přípravy Sa 2 1/2</t>
  </si>
  <si>
    <t>1743727242</t>
  </si>
  <si>
    <t>33</t>
  </si>
  <si>
    <t>421181010</t>
  </si>
  <si>
    <t>OLIVÍN - ostrohranný tvrdý písek, bal. 1000 kg</t>
  </si>
  <si>
    <t>-1952056861</t>
  </si>
  <si>
    <t>34</t>
  </si>
  <si>
    <t>789212122</t>
  </si>
  <si>
    <t>Provedení otryskání zařízení členitých stupeň zarezavění B stupeň přípravy Sa 2 1/2</t>
  </si>
  <si>
    <t>573923317</t>
  </si>
  <si>
    <t>35</t>
  </si>
  <si>
    <t>236416181</t>
  </si>
  <si>
    <t>36</t>
  </si>
  <si>
    <t>789311211</t>
  </si>
  <si>
    <t>Zhotovení nátěru zařízení s povrchem nečlenitým 2složkového základního tl do 80 µm</t>
  </si>
  <si>
    <t>-1934753913</t>
  </si>
  <si>
    <t>37</t>
  </si>
  <si>
    <t>789311216</t>
  </si>
  <si>
    <t>Zhotovení nátěru zařízení s povrchem nečlenitým 2složkového mezinátěru tl do 120 μm</t>
  </si>
  <si>
    <t>-349725781</t>
  </si>
  <si>
    <t>38</t>
  </si>
  <si>
    <t>789311221</t>
  </si>
  <si>
    <t>Zhotovení nátěru zařízení s povrchem nečlenitým 2složkového  krycího (vrchního) tl do 80 µm</t>
  </si>
  <si>
    <t>-1946896069</t>
  </si>
  <si>
    <t>39</t>
  </si>
  <si>
    <t>NC 0000.4</t>
  </si>
  <si>
    <t>dodávka nátěrových hmot pro nátěr ocelových rour</t>
  </si>
  <si>
    <t>-1268319066</t>
  </si>
  <si>
    <t>764,169*0,95</t>
  </si>
  <si>
    <t>40</t>
  </si>
  <si>
    <t>789312111</t>
  </si>
  <si>
    <t>Zhotovení nátěru zařízení s povrchem členitým 1složkového základního tl do 80 µm</t>
  </si>
  <si>
    <t>101746598</t>
  </si>
  <si>
    <t>41</t>
  </si>
  <si>
    <t>789312116</t>
  </si>
  <si>
    <t>Zhotovení nátěru zařízení s povrchem členitým 1složkového mezinátěru tl do 120 μm</t>
  </si>
  <si>
    <t>1116856922</t>
  </si>
  <si>
    <t>42</t>
  </si>
  <si>
    <t>789312121</t>
  </si>
  <si>
    <t>Zhotovení nátěru zařízení s povrchem členitým 1složkového krycího (vrchního) tl do 80 µm</t>
  </si>
  <si>
    <t>457723345</t>
  </si>
  <si>
    <t>43</t>
  </si>
  <si>
    <t>NC 0000.5</t>
  </si>
  <si>
    <t>dodávka nátěrových hmot pro ocelovou konstrukci</t>
  </si>
  <si>
    <t>-798962330</t>
  </si>
  <si>
    <t>734,25*0,95</t>
  </si>
  <si>
    <t>VP - Vícepráce</t>
  </si>
  <si>
    <t>PN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</si>
  <si>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</si>
  <si>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</si>
  <si>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</si>
  <si>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</si>
  <si>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</si>
  <si>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</si>
  <si>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</si>
  <si>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012103000</t>
  </si>
  <si>
    <t>Geodetické práce před výstavbou</t>
  </si>
  <si>
    <t>Kč</t>
  </si>
  <si>
    <t>1024</t>
  </si>
  <si>
    <t>-1275957738</t>
  </si>
  <si>
    <t>012303000</t>
  </si>
  <si>
    <t>Geodetické práce po výstavbě</t>
  </si>
  <si>
    <t>728709503</t>
  </si>
  <si>
    <t>032002000</t>
  </si>
  <si>
    <t>Vybavení staveniště</t>
  </si>
  <si>
    <t>1319530853</t>
  </si>
  <si>
    <t>032903000</t>
  </si>
  <si>
    <t>Náklady na provoz a údržbu vybavení staveniště</t>
  </si>
  <si>
    <t>1619473056</t>
  </si>
  <si>
    <t>034002000</t>
  </si>
  <si>
    <t>Zabezpečení staveniště</t>
  </si>
  <si>
    <t>1385804155</t>
  </si>
  <si>
    <t>034103000</t>
  </si>
  <si>
    <t>Energie pro zařízení staveniště</t>
  </si>
  <si>
    <t>397042060</t>
  </si>
  <si>
    <t>034503000</t>
  </si>
  <si>
    <t>Informační tabule na staveništi</t>
  </si>
  <si>
    <t>-694147604</t>
  </si>
  <si>
    <t>039002000</t>
  </si>
  <si>
    <t>Zrušení zařízení staveniště</t>
  </si>
  <si>
    <t>1872269821</t>
  </si>
  <si>
    <t>039203000</t>
  </si>
  <si>
    <t>Úprava terénu po zrušení zařízení staveniště</t>
  </si>
  <si>
    <t>1478231422</t>
  </si>
  <si>
    <t>042503000</t>
  </si>
  <si>
    <t>Plán BOZP na staveništi</t>
  </si>
  <si>
    <t>-1482626940</t>
  </si>
  <si>
    <t>052103000</t>
  </si>
  <si>
    <t>Rezerva investora ( pevná částka pro každého uchazeče : 330.000,-- Kč  !!! )</t>
  </si>
  <si>
    <t>1811344598</t>
  </si>
  <si>
    <t>075603000</t>
  </si>
  <si>
    <t>Jiná ochranná pásma</t>
  </si>
  <si>
    <t>551463265</t>
  </si>
  <si>
    <t>Do rozpočtu je nutné zahrnout náklad na dočasné zakrytí stávajících produktovodů,  jako</t>
  </si>
  <si>
    <t>Dokumentaci a způsob zakrytí produktovodů zpracuje zhotovitel !!!</t>
  </si>
  <si>
    <t>ochranu před jejich možným poškozením při výstavbě trubního mostu.</t>
  </si>
  <si>
    <r>
      <t xml:space="preserve">Popis v Technické zprávě </t>
    </r>
    <r>
      <rPr>
        <b/>
        <sz val="12"/>
        <color rgb="FFFF0000"/>
        <rFont val="Trebuchet MS"/>
        <family val="2"/>
        <charset val="238"/>
      </rPr>
      <t>A.1</t>
    </r>
    <r>
      <rPr>
        <b/>
        <sz val="8"/>
        <color rgb="FFFF0000"/>
        <rFont val="Trebuchet MS"/>
        <family val="2"/>
        <charset val="238"/>
      </rPr>
      <t xml:space="preserve">, článek </t>
    </r>
    <r>
      <rPr>
        <b/>
        <sz val="12"/>
        <color rgb="FFFF0000"/>
        <rFont val="Trebuchet MS"/>
        <family val="2"/>
        <charset val="238"/>
      </rPr>
      <t>11.2.</t>
    </r>
    <r>
      <rPr>
        <b/>
        <sz val="8"/>
        <color rgb="FFFF0000"/>
        <rFont val="Trebuchet MS"/>
        <family val="2"/>
        <charset val="238"/>
      </rPr>
      <t xml:space="preserve"> Popis vedení trasy.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</si>
</sst>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color rgb="FF800080"/>
      <name val="Trebuchet MS"/>
    </font>
    <font>
      <u/>
      <sz val="11"/>
      <color theme="10"/>
      <name val="Calibri"/>
      <scheme val="minor"/>
    </font>
    <font>
      <b/>
      <sz val="8"/>
      <color rgb="FFFF0000"/>
      <name val="Trebuchet MS"/>
      <family val="2"/>
      <charset val="238"/>
    </font>
    <font>
      <b/>
      <sz val="12"/>
      <color rgb="FFFF0000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9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1" fillId="0" borderId="16" xfId="0" applyNumberFormat="1" applyFont="1" applyBorder="1" applyAlignment="1">
      <alignment vertical="center"/>
    </xf>
    <xf numFmtId="4" fontId="31" fillId="0" borderId="17" xfId="0" applyNumberFormat="1" applyFont="1" applyBorder="1" applyAlignment="1">
      <alignment vertical="center"/>
    </xf>
    <xf numFmtId="166" fontId="31" fillId="0" borderId="17" xfId="0" applyNumberFormat="1" applyFont="1" applyBorder="1" applyAlignment="1">
      <alignment vertical="center"/>
    </xf>
    <xf numFmtId="4" fontId="31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9" fillId="0" borderId="25" xfId="0" applyFont="1" applyBorder="1" applyAlignment="1" applyProtection="1">
      <alignment horizontal="center" vertical="center"/>
      <protection locked="0"/>
    </xf>
    <xf numFmtId="49" fontId="39" fillId="0" borderId="25" xfId="0" applyNumberFormat="1" applyFont="1" applyBorder="1" applyAlignment="1" applyProtection="1">
      <alignment horizontal="left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167" fontId="39" fillId="0" borderId="25" xfId="0" applyNumberFormat="1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4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0" xfId="0" applyNumberFormat="1" applyFont="1" applyBorder="1" applyAlignment="1">
      <alignment vertical="center" wrapText="1"/>
    </xf>
    <xf numFmtId="0" fontId="42" fillId="7" borderId="0" xfId="0" applyFont="1" applyFill="1"/>
    <xf numFmtId="0" fontId="0" fillId="7" borderId="0" xfId="0" applyFill="1"/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9" fillId="0" borderId="25" xfId="0" applyFont="1" applyBorder="1" applyAlignment="1" applyProtection="1">
      <alignment horizontal="left" vertical="center" wrapText="1"/>
      <protection locked="0"/>
    </xf>
    <xf numFmtId="4" fontId="39" fillId="4" borderId="25" xfId="0" applyNumberFormat="1" applyFont="1" applyFill="1" applyBorder="1" applyAlignment="1" applyProtection="1">
      <alignment vertical="center"/>
      <protection locked="0"/>
    </xf>
    <xf numFmtId="4" fontId="39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4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  <xdr:twoCellAnchor>
    <xdr:from>
      <xdr:col>2</xdr:col>
      <xdr:colOff>38100</xdr:colOff>
      <xdr:row>37</xdr:row>
      <xdr:rowOff>45720</xdr:rowOff>
    </xdr:from>
    <xdr:to>
      <xdr:col>41</xdr:col>
      <xdr:colOff>129540</xdr:colOff>
      <xdr:row>47</xdr:row>
      <xdr:rowOff>91440</xdr:rowOff>
    </xdr:to>
    <xdr:sp macro="" textlink="">
      <xdr:nvSpPr>
        <xdr:cNvPr id="3" name="TextovéPole 2"/>
        <xdr:cNvSpPr txBox="1"/>
      </xdr:nvSpPr>
      <xdr:spPr>
        <a:xfrm>
          <a:off x="495300" y="6675120"/>
          <a:ext cx="5692140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900" b="1" u="sng">
              <a:solidFill>
                <a:schemeClr val="dk1"/>
              </a:solidFill>
              <a:latin typeface="+mn-lt"/>
              <a:ea typeface="+mn-ea"/>
              <a:cs typeface="+mn-cs"/>
            </a:rPr>
            <a:t>Poznámka :</a:t>
          </a:r>
          <a:endParaRPr lang="cs-CZ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Každá položka výkazu výměr musí být v rámci nabídkového rozpočtu nabídnuta kompletní, včetně všech pomocných konstrukcí a prací potřebných k řádnému a provozuschopnému dokončení díla. Zadavatel nebude v průběhu realizace díla akceptovat požadavky na zvýšení ceny díla o cenu konstrukcí a prací, které uchazeč objektivně mohl případně měl předpokládat při vynaložení odborné péče při zpracování nabídkové ceny v součinnosti s příslušnou projektovou dokumentací stavby. Uchazeč o zakázku je odpovědný za cenu díla.</a:t>
          </a: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Uchazeč do nabídkové ceny zahrne také náklady spojené s umístěním stavby. Jedná se zejména o náklady na zřízení, údržbu a odstranění objektů zařízení staveniště včetně vnitrostaveništních komunikací a skladovacích ploch, provozní vlivy, mimostaveništní doprava, náklady na kompletační činnost a zpracování dokumentace skutečného provedení stavby.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8"/>
  <sheetViews>
    <sheetView showGridLines="0" workbookViewId="0">
      <pane ySplit="1" topLeftCell="A2" activePane="bottomLeft" state="frozen"/>
      <selection pane="bottomLeft" activeCell="C4" sqref="C4:AP4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33" width="2.1640625" customWidth="1"/>
    <col min="34" max="34" width="2.83203125" customWidth="1"/>
    <col min="35" max="37" width="2.1640625" customWidth="1"/>
    <col min="38" max="38" width="7.1640625" customWidth="1"/>
    <col min="39" max="39" width="2.83203125" customWidth="1"/>
    <col min="40" max="40" width="11.5" customWidth="1"/>
    <col min="41" max="41" width="6.5" customWidth="1"/>
    <col min="42" max="42" width="3.5" customWidth="1"/>
    <col min="43" max="43" width="1.5" customWidth="1"/>
    <col min="44" max="44" width="11.6640625" customWidth="1"/>
    <col min="45" max="46" width="22.1640625" hidden="1" customWidth="1"/>
    <col min="47" max="47" width="21.5" hidden="1" customWidth="1"/>
    <col min="48" max="52" width="18.5" hidden="1" customWidth="1"/>
    <col min="53" max="53" width="16.5" hidden="1" customWidth="1"/>
    <col min="54" max="54" width="21.5" hidden="1" customWidth="1"/>
    <col min="55" max="56" width="16.5" hidden="1" customWidth="1"/>
    <col min="57" max="57" width="57" customWidth="1"/>
    <col min="71" max="89" width="9.16406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spans="1:73" ht="36.950000000000003" customHeight="1">
      <c r="C2" s="234" t="s">
        <v>7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R2" s="203" t="s">
        <v>8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218" t="s">
        <v>12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5"/>
      <c r="AS4" s="26" t="s">
        <v>13</v>
      </c>
      <c r="BE4" s="27" t="s">
        <v>14</v>
      </c>
      <c r="BS4" s="20" t="s">
        <v>15</v>
      </c>
    </row>
    <row r="5" spans="1:73" ht="14.45" customHeight="1">
      <c r="B5" s="24"/>
      <c r="C5" s="28"/>
      <c r="D5" s="29" t="s">
        <v>16</v>
      </c>
      <c r="E5" s="28"/>
      <c r="F5" s="28"/>
      <c r="G5" s="28"/>
      <c r="H5" s="28"/>
      <c r="I5" s="28"/>
      <c r="J5" s="28"/>
      <c r="K5" s="238" t="s">
        <v>17</v>
      </c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8"/>
      <c r="AQ5" s="25"/>
      <c r="BE5" s="236" t="s">
        <v>18</v>
      </c>
      <c r="BS5" s="20" t="s">
        <v>9</v>
      </c>
    </row>
    <row r="6" spans="1:73" ht="36.950000000000003" customHeight="1">
      <c r="B6" s="24"/>
      <c r="C6" s="28"/>
      <c r="D6" s="31" t="s">
        <v>19</v>
      </c>
      <c r="E6" s="28"/>
      <c r="F6" s="28"/>
      <c r="G6" s="28"/>
      <c r="H6" s="28"/>
      <c r="I6" s="28"/>
      <c r="J6" s="28"/>
      <c r="K6" s="240" t="s">
        <v>20</v>
      </c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  <c r="AO6" s="239"/>
      <c r="AP6" s="28"/>
      <c r="AQ6" s="25"/>
      <c r="BE6" s="237"/>
      <c r="BS6" s="20" t="s">
        <v>9</v>
      </c>
    </row>
    <row r="7" spans="1:73" ht="14.45" customHeight="1">
      <c r="B7" s="24"/>
      <c r="C7" s="28"/>
      <c r="D7" s="32" t="s">
        <v>21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22</v>
      </c>
      <c r="AL7" s="28"/>
      <c r="AM7" s="28"/>
      <c r="AN7" s="30" t="s">
        <v>5</v>
      </c>
      <c r="AO7" s="28"/>
      <c r="AP7" s="28"/>
      <c r="AQ7" s="25"/>
      <c r="BE7" s="237"/>
      <c r="BS7" s="20" t="s">
        <v>9</v>
      </c>
    </row>
    <row r="8" spans="1:73" ht="14.45" customHeight="1">
      <c r="B8" s="24"/>
      <c r="C8" s="28"/>
      <c r="D8" s="32" t="s">
        <v>23</v>
      </c>
      <c r="E8" s="28"/>
      <c r="F8" s="28"/>
      <c r="G8" s="28"/>
      <c r="H8" s="28"/>
      <c r="I8" s="28"/>
      <c r="J8" s="28"/>
      <c r="K8" s="30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25</v>
      </c>
      <c r="AL8" s="28"/>
      <c r="AM8" s="28"/>
      <c r="AN8" s="33" t="s">
        <v>26</v>
      </c>
      <c r="AO8" s="28"/>
      <c r="AP8" s="28"/>
      <c r="AQ8" s="25"/>
      <c r="BE8" s="237"/>
      <c r="BS8" s="20" t="s">
        <v>9</v>
      </c>
    </row>
    <row r="9" spans="1:73" ht="14.45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E9" s="237"/>
      <c r="BS9" s="20" t="s">
        <v>9</v>
      </c>
    </row>
    <row r="10" spans="1:73" ht="14.45" customHeight="1">
      <c r="B10" s="24"/>
      <c r="C10" s="28"/>
      <c r="D10" s="32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28</v>
      </c>
      <c r="AL10" s="28"/>
      <c r="AM10" s="28"/>
      <c r="AN10" s="30" t="s">
        <v>5</v>
      </c>
      <c r="AO10" s="28"/>
      <c r="AP10" s="28"/>
      <c r="AQ10" s="25"/>
      <c r="BE10" s="237"/>
      <c r="BS10" s="20" t="s">
        <v>9</v>
      </c>
    </row>
    <row r="11" spans="1:73" ht="18.399999999999999" customHeight="1">
      <c r="B11" s="24"/>
      <c r="C11" s="28"/>
      <c r="D11" s="28"/>
      <c r="E11" s="30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30</v>
      </c>
      <c r="AL11" s="28"/>
      <c r="AM11" s="28"/>
      <c r="AN11" s="30" t="s">
        <v>5</v>
      </c>
      <c r="AO11" s="28"/>
      <c r="AP11" s="28"/>
      <c r="AQ11" s="25"/>
      <c r="BE11" s="237"/>
      <c r="BS11" s="20" t="s">
        <v>9</v>
      </c>
    </row>
    <row r="12" spans="1:73" ht="6.95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E12" s="237"/>
      <c r="BS12" s="20" t="s">
        <v>9</v>
      </c>
    </row>
    <row r="13" spans="1:73" ht="14.45" customHeight="1">
      <c r="B13" s="24"/>
      <c r="C13" s="28"/>
      <c r="D13" s="32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28</v>
      </c>
      <c r="AL13" s="28"/>
      <c r="AM13" s="28"/>
      <c r="AN13" s="34" t="s">
        <v>32</v>
      </c>
      <c r="AO13" s="28"/>
      <c r="AP13" s="28"/>
      <c r="AQ13" s="25"/>
      <c r="BE13" s="237"/>
      <c r="BS13" s="20" t="s">
        <v>9</v>
      </c>
    </row>
    <row r="14" spans="1:73" ht="15">
      <c r="B14" s="24"/>
      <c r="C14" s="28"/>
      <c r="D14" s="28"/>
      <c r="E14" s="241" t="s">
        <v>32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32" t="s">
        <v>30</v>
      </c>
      <c r="AL14" s="28"/>
      <c r="AM14" s="28"/>
      <c r="AN14" s="34" t="s">
        <v>32</v>
      </c>
      <c r="AO14" s="28"/>
      <c r="AP14" s="28"/>
      <c r="AQ14" s="25"/>
      <c r="BE14" s="237"/>
      <c r="BS14" s="20" t="s">
        <v>9</v>
      </c>
    </row>
    <row r="15" spans="1:73" ht="6.95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E15" s="237"/>
      <c r="BS15" s="20" t="s">
        <v>6</v>
      </c>
    </row>
    <row r="16" spans="1:73" ht="14.45" customHeight="1">
      <c r="B16" s="24"/>
      <c r="C16" s="28"/>
      <c r="D16" s="32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28</v>
      </c>
      <c r="AL16" s="28"/>
      <c r="AM16" s="28"/>
      <c r="AN16" s="30" t="s">
        <v>5</v>
      </c>
      <c r="AO16" s="28"/>
      <c r="AP16" s="28"/>
      <c r="AQ16" s="25"/>
      <c r="BE16" s="237"/>
      <c r="BS16" s="20" t="s">
        <v>6</v>
      </c>
    </row>
    <row r="17" spans="2:71" ht="18.399999999999999" customHeight="1">
      <c r="B17" s="24"/>
      <c r="C17" s="28"/>
      <c r="D17" s="28"/>
      <c r="E17" s="30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30</v>
      </c>
      <c r="AL17" s="28"/>
      <c r="AM17" s="28"/>
      <c r="AN17" s="30" t="s">
        <v>5</v>
      </c>
      <c r="AO17" s="28"/>
      <c r="AP17" s="28"/>
      <c r="AQ17" s="25"/>
      <c r="BE17" s="237"/>
      <c r="BS17" s="20" t="s">
        <v>35</v>
      </c>
    </row>
    <row r="18" spans="2:71" ht="6.95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E18" s="237"/>
      <c r="BS18" s="20" t="s">
        <v>9</v>
      </c>
    </row>
    <row r="19" spans="2:71" ht="14.45" customHeight="1">
      <c r="B19" s="24"/>
      <c r="C19" s="28"/>
      <c r="D19" s="32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28</v>
      </c>
      <c r="AL19" s="28"/>
      <c r="AM19" s="28"/>
      <c r="AN19" s="30" t="s">
        <v>5</v>
      </c>
      <c r="AO19" s="28"/>
      <c r="AP19" s="28"/>
      <c r="AQ19" s="25"/>
      <c r="BE19" s="237"/>
      <c r="BS19" s="20" t="s">
        <v>9</v>
      </c>
    </row>
    <row r="20" spans="2:71" ht="18.399999999999999" customHeight="1">
      <c r="B20" s="24"/>
      <c r="C20" s="28"/>
      <c r="D20" s="28"/>
      <c r="E20" s="30" t="s">
        <v>37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30</v>
      </c>
      <c r="AL20" s="28"/>
      <c r="AM20" s="28"/>
      <c r="AN20" s="30" t="s">
        <v>5</v>
      </c>
      <c r="AO20" s="28"/>
      <c r="AP20" s="28"/>
      <c r="AQ20" s="25"/>
      <c r="BE20" s="237"/>
    </row>
    <row r="21" spans="2:71" ht="6.95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E21" s="237"/>
    </row>
    <row r="22" spans="2:71" ht="15">
      <c r="B22" s="24"/>
      <c r="C22" s="28"/>
      <c r="D22" s="32" t="s">
        <v>38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E22" s="237"/>
    </row>
    <row r="23" spans="2:71" ht="20.45" customHeight="1">
      <c r="B23" s="24"/>
      <c r="C23" s="28"/>
      <c r="D23" s="28"/>
      <c r="E23" s="243" t="s">
        <v>5</v>
      </c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8"/>
      <c r="AP23" s="28"/>
      <c r="AQ23" s="25"/>
      <c r="BE23" s="237"/>
    </row>
    <row r="24" spans="2:71" ht="6.95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E24" s="237"/>
    </row>
    <row r="25" spans="2:71" ht="6.95" customHeight="1">
      <c r="B25" s="24"/>
      <c r="C25" s="28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8"/>
      <c r="AQ25" s="25"/>
      <c r="BE25" s="237"/>
    </row>
    <row r="26" spans="2:71" ht="14.45" customHeight="1">
      <c r="B26" s="24"/>
      <c r="C26" s="28"/>
      <c r="D26" s="36" t="s">
        <v>39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44">
        <f>ROUND(AG87,2)</f>
        <v>0</v>
      </c>
      <c r="AL26" s="239"/>
      <c r="AM26" s="239"/>
      <c r="AN26" s="239"/>
      <c r="AO26" s="239"/>
      <c r="AP26" s="28"/>
      <c r="AQ26" s="25"/>
      <c r="BE26" s="237"/>
    </row>
    <row r="27" spans="2:71" ht="14.45" customHeight="1">
      <c r="B27" s="24"/>
      <c r="C27" s="28"/>
      <c r="D27" s="36" t="s">
        <v>40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44">
        <f>ROUND(AG91,2)</f>
        <v>0</v>
      </c>
      <c r="AL27" s="244"/>
      <c r="AM27" s="244"/>
      <c r="AN27" s="244"/>
      <c r="AO27" s="244"/>
      <c r="AP27" s="28"/>
      <c r="AQ27" s="25"/>
      <c r="BE27" s="237"/>
    </row>
    <row r="28" spans="2:71" s="1" customFormat="1" ht="6.95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9"/>
      <c r="BE28" s="237"/>
    </row>
    <row r="29" spans="2:71" s="1" customFormat="1" ht="25.9" customHeight="1">
      <c r="B29" s="37"/>
      <c r="C29" s="38"/>
      <c r="D29" s="40" t="s">
        <v>41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245">
        <f>ROUND(AK26+AK27,2)</f>
        <v>0</v>
      </c>
      <c r="AL29" s="246"/>
      <c r="AM29" s="246"/>
      <c r="AN29" s="246"/>
      <c r="AO29" s="246"/>
      <c r="AP29" s="38"/>
      <c r="AQ29" s="39"/>
      <c r="BE29" s="237"/>
    </row>
    <row r="30" spans="2:71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E30" s="237"/>
    </row>
    <row r="31" spans="2:71" s="2" customFormat="1" ht="14.45" customHeight="1">
      <c r="B31" s="42"/>
      <c r="C31" s="43"/>
      <c r="D31" s="44" t="s">
        <v>42</v>
      </c>
      <c r="E31" s="43"/>
      <c r="F31" s="44" t="s">
        <v>43</v>
      </c>
      <c r="G31" s="43"/>
      <c r="H31" s="43"/>
      <c r="I31" s="43"/>
      <c r="J31" s="43"/>
      <c r="K31" s="43"/>
      <c r="L31" s="227">
        <v>0.21</v>
      </c>
      <c r="M31" s="228"/>
      <c r="N31" s="228"/>
      <c r="O31" s="228"/>
      <c r="P31" s="43"/>
      <c r="Q31" s="43"/>
      <c r="R31" s="43"/>
      <c r="S31" s="43"/>
      <c r="T31" s="46" t="s">
        <v>44</v>
      </c>
      <c r="U31" s="43"/>
      <c r="V31" s="43"/>
      <c r="W31" s="229">
        <f>ROUND(AZ87+SUM(CD92:CD96),2)</f>
        <v>0</v>
      </c>
      <c r="X31" s="228"/>
      <c r="Y31" s="228"/>
      <c r="Z31" s="228"/>
      <c r="AA31" s="228"/>
      <c r="AB31" s="228"/>
      <c r="AC31" s="228"/>
      <c r="AD31" s="228"/>
      <c r="AE31" s="228"/>
      <c r="AF31" s="43"/>
      <c r="AG31" s="43"/>
      <c r="AH31" s="43"/>
      <c r="AI31" s="43"/>
      <c r="AJ31" s="43"/>
      <c r="AK31" s="229">
        <f>ROUND(AV87+SUM(BY92:BY96),2)</f>
        <v>0</v>
      </c>
      <c r="AL31" s="228"/>
      <c r="AM31" s="228"/>
      <c r="AN31" s="228"/>
      <c r="AO31" s="228"/>
      <c r="AP31" s="43"/>
      <c r="AQ31" s="47"/>
      <c r="BE31" s="237"/>
    </row>
    <row r="32" spans="2:71" s="2" customFormat="1" ht="14.45" customHeight="1">
      <c r="B32" s="42"/>
      <c r="C32" s="43"/>
      <c r="D32" s="43"/>
      <c r="E32" s="43"/>
      <c r="F32" s="44" t="s">
        <v>45</v>
      </c>
      <c r="G32" s="43"/>
      <c r="H32" s="43"/>
      <c r="I32" s="43"/>
      <c r="J32" s="43"/>
      <c r="K32" s="43"/>
      <c r="L32" s="227">
        <v>0.15</v>
      </c>
      <c r="M32" s="228"/>
      <c r="N32" s="228"/>
      <c r="O32" s="228"/>
      <c r="P32" s="43"/>
      <c r="Q32" s="43"/>
      <c r="R32" s="43"/>
      <c r="S32" s="43"/>
      <c r="T32" s="46" t="s">
        <v>44</v>
      </c>
      <c r="U32" s="43"/>
      <c r="V32" s="43"/>
      <c r="W32" s="229">
        <f>ROUND(BA87+SUM(CE92:CE96),2)</f>
        <v>0</v>
      </c>
      <c r="X32" s="228"/>
      <c r="Y32" s="228"/>
      <c r="Z32" s="228"/>
      <c r="AA32" s="228"/>
      <c r="AB32" s="228"/>
      <c r="AC32" s="228"/>
      <c r="AD32" s="228"/>
      <c r="AE32" s="228"/>
      <c r="AF32" s="43"/>
      <c r="AG32" s="43"/>
      <c r="AH32" s="43"/>
      <c r="AI32" s="43"/>
      <c r="AJ32" s="43"/>
      <c r="AK32" s="229">
        <f>ROUND(AW87+SUM(BZ92:BZ96),2)</f>
        <v>0</v>
      </c>
      <c r="AL32" s="228"/>
      <c r="AM32" s="228"/>
      <c r="AN32" s="228"/>
      <c r="AO32" s="228"/>
      <c r="AP32" s="43"/>
      <c r="AQ32" s="47"/>
      <c r="BE32" s="237"/>
    </row>
    <row r="33" spans="2:57" s="2" customFormat="1" ht="14.45" hidden="1" customHeight="1">
      <c r="B33" s="42"/>
      <c r="C33" s="43"/>
      <c r="D33" s="43"/>
      <c r="E33" s="43"/>
      <c r="F33" s="44" t="s">
        <v>46</v>
      </c>
      <c r="G33" s="43"/>
      <c r="H33" s="43"/>
      <c r="I33" s="43"/>
      <c r="J33" s="43"/>
      <c r="K33" s="43"/>
      <c r="L33" s="227">
        <v>0.21</v>
      </c>
      <c r="M33" s="228"/>
      <c r="N33" s="228"/>
      <c r="O33" s="228"/>
      <c r="P33" s="43"/>
      <c r="Q33" s="43"/>
      <c r="R33" s="43"/>
      <c r="S33" s="43"/>
      <c r="T33" s="46" t="s">
        <v>44</v>
      </c>
      <c r="U33" s="43"/>
      <c r="V33" s="43"/>
      <c r="W33" s="229">
        <f>ROUND(BB87+SUM(CF92:CF96),2)</f>
        <v>0</v>
      </c>
      <c r="X33" s="228"/>
      <c r="Y33" s="228"/>
      <c r="Z33" s="228"/>
      <c r="AA33" s="228"/>
      <c r="AB33" s="228"/>
      <c r="AC33" s="228"/>
      <c r="AD33" s="228"/>
      <c r="AE33" s="228"/>
      <c r="AF33" s="43"/>
      <c r="AG33" s="43"/>
      <c r="AH33" s="43"/>
      <c r="AI33" s="43"/>
      <c r="AJ33" s="43"/>
      <c r="AK33" s="229">
        <v>0</v>
      </c>
      <c r="AL33" s="228"/>
      <c r="AM33" s="228"/>
      <c r="AN33" s="228"/>
      <c r="AO33" s="228"/>
      <c r="AP33" s="43"/>
      <c r="AQ33" s="47"/>
      <c r="BE33" s="237"/>
    </row>
    <row r="34" spans="2:57" s="2" customFormat="1" ht="14.45" hidden="1" customHeight="1">
      <c r="B34" s="42"/>
      <c r="C34" s="43"/>
      <c r="D34" s="43"/>
      <c r="E34" s="43"/>
      <c r="F34" s="44" t="s">
        <v>47</v>
      </c>
      <c r="G34" s="43"/>
      <c r="H34" s="43"/>
      <c r="I34" s="43"/>
      <c r="J34" s="43"/>
      <c r="K34" s="43"/>
      <c r="L34" s="227">
        <v>0.15</v>
      </c>
      <c r="M34" s="228"/>
      <c r="N34" s="228"/>
      <c r="O34" s="228"/>
      <c r="P34" s="43"/>
      <c r="Q34" s="43"/>
      <c r="R34" s="43"/>
      <c r="S34" s="43"/>
      <c r="T34" s="46" t="s">
        <v>44</v>
      </c>
      <c r="U34" s="43"/>
      <c r="V34" s="43"/>
      <c r="W34" s="229">
        <f>ROUND(BC87+SUM(CG92:CG96),2)</f>
        <v>0</v>
      </c>
      <c r="X34" s="228"/>
      <c r="Y34" s="228"/>
      <c r="Z34" s="228"/>
      <c r="AA34" s="228"/>
      <c r="AB34" s="228"/>
      <c r="AC34" s="228"/>
      <c r="AD34" s="228"/>
      <c r="AE34" s="228"/>
      <c r="AF34" s="43"/>
      <c r="AG34" s="43"/>
      <c r="AH34" s="43"/>
      <c r="AI34" s="43"/>
      <c r="AJ34" s="43"/>
      <c r="AK34" s="229">
        <v>0</v>
      </c>
      <c r="AL34" s="228"/>
      <c r="AM34" s="228"/>
      <c r="AN34" s="228"/>
      <c r="AO34" s="228"/>
      <c r="AP34" s="43"/>
      <c r="AQ34" s="47"/>
      <c r="BE34" s="237"/>
    </row>
    <row r="35" spans="2:57" s="2" customFormat="1" ht="14.45" hidden="1" customHeight="1">
      <c r="B35" s="42"/>
      <c r="C35" s="43"/>
      <c r="D35" s="43"/>
      <c r="E35" s="43"/>
      <c r="F35" s="44" t="s">
        <v>48</v>
      </c>
      <c r="G35" s="43"/>
      <c r="H35" s="43"/>
      <c r="I35" s="43"/>
      <c r="J35" s="43"/>
      <c r="K35" s="43"/>
      <c r="L35" s="227">
        <v>0</v>
      </c>
      <c r="M35" s="228"/>
      <c r="N35" s="228"/>
      <c r="O35" s="228"/>
      <c r="P35" s="43"/>
      <c r="Q35" s="43"/>
      <c r="R35" s="43"/>
      <c r="S35" s="43"/>
      <c r="T35" s="46" t="s">
        <v>44</v>
      </c>
      <c r="U35" s="43"/>
      <c r="V35" s="43"/>
      <c r="W35" s="229">
        <f>ROUND(BD87+SUM(CH92:CH96),2)</f>
        <v>0</v>
      </c>
      <c r="X35" s="228"/>
      <c r="Y35" s="228"/>
      <c r="Z35" s="228"/>
      <c r="AA35" s="228"/>
      <c r="AB35" s="228"/>
      <c r="AC35" s="228"/>
      <c r="AD35" s="228"/>
      <c r="AE35" s="228"/>
      <c r="AF35" s="43"/>
      <c r="AG35" s="43"/>
      <c r="AH35" s="43"/>
      <c r="AI35" s="43"/>
      <c r="AJ35" s="43"/>
      <c r="AK35" s="229">
        <v>0</v>
      </c>
      <c r="AL35" s="228"/>
      <c r="AM35" s="228"/>
      <c r="AN35" s="228"/>
      <c r="AO35" s="228"/>
      <c r="AP35" s="43"/>
      <c r="AQ35" s="47"/>
    </row>
    <row r="36" spans="2:57" s="1" customFormat="1" ht="6.95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9"/>
    </row>
    <row r="37" spans="2:57" s="1" customFormat="1" ht="25.9" customHeight="1">
      <c r="B37" s="37"/>
      <c r="C37" s="48"/>
      <c r="D37" s="49" t="s">
        <v>49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 t="s">
        <v>50</v>
      </c>
      <c r="U37" s="50"/>
      <c r="V37" s="50"/>
      <c r="W37" s="50"/>
      <c r="X37" s="230" t="s">
        <v>51</v>
      </c>
      <c r="Y37" s="231"/>
      <c r="Z37" s="231"/>
      <c r="AA37" s="231"/>
      <c r="AB37" s="231"/>
      <c r="AC37" s="50"/>
      <c r="AD37" s="50"/>
      <c r="AE37" s="50"/>
      <c r="AF37" s="50"/>
      <c r="AG37" s="50"/>
      <c r="AH37" s="50"/>
      <c r="AI37" s="50"/>
      <c r="AJ37" s="50"/>
      <c r="AK37" s="232">
        <f>SUM(AK29:AK35)</f>
        <v>0</v>
      </c>
      <c r="AL37" s="231"/>
      <c r="AM37" s="231"/>
      <c r="AN37" s="231"/>
      <c r="AO37" s="233"/>
      <c r="AP37" s="48"/>
      <c r="AQ37" s="39"/>
    </row>
    <row r="38" spans="2:57" s="1" customFormat="1" ht="14.4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7">
      <c r="B39" s="24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5"/>
    </row>
    <row r="40" spans="2:57">
      <c r="B40" s="24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5"/>
    </row>
    <row r="41" spans="2:57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7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7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7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7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7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7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7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>
      <c r="B49" s="37"/>
      <c r="C49" s="38"/>
      <c r="D49" s="52" t="s">
        <v>52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53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>
      <c r="B50" s="24"/>
      <c r="C50" s="28"/>
      <c r="D50" s="5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6"/>
      <c r="AA50" s="28"/>
      <c r="AB50" s="28"/>
      <c r="AC50" s="5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6"/>
      <c r="AP50" s="28"/>
      <c r="AQ50" s="25"/>
    </row>
    <row r="51" spans="2:43">
      <c r="B51" s="24"/>
      <c r="C51" s="28"/>
      <c r="D51" s="5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6"/>
      <c r="AA51" s="28"/>
      <c r="AB51" s="28"/>
      <c r="AC51" s="5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6"/>
      <c r="AP51" s="28"/>
      <c r="AQ51" s="25"/>
    </row>
    <row r="52" spans="2:43">
      <c r="B52" s="24"/>
      <c r="C52" s="28"/>
      <c r="D52" s="55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6"/>
      <c r="AA52" s="28"/>
      <c r="AB52" s="28"/>
      <c r="AC52" s="5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6"/>
      <c r="AP52" s="28"/>
      <c r="AQ52" s="25"/>
    </row>
    <row r="53" spans="2:43">
      <c r="B53" s="24"/>
      <c r="C53" s="28"/>
      <c r="D53" s="55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6"/>
      <c r="AA53" s="28"/>
      <c r="AB53" s="28"/>
      <c r="AC53" s="5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6"/>
      <c r="AP53" s="28"/>
      <c r="AQ53" s="25"/>
    </row>
    <row r="54" spans="2:43">
      <c r="B54" s="24"/>
      <c r="C54" s="28"/>
      <c r="D54" s="5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6"/>
      <c r="AA54" s="28"/>
      <c r="AB54" s="28"/>
      <c r="AC54" s="5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6"/>
      <c r="AP54" s="28"/>
      <c r="AQ54" s="25"/>
    </row>
    <row r="55" spans="2:43">
      <c r="B55" s="24"/>
      <c r="C55" s="28"/>
      <c r="D55" s="5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6"/>
      <c r="AA55" s="28"/>
      <c r="AB55" s="28"/>
      <c r="AC55" s="5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6"/>
      <c r="AP55" s="28"/>
      <c r="AQ55" s="25"/>
    </row>
    <row r="56" spans="2:43">
      <c r="B56" s="24"/>
      <c r="C56" s="28"/>
      <c r="D56" s="5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6"/>
      <c r="AA56" s="28"/>
      <c r="AB56" s="28"/>
      <c r="AC56" s="5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6"/>
      <c r="AP56" s="28"/>
      <c r="AQ56" s="25"/>
    </row>
    <row r="57" spans="2:43">
      <c r="B57" s="24"/>
      <c r="C57" s="28"/>
      <c r="D57" s="5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6"/>
      <c r="AA57" s="28"/>
      <c r="AB57" s="28"/>
      <c r="AC57" s="5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6"/>
      <c r="AP57" s="28"/>
      <c r="AQ57" s="25"/>
    </row>
    <row r="58" spans="2:43" s="1" customFormat="1" ht="15">
      <c r="B58" s="37"/>
      <c r="C58" s="38"/>
      <c r="D58" s="57" t="s">
        <v>54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55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54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55</v>
      </c>
      <c r="AN58" s="58"/>
      <c r="AO58" s="60"/>
      <c r="AP58" s="38"/>
      <c r="AQ58" s="39"/>
    </row>
    <row r="59" spans="2:4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>
      <c r="B60" s="37"/>
      <c r="C60" s="38"/>
      <c r="D60" s="52" t="s">
        <v>56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57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>
      <c r="B61" s="24"/>
      <c r="C61" s="28"/>
      <c r="D61" s="5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6"/>
      <c r="AA61" s="28"/>
      <c r="AB61" s="28"/>
      <c r="AC61" s="5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6"/>
      <c r="AP61" s="28"/>
      <c r="AQ61" s="25"/>
    </row>
    <row r="62" spans="2:43">
      <c r="B62" s="24"/>
      <c r="C62" s="28"/>
      <c r="D62" s="5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6"/>
      <c r="AA62" s="28"/>
      <c r="AB62" s="28"/>
      <c r="AC62" s="5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6"/>
      <c r="AP62" s="28"/>
      <c r="AQ62" s="25"/>
    </row>
    <row r="63" spans="2:43">
      <c r="B63" s="24"/>
      <c r="C63" s="28"/>
      <c r="D63" s="5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6"/>
      <c r="AA63" s="28"/>
      <c r="AB63" s="28"/>
      <c r="AC63" s="5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6"/>
      <c r="AP63" s="28"/>
      <c r="AQ63" s="25"/>
    </row>
    <row r="64" spans="2:43">
      <c r="B64" s="24"/>
      <c r="C64" s="28"/>
      <c r="D64" s="5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6"/>
      <c r="AA64" s="28"/>
      <c r="AB64" s="28"/>
      <c r="AC64" s="5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6"/>
      <c r="AP64" s="28"/>
      <c r="AQ64" s="25"/>
    </row>
    <row r="65" spans="2:43">
      <c r="B65" s="24"/>
      <c r="C65" s="28"/>
      <c r="D65" s="55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6"/>
      <c r="AA65" s="28"/>
      <c r="AB65" s="28"/>
      <c r="AC65" s="5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6"/>
      <c r="AP65" s="28"/>
      <c r="AQ65" s="25"/>
    </row>
    <row r="66" spans="2:43">
      <c r="B66" s="24"/>
      <c r="C66" s="28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6"/>
      <c r="AA66" s="28"/>
      <c r="AB66" s="28"/>
      <c r="AC66" s="5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6"/>
      <c r="AP66" s="28"/>
      <c r="AQ66" s="25"/>
    </row>
    <row r="67" spans="2:43">
      <c r="B67" s="24"/>
      <c r="C67" s="28"/>
      <c r="D67" s="55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6"/>
      <c r="AA67" s="28"/>
      <c r="AB67" s="28"/>
      <c r="AC67" s="5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6"/>
      <c r="AP67" s="28"/>
      <c r="AQ67" s="25"/>
    </row>
    <row r="68" spans="2:43">
      <c r="B68" s="24"/>
      <c r="C68" s="28"/>
      <c r="D68" s="55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6"/>
      <c r="AA68" s="28"/>
      <c r="AB68" s="28"/>
      <c r="AC68" s="5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6"/>
      <c r="AP68" s="28"/>
      <c r="AQ68" s="25"/>
    </row>
    <row r="69" spans="2:43" s="1" customFormat="1" ht="15">
      <c r="B69" s="37"/>
      <c r="C69" s="38"/>
      <c r="D69" s="57" t="s">
        <v>54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55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54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55</v>
      </c>
      <c r="AN69" s="58"/>
      <c r="AO69" s="60"/>
      <c r="AP69" s="38"/>
      <c r="AQ69" s="39"/>
    </row>
    <row r="70" spans="2:43" s="1" customFormat="1" ht="6.95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>
      <c r="B76" s="37"/>
      <c r="C76" s="218" t="s">
        <v>58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39"/>
    </row>
    <row r="77" spans="2:43" s="3" customFormat="1" ht="14.45" customHeight="1">
      <c r="B77" s="67"/>
      <c r="C77" s="32" t="s">
        <v>16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006/01/02/2017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>
      <c r="B78" s="70"/>
      <c r="C78" s="71" t="s">
        <v>19</v>
      </c>
      <c r="D78" s="72"/>
      <c r="E78" s="72"/>
      <c r="F78" s="72"/>
      <c r="G78" s="72"/>
      <c r="H78" s="72"/>
      <c r="I78" s="72"/>
      <c r="J78" s="72"/>
      <c r="K78" s="72"/>
      <c r="L78" s="220" t="str">
        <f>K6</f>
        <v>Výstavba inž. sítí v prostoru Slatinice, produktovody a trubní sítě</v>
      </c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72"/>
      <c r="AQ78" s="73"/>
    </row>
    <row r="79" spans="2:43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5">
      <c r="B80" s="37"/>
      <c r="C80" s="32" t="s">
        <v>23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Slatinice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2" t="s">
        <v>25</v>
      </c>
      <c r="AJ80" s="38"/>
      <c r="AK80" s="38"/>
      <c r="AL80" s="38"/>
      <c r="AM80" s="75" t="str">
        <f>IF(AN8= "","",AN8)</f>
        <v>1. 2. 2017</v>
      </c>
      <c r="AN80" s="38"/>
      <c r="AO80" s="38"/>
      <c r="AP80" s="38"/>
      <c r="AQ80" s="39"/>
    </row>
    <row r="81" spans="1:89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5">
      <c r="B82" s="37"/>
      <c r="C82" s="32" t="s">
        <v>27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>Vršanská uhelná a.s.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2" t="s">
        <v>33</v>
      </c>
      <c r="AJ82" s="38"/>
      <c r="AK82" s="38"/>
      <c r="AL82" s="38"/>
      <c r="AM82" s="222" t="str">
        <f>IF(E17="","",E17)</f>
        <v>Ing. Jar. Dospiva</v>
      </c>
      <c r="AN82" s="222"/>
      <c r="AO82" s="222"/>
      <c r="AP82" s="222"/>
      <c r="AQ82" s="39"/>
      <c r="AS82" s="223" t="s">
        <v>59</v>
      </c>
      <c r="AT82" s="224"/>
      <c r="AU82" s="53"/>
      <c r="AV82" s="53"/>
      <c r="AW82" s="53"/>
      <c r="AX82" s="53"/>
      <c r="AY82" s="53"/>
      <c r="AZ82" s="53"/>
      <c r="BA82" s="53"/>
      <c r="BB82" s="53"/>
      <c r="BC82" s="53"/>
      <c r="BD82" s="54"/>
    </row>
    <row r="83" spans="1:89" s="1" customFormat="1" ht="15">
      <c r="B83" s="37"/>
      <c r="C83" s="32" t="s">
        <v>31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2" t="s">
        <v>36</v>
      </c>
      <c r="AJ83" s="38"/>
      <c r="AK83" s="38"/>
      <c r="AL83" s="38"/>
      <c r="AM83" s="222" t="str">
        <f>IF(E20="","",E20)</f>
        <v>Pavel Šouta</v>
      </c>
      <c r="AN83" s="222"/>
      <c r="AO83" s="222"/>
      <c r="AP83" s="222"/>
      <c r="AQ83" s="39"/>
      <c r="AS83" s="225"/>
      <c r="AT83" s="226"/>
      <c r="AU83" s="38"/>
      <c r="AV83" s="38"/>
      <c r="AW83" s="38"/>
      <c r="AX83" s="38"/>
      <c r="AY83" s="38"/>
      <c r="AZ83" s="38"/>
      <c r="BA83" s="38"/>
      <c r="BB83" s="38"/>
      <c r="BC83" s="38"/>
      <c r="BD83" s="76"/>
    </row>
    <row r="84" spans="1:89" s="1" customFormat="1" ht="10.9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25"/>
      <c r="AT84" s="226"/>
      <c r="AU84" s="38"/>
      <c r="AV84" s="38"/>
      <c r="AW84" s="38"/>
      <c r="AX84" s="38"/>
      <c r="AY84" s="38"/>
      <c r="AZ84" s="38"/>
      <c r="BA84" s="38"/>
      <c r="BB84" s="38"/>
      <c r="BC84" s="38"/>
      <c r="BD84" s="76"/>
    </row>
    <row r="85" spans="1:89" s="1" customFormat="1" ht="29.25" customHeight="1">
      <c r="B85" s="37"/>
      <c r="C85" s="214" t="s">
        <v>60</v>
      </c>
      <c r="D85" s="215"/>
      <c r="E85" s="215"/>
      <c r="F85" s="215"/>
      <c r="G85" s="215"/>
      <c r="H85" s="77"/>
      <c r="I85" s="216" t="s">
        <v>61</v>
      </c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6" t="s">
        <v>62</v>
      </c>
      <c r="AH85" s="215"/>
      <c r="AI85" s="215"/>
      <c r="AJ85" s="215"/>
      <c r="AK85" s="215"/>
      <c r="AL85" s="215"/>
      <c r="AM85" s="215"/>
      <c r="AN85" s="216" t="s">
        <v>63</v>
      </c>
      <c r="AO85" s="215"/>
      <c r="AP85" s="217"/>
      <c r="AQ85" s="39"/>
      <c r="AS85" s="78" t="s">
        <v>64</v>
      </c>
      <c r="AT85" s="79" t="s">
        <v>65</v>
      </c>
      <c r="AU85" s="79" t="s">
        <v>66</v>
      </c>
      <c r="AV85" s="79" t="s">
        <v>67</v>
      </c>
      <c r="AW85" s="79" t="s">
        <v>68</v>
      </c>
      <c r="AX85" s="79" t="s">
        <v>69</v>
      </c>
      <c r="AY85" s="79" t="s">
        <v>70</v>
      </c>
      <c r="AZ85" s="79" t="s">
        <v>71</v>
      </c>
      <c r="BA85" s="79" t="s">
        <v>72</v>
      </c>
      <c r="BB85" s="79" t="s">
        <v>73</v>
      </c>
      <c r="BC85" s="79" t="s">
        <v>74</v>
      </c>
      <c r="BD85" s="80" t="s">
        <v>75</v>
      </c>
    </row>
    <row r="86" spans="1:89" s="1" customFormat="1" ht="10.9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1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4"/>
    </row>
    <row r="87" spans="1:89" s="4" customFormat="1" ht="32.450000000000003" customHeight="1">
      <c r="B87" s="70"/>
      <c r="C87" s="82" t="s">
        <v>76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09">
        <f>ROUND(SUM(AG88:AG89),2)</f>
        <v>0</v>
      </c>
      <c r="AH87" s="209"/>
      <c r="AI87" s="209"/>
      <c r="AJ87" s="209"/>
      <c r="AK87" s="209"/>
      <c r="AL87" s="209"/>
      <c r="AM87" s="209"/>
      <c r="AN87" s="210">
        <f>SUM(AG87,AT87)</f>
        <v>0</v>
      </c>
      <c r="AO87" s="210"/>
      <c r="AP87" s="210"/>
      <c r="AQ87" s="73"/>
      <c r="AS87" s="84">
        <f>ROUND(SUM(AS88:AS89),2)</f>
        <v>0</v>
      </c>
      <c r="AT87" s="85">
        <f>ROUND(SUM(AV87:AW87),2)</f>
        <v>0</v>
      </c>
      <c r="AU87" s="86">
        <f>ROUND(SUM(AU88:AU89),5)</f>
        <v>0</v>
      </c>
      <c r="AV87" s="85">
        <f>ROUND(AZ87*L31,2)</f>
        <v>0</v>
      </c>
      <c r="AW87" s="85">
        <f>ROUND(BA87*L32,2)</f>
        <v>0</v>
      </c>
      <c r="AX87" s="85">
        <f>ROUND(BB87*L31,2)</f>
        <v>0</v>
      </c>
      <c r="AY87" s="85">
        <f>ROUND(BC87*L32,2)</f>
        <v>0</v>
      </c>
      <c r="AZ87" s="85">
        <f>ROUND(SUM(AZ88:AZ89),2)</f>
        <v>0</v>
      </c>
      <c r="BA87" s="85">
        <f>ROUND(SUM(BA88:BA89),2)</f>
        <v>0</v>
      </c>
      <c r="BB87" s="85">
        <f>ROUND(SUM(BB88:BB89),2)</f>
        <v>0</v>
      </c>
      <c r="BC87" s="85">
        <f>ROUND(SUM(BC88:BC89),2)</f>
        <v>0</v>
      </c>
      <c r="BD87" s="87">
        <f>ROUND(SUM(BD88:BD89),2)</f>
        <v>0</v>
      </c>
      <c r="BS87" s="88" t="s">
        <v>77</v>
      </c>
      <c r="BT87" s="88" t="s">
        <v>78</v>
      </c>
      <c r="BU87" s="89" t="s">
        <v>79</v>
      </c>
      <c r="BV87" s="88" t="s">
        <v>80</v>
      </c>
      <c r="BW87" s="88" t="s">
        <v>81</v>
      </c>
      <c r="BX87" s="88" t="s">
        <v>82</v>
      </c>
    </row>
    <row r="88" spans="1:89" s="5" customFormat="1" ht="34.9" customHeight="1">
      <c r="A88" s="90" t="s">
        <v>83</v>
      </c>
      <c r="B88" s="91"/>
      <c r="C88" s="92"/>
      <c r="D88" s="213" t="s">
        <v>84</v>
      </c>
      <c r="E88" s="213"/>
      <c r="F88" s="213"/>
      <c r="G88" s="213"/>
      <c r="H88" s="213"/>
      <c r="I88" s="93"/>
      <c r="J88" s="213" t="s">
        <v>85</v>
      </c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1">
        <f>'001 - TZ 06 Horkovod, oce...'!M30</f>
        <v>0</v>
      </c>
      <c r="AH88" s="212"/>
      <c r="AI88" s="212"/>
      <c r="AJ88" s="212"/>
      <c r="AK88" s="212"/>
      <c r="AL88" s="212"/>
      <c r="AM88" s="212"/>
      <c r="AN88" s="211">
        <f>SUM(AG88,AT88)</f>
        <v>0</v>
      </c>
      <c r="AO88" s="212"/>
      <c r="AP88" s="212"/>
      <c r="AQ88" s="94"/>
      <c r="AS88" s="95">
        <f>'001 - TZ 06 Horkovod, oce...'!M28</f>
        <v>0</v>
      </c>
      <c r="AT88" s="96">
        <f>ROUND(SUM(AV88:AW88),2)</f>
        <v>0</v>
      </c>
      <c r="AU88" s="97">
        <f>'001 - TZ 06 Horkovod, oce...'!W122</f>
        <v>0</v>
      </c>
      <c r="AV88" s="96">
        <f>'001 - TZ 06 Horkovod, oce...'!M32</f>
        <v>0</v>
      </c>
      <c r="AW88" s="96">
        <f>'001 - TZ 06 Horkovod, oce...'!M33</f>
        <v>0</v>
      </c>
      <c r="AX88" s="96">
        <f>'001 - TZ 06 Horkovod, oce...'!M34</f>
        <v>0</v>
      </c>
      <c r="AY88" s="96">
        <f>'001 - TZ 06 Horkovod, oce...'!M35</f>
        <v>0</v>
      </c>
      <c r="AZ88" s="96">
        <f>'001 - TZ 06 Horkovod, oce...'!H32</f>
        <v>0</v>
      </c>
      <c r="BA88" s="96">
        <f>'001 - TZ 06 Horkovod, oce...'!H33</f>
        <v>0</v>
      </c>
      <c r="BB88" s="96">
        <f>'001 - TZ 06 Horkovod, oce...'!H34</f>
        <v>0</v>
      </c>
      <c r="BC88" s="96">
        <f>'001 - TZ 06 Horkovod, oce...'!H35</f>
        <v>0</v>
      </c>
      <c r="BD88" s="98">
        <f>'001 - TZ 06 Horkovod, oce...'!H36</f>
        <v>0</v>
      </c>
      <c r="BT88" s="99" t="s">
        <v>86</v>
      </c>
      <c r="BV88" s="99" t="s">
        <v>80</v>
      </c>
      <c r="BW88" s="99" t="s">
        <v>87</v>
      </c>
      <c r="BX88" s="99" t="s">
        <v>81</v>
      </c>
    </row>
    <row r="89" spans="1:89" s="5" customFormat="1" ht="20.45" customHeight="1">
      <c r="A89" s="90" t="s">
        <v>83</v>
      </c>
      <c r="B89" s="91"/>
      <c r="C89" s="92"/>
      <c r="D89" s="213" t="s">
        <v>88</v>
      </c>
      <c r="E89" s="213"/>
      <c r="F89" s="213"/>
      <c r="G89" s="213"/>
      <c r="H89" s="213"/>
      <c r="I89" s="93"/>
      <c r="J89" s="213" t="s">
        <v>89</v>
      </c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1">
        <f>'VON - Vedlejší a ostatní ...'!M30</f>
        <v>0</v>
      </c>
      <c r="AH89" s="212"/>
      <c r="AI89" s="212"/>
      <c r="AJ89" s="212"/>
      <c r="AK89" s="212"/>
      <c r="AL89" s="212"/>
      <c r="AM89" s="212"/>
      <c r="AN89" s="211">
        <f>SUM(AG89,AT89)</f>
        <v>0</v>
      </c>
      <c r="AO89" s="212"/>
      <c r="AP89" s="212"/>
      <c r="AQ89" s="94"/>
      <c r="AS89" s="100">
        <f>'VON - Vedlejší a ostatní ...'!M28</f>
        <v>0</v>
      </c>
      <c r="AT89" s="101">
        <f>ROUND(SUM(AV89:AW89),2)</f>
        <v>0</v>
      </c>
      <c r="AU89" s="102">
        <f>'VON - Vedlejší a ostatní ...'!W121</f>
        <v>0</v>
      </c>
      <c r="AV89" s="101">
        <f>'VON - Vedlejší a ostatní ...'!M32</f>
        <v>0</v>
      </c>
      <c r="AW89" s="101">
        <f>'VON - Vedlejší a ostatní ...'!M33</f>
        <v>0</v>
      </c>
      <c r="AX89" s="101">
        <f>'VON - Vedlejší a ostatní ...'!M34</f>
        <v>0</v>
      </c>
      <c r="AY89" s="101">
        <f>'VON - Vedlejší a ostatní ...'!M35</f>
        <v>0</v>
      </c>
      <c r="AZ89" s="101">
        <f>'VON - Vedlejší a ostatní ...'!H32</f>
        <v>0</v>
      </c>
      <c r="BA89" s="101">
        <f>'VON - Vedlejší a ostatní ...'!H33</f>
        <v>0</v>
      </c>
      <c r="BB89" s="101">
        <f>'VON - Vedlejší a ostatní ...'!H34</f>
        <v>0</v>
      </c>
      <c r="BC89" s="101">
        <f>'VON - Vedlejší a ostatní ...'!H35</f>
        <v>0</v>
      </c>
      <c r="BD89" s="103">
        <f>'VON - Vedlejší a ostatní ...'!H36</f>
        <v>0</v>
      </c>
      <c r="BT89" s="99" t="s">
        <v>86</v>
      </c>
      <c r="BV89" s="99" t="s">
        <v>80</v>
      </c>
      <c r="BW89" s="99" t="s">
        <v>90</v>
      </c>
      <c r="BX89" s="99" t="s">
        <v>81</v>
      </c>
    </row>
    <row r="90" spans="1:89">
      <c r="B90" s="24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5"/>
    </row>
    <row r="91" spans="1:89" s="1" customFormat="1" ht="30" customHeight="1">
      <c r="B91" s="37"/>
      <c r="C91" s="82" t="s">
        <v>91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10">
        <f>ROUND(SUM(AG92:AG95),2)</f>
        <v>0</v>
      </c>
      <c r="AH91" s="210"/>
      <c r="AI91" s="210"/>
      <c r="AJ91" s="210"/>
      <c r="AK91" s="210"/>
      <c r="AL91" s="210"/>
      <c r="AM91" s="210"/>
      <c r="AN91" s="210">
        <f>ROUND(SUM(AN92:AN95),2)</f>
        <v>0</v>
      </c>
      <c r="AO91" s="210"/>
      <c r="AP91" s="210"/>
      <c r="AQ91" s="39"/>
      <c r="AS91" s="78" t="s">
        <v>92</v>
      </c>
      <c r="AT91" s="79" t="s">
        <v>93</v>
      </c>
      <c r="AU91" s="79" t="s">
        <v>42</v>
      </c>
      <c r="AV91" s="80" t="s">
        <v>65</v>
      </c>
    </row>
    <row r="92" spans="1:89" s="1" customFormat="1" ht="19.899999999999999" customHeight="1">
      <c r="B92" s="37"/>
      <c r="C92" s="38"/>
      <c r="D92" s="104" t="s">
        <v>94</v>
      </c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207">
        <f>ROUND(AG87*AS92,2)</f>
        <v>0</v>
      </c>
      <c r="AH92" s="208"/>
      <c r="AI92" s="208"/>
      <c r="AJ92" s="208"/>
      <c r="AK92" s="208"/>
      <c r="AL92" s="208"/>
      <c r="AM92" s="208"/>
      <c r="AN92" s="208">
        <f>ROUND(AG92+AV92,2)</f>
        <v>0</v>
      </c>
      <c r="AO92" s="208"/>
      <c r="AP92" s="208"/>
      <c r="AQ92" s="39"/>
      <c r="AS92" s="105">
        <v>0</v>
      </c>
      <c r="AT92" s="106" t="s">
        <v>95</v>
      </c>
      <c r="AU92" s="106" t="s">
        <v>43</v>
      </c>
      <c r="AV92" s="107">
        <f>ROUND(IF(AU92="základní",AG92*L31,IF(AU92="snížená",AG92*L32,0)),2)</f>
        <v>0</v>
      </c>
      <c r="BV92" s="20" t="s">
        <v>96</v>
      </c>
      <c r="BY92" s="108">
        <f>IF(AU92="základní",AV92,0)</f>
        <v>0</v>
      </c>
      <c r="BZ92" s="108">
        <f>IF(AU92="snížená",AV92,0)</f>
        <v>0</v>
      </c>
      <c r="CA92" s="108">
        <v>0</v>
      </c>
      <c r="CB92" s="108">
        <v>0</v>
      </c>
      <c r="CC92" s="108">
        <v>0</v>
      </c>
      <c r="CD92" s="108">
        <f>IF(AU92="základní",AG92,0)</f>
        <v>0</v>
      </c>
      <c r="CE92" s="108">
        <f>IF(AU92="snížená",AG92,0)</f>
        <v>0</v>
      </c>
      <c r="CF92" s="108">
        <f>IF(AU92="zákl. přenesená",AG92,0)</f>
        <v>0</v>
      </c>
      <c r="CG92" s="108">
        <f>IF(AU92="sníž. přenesená",AG92,0)</f>
        <v>0</v>
      </c>
      <c r="CH92" s="108">
        <f>IF(AU92="nulová",AG92,0)</f>
        <v>0</v>
      </c>
      <c r="CI92" s="20">
        <f>IF(AU92="základní",1,IF(AU92="snížená",2,IF(AU92="zákl. přenesená",4,IF(AU92="sníž. přenesená",5,3))))</f>
        <v>1</v>
      </c>
      <c r="CJ92" s="20">
        <f>IF(AT92="stavební čast",1,IF(8892="investiční čast",2,3))</f>
        <v>1</v>
      </c>
      <c r="CK92" s="20" t="str">
        <f>IF(D92="Vyplň vlastní","","x")</f>
        <v>x</v>
      </c>
    </row>
    <row r="93" spans="1:89" s="1" customFormat="1" ht="19.899999999999999" customHeight="1">
      <c r="B93" s="37"/>
      <c r="C93" s="38"/>
      <c r="D93" s="205" t="s">
        <v>97</v>
      </c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38"/>
      <c r="AD93" s="38"/>
      <c r="AE93" s="38"/>
      <c r="AF93" s="38"/>
      <c r="AG93" s="207">
        <f>AG87*AS93</f>
        <v>0</v>
      </c>
      <c r="AH93" s="208"/>
      <c r="AI93" s="208"/>
      <c r="AJ93" s="208"/>
      <c r="AK93" s="208"/>
      <c r="AL93" s="208"/>
      <c r="AM93" s="208"/>
      <c r="AN93" s="208">
        <f>AG93+AV93</f>
        <v>0</v>
      </c>
      <c r="AO93" s="208"/>
      <c r="AP93" s="208"/>
      <c r="AQ93" s="39"/>
      <c r="AS93" s="109">
        <v>0</v>
      </c>
      <c r="AT93" s="110" t="s">
        <v>95</v>
      </c>
      <c r="AU93" s="110" t="s">
        <v>43</v>
      </c>
      <c r="AV93" s="111">
        <f>ROUND(IF(AU93="nulová",0,IF(OR(AU93="základní",AU93="zákl. přenesená"),AG93*L31,AG93*L32)),2)</f>
        <v>0</v>
      </c>
      <c r="BV93" s="20" t="s">
        <v>98</v>
      </c>
      <c r="BY93" s="108">
        <f>IF(AU93="základní",AV93,0)</f>
        <v>0</v>
      </c>
      <c r="BZ93" s="108">
        <f>IF(AU93="snížená",AV93,0)</f>
        <v>0</v>
      </c>
      <c r="CA93" s="108">
        <f>IF(AU93="zákl. přenesená",AV93,0)</f>
        <v>0</v>
      </c>
      <c r="CB93" s="108">
        <f>IF(AU93="sníž. přenesená",AV93,0)</f>
        <v>0</v>
      </c>
      <c r="CC93" s="108">
        <f>IF(AU93="nulová",AV93,0)</f>
        <v>0</v>
      </c>
      <c r="CD93" s="108">
        <f>IF(AU93="základní",AG93,0)</f>
        <v>0</v>
      </c>
      <c r="CE93" s="108">
        <f>IF(AU93="snížená",AG93,0)</f>
        <v>0</v>
      </c>
      <c r="CF93" s="108">
        <f>IF(AU93="zákl. přenesená",AG93,0)</f>
        <v>0</v>
      </c>
      <c r="CG93" s="108">
        <f>IF(AU93="sníž. přenesená",AG93,0)</f>
        <v>0</v>
      </c>
      <c r="CH93" s="108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/>
      </c>
    </row>
    <row r="94" spans="1:89" s="1" customFormat="1" ht="19.899999999999999" customHeight="1">
      <c r="B94" s="37"/>
      <c r="C94" s="38"/>
      <c r="D94" s="205" t="s">
        <v>97</v>
      </c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38"/>
      <c r="AD94" s="38"/>
      <c r="AE94" s="38"/>
      <c r="AF94" s="38"/>
      <c r="AG94" s="207">
        <f>AG87*AS94</f>
        <v>0</v>
      </c>
      <c r="AH94" s="208"/>
      <c r="AI94" s="208"/>
      <c r="AJ94" s="208"/>
      <c r="AK94" s="208"/>
      <c r="AL94" s="208"/>
      <c r="AM94" s="208"/>
      <c r="AN94" s="208">
        <f>AG94+AV94</f>
        <v>0</v>
      </c>
      <c r="AO94" s="208"/>
      <c r="AP94" s="208"/>
      <c r="AQ94" s="39"/>
      <c r="AS94" s="109">
        <v>0</v>
      </c>
      <c r="AT94" s="110" t="s">
        <v>95</v>
      </c>
      <c r="AU94" s="110" t="s">
        <v>43</v>
      </c>
      <c r="AV94" s="111">
        <f>ROUND(IF(AU94="nulová",0,IF(OR(AU94="základní",AU94="zákl. přenesená"),AG94*L31,AG94*L32)),2)</f>
        <v>0</v>
      </c>
      <c r="BV94" s="20" t="s">
        <v>98</v>
      </c>
      <c r="BY94" s="108">
        <f>IF(AU94="základní",AV94,0)</f>
        <v>0</v>
      </c>
      <c r="BZ94" s="108">
        <f>IF(AU94="snížená",AV94,0)</f>
        <v>0</v>
      </c>
      <c r="CA94" s="108">
        <f>IF(AU94="zákl. přenesená",AV94,0)</f>
        <v>0</v>
      </c>
      <c r="CB94" s="108">
        <f>IF(AU94="sníž. přenesená",AV94,0)</f>
        <v>0</v>
      </c>
      <c r="CC94" s="108">
        <f>IF(AU94="nulová",AV94,0)</f>
        <v>0</v>
      </c>
      <c r="CD94" s="108">
        <f>IF(AU94="základní",AG94,0)</f>
        <v>0</v>
      </c>
      <c r="CE94" s="108">
        <f>IF(AU94="snížená",AG94,0)</f>
        <v>0</v>
      </c>
      <c r="CF94" s="108">
        <f>IF(AU94="zákl. přenesená",AG94,0)</f>
        <v>0</v>
      </c>
      <c r="CG94" s="108">
        <f>IF(AU94="sníž. přenesená",AG94,0)</f>
        <v>0</v>
      </c>
      <c r="CH94" s="108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9.899999999999999" customHeight="1">
      <c r="B95" s="37"/>
      <c r="C95" s="38"/>
      <c r="D95" s="205" t="s">
        <v>97</v>
      </c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38"/>
      <c r="AD95" s="38"/>
      <c r="AE95" s="38"/>
      <c r="AF95" s="38"/>
      <c r="AG95" s="207">
        <f>AG87*AS95</f>
        <v>0</v>
      </c>
      <c r="AH95" s="208"/>
      <c r="AI95" s="208"/>
      <c r="AJ95" s="208"/>
      <c r="AK95" s="208"/>
      <c r="AL95" s="208"/>
      <c r="AM95" s="208"/>
      <c r="AN95" s="208">
        <f>AG95+AV95</f>
        <v>0</v>
      </c>
      <c r="AO95" s="208"/>
      <c r="AP95" s="208"/>
      <c r="AQ95" s="39"/>
      <c r="AS95" s="112">
        <v>0</v>
      </c>
      <c r="AT95" s="113" t="s">
        <v>95</v>
      </c>
      <c r="AU95" s="113" t="s">
        <v>43</v>
      </c>
      <c r="AV95" s="114">
        <f>ROUND(IF(AU95="nulová",0,IF(OR(AU95="základní",AU95="zákl. přenesená"),AG95*L31,AG95*L32)),2)</f>
        <v>0</v>
      </c>
      <c r="BV95" s="20" t="s">
        <v>98</v>
      </c>
      <c r="BY95" s="108">
        <f>IF(AU95="základní",AV95,0)</f>
        <v>0</v>
      </c>
      <c r="BZ95" s="108">
        <f>IF(AU95="snížená",AV95,0)</f>
        <v>0</v>
      </c>
      <c r="CA95" s="108">
        <f>IF(AU95="zákl. přenesená",AV95,0)</f>
        <v>0</v>
      </c>
      <c r="CB95" s="108">
        <f>IF(AU95="sníž. přenesená",AV95,0)</f>
        <v>0</v>
      </c>
      <c r="CC95" s="108">
        <f>IF(AU95="nulová",AV95,0)</f>
        <v>0</v>
      </c>
      <c r="CD95" s="108">
        <f>IF(AU95="základní",AG95,0)</f>
        <v>0</v>
      </c>
      <c r="CE95" s="108">
        <f>IF(AU95="snížená",AG95,0)</f>
        <v>0</v>
      </c>
      <c r="CF95" s="108">
        <f>IF(AU95="zákl. přenesená",AG95,0)</f>
        <v>0</v>
      </c>
      <c r="CG95" s="108">
        <f>IF(AU95="sníž. přenesená",AG95,0)</f>
        <v>0</v>
      </c>
      <c r="CH95" s="108">
        <f>IF(AU95="nulová",AG95,0)</f>
        <v>0</v>
      </c>
      <c r="CI95" s="20">
        <f>IF(AU95="základní",1,IF(AU95="snížená",2,IF(AU95="zákl. přenesená",4,IF(AU95="sníž. přenesená",5,3))))</f>
        <v>1</v>
      </c>
      <c r="CJ95" s="20">
        <f>IF(AT95="stavební čast",1,IF(8895="investiční čast",2,3))</f>
        <v>1</v>
      </c>
      <c r="CK95" s="20" t="str">
        <f>IF(D95="Vyplň vlastní","","x")</f>
        <v/>
      </c>
    </row>
    <row r="96" spans="1:89" s="1" customFormat="1" ht="10.9" customHeight="1"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9"/>
    </row>
    <row r="97" spans="2:43" s="1" customFormat="1" ht="30" customHeight="1">
      <c r="B97" s="37"/>
      <c r="C97" s="115" t="s">
        <v>99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202">
        <f>ROUND(AG87+AG91,2)</f>
        <v>0</v>
      </c>
      <c r="AH97" s="202"/>
      <c r="AI97" s="202"/>
      <c r="AJ97" s="202"/>
      <c r="AK97" s="202"/>
      <c r="AL97" s="202"/>
      <c r="AM97" s="202"/>
      <c r="AN97" s="202">
        <f>AN87+AN91</f>
        <v>0</v>
      </c>
      <c r="AO97" s="202"/>
      <c r="AP97" s="202"/>
      <c r="AQ97" s="39"/>
    </row>
    <row r="98" spans="2:43" s="1" customFormat="1" ht="6.95" customHeight="1"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3"/>
    </row>
  </sheetData>
  <mergeCells count="62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G92:AM92"/>
    <mergeCell ref="AN92:AP92"/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001 - TZ 06 Horkovod, oce...'!C2" display="/"/>
    <hyperlink ref="A89" location="'VON - Vedlejší a ostatní ...'!C2" display="/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67"/>
  <sheetViews>
    <sheetView showGridLines="0" workbookViewId="0">
      <pane ySplit="1" topLeftCell="A2" activePane="bottomLeft" state="frozen"/>
      <selection pane="bottomLeft" activeCell="C4" sqref="C4:Q4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12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7"/>
      <c r="B1" s="14"/>
      <c r="C1" s="14"/>
      <c r="D1" s="15" t="s">
        <v>1</v>
      </c>
      <c r="E1" s="14"/>
      <c r="F1" s="16" t="s">
        <v>100</v>
      </c>
      <c r="G1" s="16"/>
      <c r="H1" s="249" t="s">
        <v>101</v>
      </c>
      <c r="I1" s="249"/>
      <c r="J1" s="249"/>
      <c r="K1" s="249"/>
      <c r="L1" s="16" t="s">
        <v>102</v>
      </c>
      <c r="M1" s="14"/>
      <c r="N1" s="14"/>
      <c r="O1" s="15" t="s">
        <v>103</v>
      </c>
      <c r="P1" s="14"/>
      <c r="Q1" s="14"/>
      <c r="R1" s="14"/>
      <c r="S1" s="16" t="s">
        <v>104</v>
      </c>
      <c r="T1" s="16"/>
      <c r="U1" s="117"/>
      <c r="V1" s="1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34" t="s">
        <v>7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S2" s="203" t="s">
        <v>8</v>
      </c>
      <c r="T2" s="204"/>
      <c r="U2" s="204"/>
      <c r="V2" s="204"/>
      <c r="W2" s="204"/>
      <c r="X2" s="204"/>
      <c r="Y2" s="204"/>
      <c r="Z2" s="204"/>
      <c r="AA2" s="204"/>
      <c r="AB2" s="204"/>
      <c r="AC2" s="204"/>
      <c r="AT2" s="20" t="s">
        <v>87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105</v>
      </c>
    </row>
    <row r="4" spans="1:66" ht="36.950000000000003" customHeight="1">
      <c r="B4" s="24"/>
      <c r="C4" s="218" t="s">
        <v>106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5"/>
      <c r="T4" s="26" t="s">
        <v>13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ht="25.35" customHeight="1">
      <c r="B6" s="24"/>
      <c r="C6" s="28"/>
      <c r="D6" s="32" t="s">
        <v>19</v>
      </c>
      <c r="E6" s="28"/>
      <c r="F6" s="273" t="str">
        <f>'Rekapitulace stavby'!K6</f>
        <v>Výstavba inž. sítí v prostoru Slatinice, produktovody a trubní sítě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8"/>
      <c r="R6" s="25"/>
    </row>
    <row r="7" spans="1:66" s="1" customFormat="1" ht="32.85" customHeight="1">
      <c r="B7" s="37"/>
      <c r="C7" s="38"/>
      <c r="D7" s="31" t="s">
        <v>107</v>
      </c>
      <c r="E7" s="38"/>
      <c r="F7" s="240" t="s">
        <v>108</v>
      </c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38"/>
      <c r="R7" s="39"/>
    </row>
    <row r="8" spans="1:66" s="1" customFormat="1" ht="14.45" customHeight="1">
      <c r="B8" s="37"/>
      <c r="C8" s="38"/>
      <c r="D8" s="32" t="s">
        <v>21</v>
      </c>
      <c r="E8" s="38"/>
      <c r="F8" s="30" t="s">
        <v>5</v>
      </c>
      <c r="G8" s="38"/>
      <c r="H8" s="38"/>
      <c r="I8" s="38"/>
      <c r="J8" s="38"/>
      <c r="K8" s="38"/>
      <c r="L8" s="38"/>
      <c r="M8" s="32" t="s">
        <v>22</v>
      </c>
      <c r="N8" s="38"/>
      <c r="O8" s="30" t="s">
        <v>5</v>
      </c>
      <c r="P8" s="38"/>
      <c r="Q8" s="38"/>
      <c r="R8" s="39"/>
    </row>
    <row r="9" spans="1:66" s="1" customFormat="1" ht="14.45" customHeight="1">
      <c r="B9" s="37"/>
      <c r="C9" s="38"/>
      <c r="D9" s="32" t="s">
        <v>23</v>
      </c>
      <c r="E9" s="38"/>
      <c r="F9" s="30" t="s">
        <v>24</v>
      </c>
      <c r="G9" s="38"/>
      <c r="H9" s="38"/>
      <c r="I9" s="38"/>
      <c r="J9" s="38"/>
      <c r="K9" s="38"/>
      <c r="L9" s="38"/>
      <c r="M9" s="32" t="s">
        <v>25</v>
      </c>
      <c r="N9" s="38"/>
      <c r="O9" s="291" t="str">
        <f>'Rekapitulace stavby'!AN8</f>
        <v>1. 2. 2017</v>
      </c>
      <c r="P9" s="275"/>
      <c r="Q9" s="38"/>
      <c r="R9" s="39"/>
    </row>
    <row r="10" spans="1:66" s="1" customFormat="1" ht="10.9" customHeight="1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66" s="1" customFormat="1" ht="14.45" customHeight="1">
      <c r="B11" s="37"/>
      <c r="C11" s="38"/>
      <c r="D11" s="32" t="s">
        <v>27</v>
      </c>
      <c r="E11" s="38"/>
      <c r="F11" s="38"/>
      <c r="G11" s="38"/>
      <c r="H11" s="38"/>
      <c r="I11" s="38"/>
      <c r="J11" s="38"/>
      <c r="K11" s="38"/>
      <c r="L11" s="38"/>
      <c r="M11" s="32" t="s">
        <v>28</v>
      </c>
      <c r="N11" s="38"/>
      <c r="O11" s="238" t="s">
        <v>5</v>
      </c>
      <c r="P11" s="238"/>
      <c r="Q11" s="38"/>
      <c r="R11" s="39"/>
    </row>
    <row r="12" spans="1:66" s="1" customFormat="1" ht="18" customHeight="1">
      <c r="B12" s="37"/>
      <c r="C12" s="38"/>
      <c r="D12" s="38"/>
      <c r="E12" s="30" t="s">
        <v>29</v>
      </c>
      <c r="F12" s="38"/>
      <c r="G12" s="38"/>
      <c r="H12" s="38"/>
      <c r="I12" s="38"/>
      <c r="J12" s="38"/>
      <c r="K12" s="38"/>
      <c r="L12" s="38"/>
      <c r="M12" s="32" t="s">
        <v>30</v>
      </c>
      <c r="N12" s="38"/>
      <c r="O12" s="238" t="s">
        <v>5</v>
      </c>
      <c r="P12" s="238"/>
      <c r="Q12" s="38"/>
      <c r="R12" s="39"/>
    </row>
    <row r="13" spans="1:66" s="1" customFormat="1" ht="6.95" customHeight="1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66" s="1" customFormat="1" ht="14.45" customHeight="1">
      <c r="B14" s="37"/>
      <c r="C14" s="38"/>
      <c r="D14" s="32" t="s">
        <v>31</v>
      </c>
      <c r="E14" s="38"/>
      <c r="F14" s="38"/>
      <c r="G14" s="38"/>
      <c r="H14" s="38"/>
      <c r="I14" s="38"/>
      <c r="J14" s="38"/>
      <c r="K14" s="38"/>
      <c r="L14" s="38"/>
      <c r="M14" s="32" t="s">
        <v>28</v>
      </c>
      <c r="N14" s="38"/>
      <c r="O14" s="292" t="s">
        <v>5</v>
      </c>
      <c r="P14" s="238"/>
      <c r="Q14" s="38"/>
      <c r="R14" s="39"/>
    </row>
    <row r="15" spans="1:66" s="1" customFormat="1" ht="18" customHeight="1">
      <c r="B15" s="37"/>
      <c r="C15" s="38"/>
      <c r="D15" s="38"/>
      <c r="E15" s="292" t="s">
        <v>109</v>
      </c>
      <c r="F15" s="293"/>
      <c r="G15" s="293"/>
      <c r="H15" s="293"/>
      <c r="I15" s="293"/>
      <c r="J15" s="293"/>
      <c r="K15" s="293"/>
      <c r="L15" s="293"/>
      <c r="M15" s="32" t="s">
        <v>30</v>
      </c>
      <c r="N15" s="38"/>
      <c r="O15" s="292" t="s">
        <v>5</v>
      </c>
      <c r="P15" s="238"/>
      <c r="Q15" s="38"/>
      <c r="R15" s="39"/>
    </row>
    <row r="16" spans="1:66" s="1" customFormat="1" ht="6.95" customHeight="1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2:18" s="1" customFormat="1" ht="14.45" customHeight="1">
      <c r="B17" s="37"/>
      <c r="C17" s="38"/>
      <c r="D17" s="32" t="s">
        <v>33</v>
      </c>
      <c r="E17" s="38"/>
      <c r="F17" s="38"/>
      <c r="G17" s="38"/>
      <c r="H17" s="38"/>
      <c r="I17" s="38"/>
      <c r="J17" s="38"/>
      <c r="K17" s="38"/>
      <c r="L17" s="38"/>
      <c r="M17" s="32" t="s">
        <v>28</v>
      </c>
      <c r="N17" s="38"/>
      <c r="O17" s="238" t="s">
        <v>5</v>
      </c>
      <c r="P17" s="238"/>
      <c r="Q17" s="38"/>
      <c r="R17" s="39"/>
    </row>
    <row r="18" spans="2:18" s="1" customFormat="1" ht="18" customHeight="1">
      <c r="B18" s="37"/>
      <c r="C18" s="38"/>
      <c r="D18" s="38"/>
      <c r="E18" s="30" t="s">
        <v>34</v>
      </c>
      <c r="F18" s="38"/>
      <c r="G18" s="38"/>
      <c r="H18" s="38"/>
      <c r="I18" s="38"/>
      <c r="J18" s="38"/>
      <c r="K18" s="38"/>
      <c r="L18" s="38"/>
      <c r="M18" s="32" t="s">
        <v>30</v>
      </c>
      <c r="N18" s="38"/>
      <c r="O18" s="238" t="s">
        <v>5</v>
      </c>
      <c r="P18" s="238"/>
      <c r="Q18" s="38"/>
      <c r="R18" s="39"/>
    </row>
    <row r="19" spans="2:18" s="1" customFormat="1" ht="6.95" customHeight="1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2:18" s="1" customFormat="1" ht="14.45" customHeight="1">
      <c r="B20" s="37"/>
      <c r="C20" s="38"/>
      <c r="D20" s="32" t="s">
        <v>36</v>
      </c>
      <c r="E20" s="38"/>
      <c r="F20" s="38"/>
      <c r="G20" s="38"/>
      <c r="H20" s="38"/>
      <c r="I20" s="38"/>
      <c r="J20" s="38"/>
      <c r="K20" s="38"/>
      <c r="L20" s="38"/>
      <c r="M20" s="32" t="s">
        <v>28</v>
      </c>
      <c r="N20" s="38"/>
      <c r="O20" s="238" t="s">
        <v>5</v>
      </c>
      <c r="P20" s="238"/>
      <c r="Q20" s="38"/>
      <c r="R20" s="39"/>
    </row>
    <row r="21" spans="2:18" s="1" customFormat="1" ht="18" customHeight="1">
      <c r="B21" s="37"/>
      <c r="C21" s="38"/>
      <c r="D21" s="38"/>
      <c r="E21" s="30" t="s">
        <v>37</v>
      </c>
      <c r="F21" s="38"/>
      <c r="G21" s="38"/>
      <c r="H21" s="38"/>
      <c r="I21" s="38"/>
      <c r="J21" s="38"/>
      <c r="K21" s="38"/>
      <c r="L21" s="38"/>
      <c r="M21" s="32" t="s">
        <v>30</v>
      </c>
      <c r="N21" s="38"/>
      <c r="O21" s="238" t="s">
        <v>5</v>
      </c>
      <c r="P21" s="238"/>
      <c r="Q21" s="38"/>
      <c r="R21" s="39"/>
    </row>
    <row r="22" spans="2:18" s="1" customFormat="1" ht="6.95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14.45" customHeight="1">
      <c r="B23" s="37"/>
      <c r="C23" s="38"/>
      <c r="D23" s="32" t="s">
        <v>38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2:18" s="1" customFormat="1" ht="20.45" customHeight="1">
      <c r="B24" s="37"/>
      <c r="C24" s="38"/>
      <c r="D24" s="38"/>
      <c r="E24" s="243" t="s">
        <v>5</v>
      </c>
      <c r="F24" s="243"/>
      <c r="G24" s="243"/>
      <c r="H24" s="243"/>
      <c r="I24" s="243"/>
      <c r="J24" s="243"/>
      <c r="K24" s="243"/>
      <c r="L24" s="243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</row>
    <row r="26" spans="2:18" s="1" customFormat="1" ht="6.95" customHeight="1">
      <c r="B26" s="37"/>
      <c r="C26" s="38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38"/>
      <c r="R26" s="39"/>
    </row>
    <row r="27" spans="2:18" s="1" customFormat="1" ht="14.45" customHeight="1">
      <c r="B27" s="37"/>
      <c r="C27" s="38"/>
      <c r="D27" s="118" t="s">
        <v>110</v>
      </c>
      <c r="E27" s="38"/>
      <c r="F27" s="38"/>
      <c r="G27" s="38"/>
      <c r="H27" s="38"/>
      <c r="I27" s="38"/>
      <c r="J27" s="38"/>
      <c r="K27" s="38"/>
      <c r="L27" s="38"/>
      <c r="M27" s="244">
        <f>N88</f>
        <v>0</v>
      </c>
      <c r="N27" s="244"/>
      <c r="O27" s="244"/>
      <c r="P27" s="244"/>
      <c r="Q27" s="38"/>
      <c r="R27" s="39"/>
    </row>
    <row r="28" spans="2:18" s="1" customFormat="1" ht="14.45" customHeight="1">
      <c r="B28" s="37"/>
      <c r="C28" s="38"/>
      <c r="D28" s="36" t="s">
        <v>94</v>
      </c>
      <c r="E28" s="38"/>
      <c r="F28" s="38"/>
      <c r="G28" s="38"/>
      <c r="H28" s="38"/>
      <c r="I28" s="38"/>
      <c r="J28" s="38"/>
      <c r="K28" s="38"/>
      <c r="L28" s="38"/>
      <c r="M28" s="244">
        <f>N97</f>
        <v>0</v>
      </c>
      <c r="N28" s="244"/>
      <c r="O28" s="244"/>
      <c r="P28" s="244"/>
      <c r="Q28" s="38"/>
      <c r="R28" s="39"/>
    </row>
    <row r="29" spans="2:18" s="1" customFormat="1" ht="6.95" customHeight="1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</row>
    <row r="30" spans="2:18" s="1" customFormat="1" ht="25.35" customHeight="1">
      <c r="B30" s="37"/>
      <c r="C30" s="38"/>
      <c r="D30" s="119" t="s">
        <v>41</v>
      </c>
      <c r="E30" s="38"/>
      <c r="F30" s="38"/>
      <c r="G30" s="38"/>
      <c r="H30" s="38"/>
      <c r="I30" s="38"/>
      <c r="J30" s="38"/>
      <c r="K30" s="38"/>
      <c r="L30" s="38"/>
      <c r="M30" s="290">
        <f>ROUND(M27+M28,2)</f>
        <v>0</v>
      </c>
      <c r="N30" s="272"/>
      <c r="O30" s="272"/>
      <c r="P30" s="272"/>
      <c r="Q30" s="38"/>
      <c r="R30" s="39"/>
    </row>
    <row r="31" spans="2:18" s="1" customFormat="1" ht="6.95" customHeight="1">
      <c r="B31" s="37"/>
      <c r="C31" s="38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38"/>
      <c r="R31" s="39"/>
    </row>
    <row r="32" spans="2:18" s="1" customFormat="1" ht="14.45" customHeight="1">
      <c r="B32" s="37"/>
      <c r="C32" s="38"/>
      <c r="D32" s="44" t="s">
        <v>42</v>
      </c>
      <c r="E32" s="44" t="s">
        <v>43</v>
      </c>
      <c r="F32" s="45">
        <v>0.21</v>
      </c>
      <c r="G32" s="120" t="s">
        <v>44</v>
      </c>
      <c r="H32" s="287">
        <f>(SUM(BE97:BE104)+SUM(BE122:BE265))</f>
        <v>0</v>
      </c>
      <c r="I32" s="272"/>
      <c r="J32" s="272"/>
      <c r="K32" s="38"/>
      <c r="L32" s="38"/>
      <c r="M32" s="287">
        <f>ROUND((SUM(BE97:BE104)+SUM(BE122:BE265)), 2)*F32</f>
        <v>0</v>
      </c>
      <c r="N32" s="272"/>
      <c r="O32" s="272"/>
      <c r="P32" s="272"/>
      <c r="Q32" s="38"/>
      <c r="R32" s="39"/>
    </row>
    <row r="33" spans="2:18" s="1" customFormat="1" ht="14.45" customHeight="1">
      <c r="B33" s="37"/>
      <c r="C33" s="38"/>
      <c r="D33" s="38"/>
      <c r="E33" s="44" t="s">
        <v>45</v>
      </c>
      <c r="F33" s="45">
        <v>0.15</v>
      </c>
      <c r="G33" s="120" t="s">
        <v>44</v>
      </c>
      <c r="H33" s="287">
        <f>(SUM(BF97:BF104)+SUM(BF122:BF265))</f>
        <v>0</v>
      </c>
      <c r="I33" s="272"/>
      <c r="J33" s="272"/>
      <c r="K33" s="38"/>
      <c r="L33" s="38"/>
      <c r="M33" s="287">
        <f>ROUND((SUM(BF97:BF104)+SUM(BF122:BF265)), 2)*F33</f>
        <v>0</v>
      </c>
      <c r="N33" s="272"/>
      <c r="O33" s="272"/>
      <c r="P33" s="272"/>
      <c r="Q33" s="38"/>
      <c r="R33" s="39"/>
    </row>
    <row r="34" spans="2:18" s="1" customFormat="1" ht="14.45" hidden="1" customHeight="1">
      <c r="B34" s="37"/>
      <c r="C34" s="38"/>
      <c r="D34" s="38"/>
      <c r="E34" s="44" t="s">
        <v>46</v>
      </c>
      <c r="F34" s="45">
        <v>0.21</v>
      </c>
      <c r="G34" s="120" t="s">
        <v>44</v>
      </c>
      <c r="H34" s="287">
        <f>(SUM(BG97:BG104)+SUM(BG122:BG265))</f>
        <v>0</v>
      </c>
      <c r="I34" s="272"/>
      <c r="J34" s="272"/>
      <c r="K34" s="38"/>
      <c r="L34" s="38"/>
      <c r="M34" s="287">
        <v>0</v>
      </c>
      <c r="N34" s="272"/>
      <c r="O34" s="272"/>
      <c r="P34" s="272"/>
      <c r="Q34" s="38"/>
      <c r="R34" s="39"/>
    </row>
    <row r="35" spans="2:18" s="1" customFormat="1" ht="14.45" hidden="1" customHeight="1">
      <c r="B35" s="37"/>
      <c r="C35" s="38"/>
      <c r="D35" s="38"/>
      <c r="E35" s="44" t="s">
        <v>47</v>
      </c>
      <c r="F35" s="45">
        <v>0.15</v>
      </c>
      <c r="G35" s="120" t="s">
        <v>44</v>
      </c>
      <c r="H35" s="287">
        <f>(SUM(BH97:BH104)+SUM(BH122:BH265))</f>
        <v>0</v>
      </c>
      <c r="I35" s="272"/>
      <c r="J35" s="272"/>
      <c r="K35" s="38"/>
      <c r="L35" s="38"/>
      <c r="M35" s="287">
        <v>0</v>
      </c>
      <c r="N35" s="272"/>
      <c r="O35" s="272"/>
      <c r="P35" s="272"/>
      <c r="Q35" s="38"/>
      <c r="R35" s="39"/>
    </row>
    <row r="36" spans="2:18" s="1" customFormat="1" ht="14.45" hidden="1" customHeight="1">
      <c r="B36" s="37"/>
      <c r="C36" s="38"/>
      <c r="D36" s="38"/>
      <c r="E36" s="44" t="s">
        <v>48</v>
      </c>
      <c r="F36" s="45">
        <v>0</v>
      </c>
      <c r="G36" s="120" t="s">
        <v>44</v>
      </c>
      <c r="H36" s="287">
        <f>(SUM(BI97:BI104)+SUM(BI122:BI265))</f>
        <v>0</v>
      </c>
      <c r="I36" s="272"/>
      <c r="J36" s="272"/>
      <c r="K36" s="38"/>
      <c r="L36" s="38"/>
      <c r="M36" s="287">
        <v>0</v>
      </c>
      <c r="N36" s="272"/>
      <c r="O36" s="272"/>
      <c r="P36" s="272"/>
      <c r="Q36" s="38"/>
      <c r="R36" s="39"/>
    </row>
    <row r="37" spans="2:18" s="1" customFormat="1" ht="6.95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9"/>
    </row>
    <row r="38" spans="2:18" s="1" customFormat="1" ht="25.35" customHeight="1">
      <c r="B38" s="37"/>
      <c r="C38" s="116"/>
      <c r="D38" s="121" t="s">
        <v>49</v>
      </c>
      <c r="E38" s="77"/>
      <c r="F38" s="77"/>
      <c r="G38" s="122" t="s">
        <v>50</v>
      </c>
      <c r="H38" s="123" t="s">
        <v>51</v>
      </c>
      <c r="I38" s="77"/>
      <c r="J38" s="77"/>
      <c r="K38" s="77"/>
      <c r="L38" s="288">
        <f>SUM(M30:M36)</f>
        <v>0</v>
      </c>
      <c r="M38" s="288"/>
      <c r="N38" s="288"/>
      <c r="O38" s="288"/>
      <c r="P38" s="289"/>
      <c r="Q38" s="116"/>
      <c r="R38" s="39"/>
    </row>
    <row r="39" spans="2:18" s="1" customFormat="1" ht="14.45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18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</row>
    <row r="41" spans="2:18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7"/>
      <c r="C50" s="38"/>
      <c r="D50" s="52" t="s">
        <v>52</v>
      </c>
      <c r="E50" s="53"/>
      <c r="F50" s="53"/>
      <c r="G50" s="53"/>
      <c r="H50" s="54"/>
      <c r="I50" s="38"/>
      <c r="J50" s="52" t="s">
        <v>53</v>
      </c>
      <c r="K50" s="53"/>
      <c r="L50" s="53"/>
      <c r="M50" s="53"/>
      <c r="N50" s="53"/>
      <c r="O50" s="53"/>
      <c r="P50" s="54"/>
      <c r="Q50" s="38"/>
      <c r="R50" s="39"/>
    </row>
    <row r="51" spans="2:18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 ht="15">
      <c r="B59" s="37"/>
      <c r="C59" s="38"/>
      <c r="D59" s="57" t="s">
        <v>54</v>
      </c>
      <c r="E59" s="58"/>
      <c r="F59" s="58"/>
      <c r="G59" s="59" t="s">
        <v>55</v>
      </c>
      <c r="H59" s="60"/>
      <c r="I59" s="38"/>
      <c r="J59" s="57" t="s">
        <v>54</v>
      </c>
      <c r="K59" s="58"/>
      <c r="L59" s="58"/>
      <c r="M59" s="58"/>
      <c r="N59" s="59" t="s">
        <v>55</v>
      </c>
      <c r="O59" s="58"/>
      <c r="P59" s="60"/>
      <c r="Q59" s="38"/>
      <c r="R59" s="39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7"/>
      <c r="C61" s="38"/>
      <c r="D61" s="52" t="s">
        <v>56</v>
      </c>
      <c r="E61" s="53"/>
      <c r="F61" s="53"/>
      <c r="G61" s="53"/>
      <c r="H61" s="54"/>
      <c r="I61" s="38"/>
      <c r="J61" s="52" t="s">
        <v>57</v>
      </c>
      <c r="K61" s="53"/>
      <c r="L61" s="53"/>
      <c r="M61" s="53"/>
      <c r="N61" s="53"/>
      <c r="O61" s="53"/>
      <c r="P61" s="54"/>
      <c r="Q61" s="38"/>
      <c r="R61" s="39"/>
    </row>
    <row r="62" spans="2:18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 ht="15">
      <c r="B70" s="37"/>
      <c r="C70" s="38"/>
      <c r="D70" s="57" t="s">
        <v>54</v>
      </c>
      <c r="E70" s="58"/>
      <c r="F70" s="58"/>
      <c r="G70" s="59" t="s">
        <v>55</v>
      </c>
      <c r="H70" s="60"/>
      <c r="I70" s="38"/>
      <c r="J70" s="57" t="s">
        <v>54</v>
      </c>
      <c r="K70" s="58"/>
      <c r="L70" s="58"/>
      <c r="M70" s="58"/>
      <c r="N70" s="59" t="s">
        <v>55</v>
      </c>
      <c r="O70" s="58"/>
      <c r="P70" s="60"/>
      <c r="Q70" s="38"/>
      <c r="R70" s="39"/>
    </row>
    <row r="71" spans="2:18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50000000000003" customHeight="1">
      <c r="B76" s="37"/>
      <c r="C76" s="218" t="s">
        <v>111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39"/>
    </row>
    <row r="77" spans="2:18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0" customHeight="1">
      <c r="B78" s="37"/>
      <c r="C78" s="32" t="s">
        <v>19</v>
      </c>
      <c r="D78" s="38"/>
      <c r="E78" s="38"/>
      <c r="F78" s="273" t="str">
        <f>F6</f>
        <v>Výstavba inž. sítí v prostoru Slatinice, produktovody a trubní sítě</v>
      </c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38"/>
      <c r="R78" s="39"/>
    </row>
    <row r="79" spans="2:18" s="1" customFormat="1" ht="36.950000000000003" customHeight="1">
      <c r="B79" s="37"/>
      <c r="C79" s="71" t="s">
        <v>107</v>
      </c>
      <c r="D79" s="38"/>
      <c r="E79" s="38"/>
      <c r="F79" s="220" t="str">
        <f>F7</f>
        <v>001 - TZ 06 Horkovod, ocelové konstrukce, potrubní most 27,00 m</v>
      </c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38"/>
      <c r="R79" s="39"/>
    </row>
    <row r="80" spans="2:18" s="1" customFormat="1" ht="6.95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</row>
    <row r="81" spans="2:47" s="1" customFormat="1" ht="18" customHeight="1">
      <c r="B81" s="37"/>
      <c r="C81" s="32" t="s">
        <v>23</v>
      </c>
      <c r="D81" s="38"/>
      <c r="E81" s="38"/>
      <c r="F81" s="30" t="str">
        <f>F9</f>
        <v>Slatinice</v>
      </c>
      <c r="G81" s="38"/>
      <c r="H81" s="38"/>
      <c r="I81" s="38"/>
      <c r="J81" s="38"/>
      <c r="K81" s="32" t="s">
        <v>25</v>
      </c>
      <c r="L81" s="38"/>
      <c r="M81" s="275" t="str">
        <f>IF(O9="","",O9)</f>
        <v>1. 2. 2017</v>
      </c>
      <c r="N81" s="275"/>
      <c r="O81" s="275"/>
      <c r="P81" s="275"/>
      <c r="Q81" s="38"/>
      <c r="R81" s="39"/>
    </row>
    <row r="82" spans="2:47" s="1" customFormat="1" ht="6.95" customHeight="1"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9"/>
    </row>
    <row r="83" spans="2:47" s="1" customFormat="1" ht="15">
      <c r="B83" s="37"/>
      <c r="C83" s="32" t="s">
        <v>27</v>
      </c>
      <c r="D83" s="38"/>
      <c r="E83" s="38"/>
      <c r="F83" s="30" t="str">
        <f>E12</f>
        <v>Vršanská uhelná a.s.</v>
      </c>
      <c r="G83" s="38"/>
      <c r="H83" s="38"/>
      <c r="I83" s="38"/>
      <c r="J83" s="38"/>
      <c r="K83" s="32" t="s">
        <v>33</v>
      </c>
      <c r="L83" s="38"/>
      <c r="M83" s="238" t="str">
        <f>E18</f>
        <v>Ing. Jar. Dospiva</v>
      </c>
      <c r="N83" s="238"/>
      <c r="O83" s="238"/>
      <c r="P83" s="238"/>
      <c r="Q83" s="238"/>
      <c r="R83" s="39"/>
    </row>
    <row r="84" spans="2:47" s="1" customFormat="1" ht="14.45" customHeight="1">
      <c r="B84" s="37"/>
      <c r="C84" s="32" t="s">
        <v>31</v>
      </c>
      <c r="D84" s="38"/>
      <c r="E84" s="38"/>
      <c r="F84" s="30" t="str">
        <f>IF(E15="","",E15)</f>
        <v>dle výběrového řízení</v>
      </c>
      <c r="G84" s="38"/>
      <c r="H84" s="38"/>
      <c r="I84" s="38"/>
      <c r="J84" s="38"/>
      <c r="K84" s="32" t="s">
        <v>36</v>
      </c>
      <c r="L84" s="38"/>
      <c r="M84" s="238" t="str">
        <f>E21</f>
        <v>Pavel Šouta</v>
      </c>
      <c r="N84" s="238"/>
      <c r="O84" s="238"/>
      <c r="P84" s="238"/>
      <c r="Q84" s="238"/>
      <c r="R84" s="39"/>
    </row>
    <row r="85" spans="2:47" s="1" customFormat="1" ht="10.35" customHeight="1"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9"/>
    </row>
    <row r="86" spans="2:47" s="1" customFormat="1" ht="29.25" customHeight="1">
      <c r="B86" s="37"/>
      <c r="C86" s="285" t="s">
        <v>112</v>
      </c>
      <c r="D86" s="286"/>
      <c r="E86" s="286"/>
      <c r="F86" s="286"/>
      <c r="G86" s="286"/>
      <c r="H86" s="116"/>
      <c r="I86" s="116"/>
      <c r="J86" s="116"/>
      <c r="K86" s="116"/>
      <c r="L86" s="116"/>
      <c r="M86" s="116"/>
      <c r="N86" s="285" t="s">
        <v>113</v>
      </c>
      <c r="O86" s="286"/>
      <c r="P86" s="286"/>
      <c r="Q86" s="286"/>
      <c r="R86" s="39"/>
    </row>
    <row r="87" spans="2:47" s="1" customFormat="1" ht="10.35" customHeight="1"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9"/>
    </row>
    <row r="88" spans="2:47" s="1" customFormat="1" ht="29.25" customHeight="1">
      <c r="B88" s="37"/>
      <c r="C88" s="124" t="s">
        <v>114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10">
        <f>N122</f>
        <v>0</v>
      </c>
      <c r="O88" s="283"/>
      <c r="P88" s="283"/>
      <c r="Q88" s="283"/>
      <c r="R88" s="39"/>
      <c r="AU88" s="20" t="s">
        <v>115</v>
      </c>
    </row>
    <row r="89" spans="2:47" s="6" customFormat="1" ht="24.95" customHeight="1">
      <c r="B89" s="125"/>
      <c r="C89" s="126"/>
      <c r="D89" s="127" t="s">
        <v>116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48">
        <f>N123</f>
        <v>0</v>
      </c>
      <c r="O89" s="281"/>
      <c r="P89" s="281"/>
      <c r="Q89" s="281"/>
      <c r="R89" s="128"/>
    </row>
    <row r="90" spans="2:47" s="7" customFormat="1" ht="19.899999999999999" customHeight="1">
      <c r="B90" s="129"/>
      <c r="C90" s="130"/>
      <c r="D90" s="104" t="s">
        <v>117</v>
      </c>
      <c r="E90" s="130"/>
      <c r="F90" s="130"/>
      <c r="G90" s="130"/>
      <c r="H90" s="130"/>
      <c r="I90" s="130"/>
      <c r="J90" s="130"/>
      <c r="K90" s="130"/>
      <c r="L90" s="130"/>
      <c r="M90" s="130"/>
      <c r="N90" s="208">
        <f>N124</f>
        <v>0</v>
      </c>
      <c r="O90" s="282"/>
      <c r="P90" s="282"/>
      <c r="Q90" s="282"/>
      <c r="R90" s="131"/>
    </row>
    <row r="91" spans="2:47" s="7" customFormat="1" ht="19.899999999999999" customHeight="1">
      <c r="B91" s="129"/>
      <c r="C91" s="130"/>
      <c r="D91" s="104" t="s">
        <v>118</v>
      </c>
      <c r="E91" s="130"/>
      <c r="F91" s="130"/>
      <c r="G91" s="130"/>
      <c r="H91" s="130"/>
      <c r="I91" s="130"/>
      <c r="J91" s="130"/>
      <c r="K91" s="130"/>
      <c r="L91" s="130"/>
      <c r="M91" s="130"/>
      <c r="N91" s="208">
        <f>N137</f>
        <v>0</v>
      </c>
      <c r="O91" s="282"/>
      <c r="P91" s="282"/>
      <c r="Q91" s="282"/>
      <c r="R91" s="131"/>
    </row>
    <row r="92" spans="2:47" s="7" customFormat="1" ht="19.899999999999999" customHeight="1">
      <c r="B92" s="129"/>
      <c r="C92" s="130"/>
      <c r="D92" s="104" t="s">
        <v>119</v>
      </c>
      <c r="E92" s="130"/>
      <c r="F92" s="130"/>
      <c r="G92" s="130"/>
      <c r="H92" s="130"/>
      <c r="I92" s="130"/>
      <c r="J92" s="130"/>
      <c r="K92" s="130"/>
      <c r="L92" s="130"/>
      <c r="M92" s="130"/>
      <c r="N92" s="208">
        <f>N195</f>
        <v>0</v>
      </c>
      <c r="O92" s="282"/>
      <c r="P92" s="282"/>
      <c r="Q92" s="282"/>
      <c r="R92" s="131"/>
    </row>
    <row r="93" spans="2:47" s="7" customFormat="1" ht="19.899999999999999" customHeight="1">
      <c r="B93" s="129"/>
      <c r="C93" s="130"/>
      <c r="D93" s="104" t="s">
        <v>120</v>
      </c>
      <c r="E93" s="130"/>
      <c r="F93" s="130"/>
      <c r="G93" s="130"/>
      <c r="H93" s="130"/>
      <c r="I93" s="130"/>
      <c r="J93" s="130"/>
      <c r="K93" s="130"/>
      <c r="L93" s="130"/>
      <c r="M93" s="130"/>
      <c r="N93" s="208">
        <f>N200</f>
        <v>0</v>
      </c>
      <c r="O93" s="282"/>
      <c r="P93" s="282"/>
      <c r="Q93" s="282"/>
      <c r="R93" s="131"/>
    </row>
    <row r="94" spans="2:47" s="6" customFormat="1" ht="24.95" customHeight="1">
      <c r="B94" s="125"/>
      <c r="C94" s="126"/>
      <c r="D94" s="127" t="s">
        <v>121</v>
      </c>
      <c r="E94" s="126"/>
      <c r="F94" s="126"/>
      <c r="G94" s="126"/>
      <c r="H94" s="126"/>
      <c r="I94" s="126"/>
      <c r="J94" s="126"/>
      <c r="K94" s="126"/>
      <c r="L94" s="126"/>
      <c r="M94" s="126"/>
      <c r="N94" s="248">
        <f>N202</f>
        <v>0</v>
      </c>
      <c r="O94" s="281"/>
      <c r="P94" s="281"/>
      <c r="Q94" s="281"/>
      <c r="R94" s="128"/>
    </row>
    <row r="95" spans="2:47" s="7" customFormat="1" ht="19.899999999999999" customHeight="1">
      <c r="B95" s="129"/>
      <c r="C95" s="130"/>
      <c r="D95" s="104" t="s">
        <v>122</v>
      </c>
      <c r="E95" s="130"/>
      <c r="F95" s="130"/>
      <c r="G95" s="130"/>
      <c r="H95" s="130"/>
      <c r="I95" s="130"/>
      <c r="J95" s="130"/>
      <c r="K95" s="130"/>
      <c r="L95" s="130"/>
      <c r="M95" s="130"/>
      <c r="N95" s="208">
        <f>N203</f>
        <v>0</v>
      </c>
      <c r="O95" s="282"/>
      <c r="P95" s="282"/>
      <c r="Q95" s="282"/>
      <c r="R95" s="131"/>
    </row>
    <row r="96" spans="2:47" s="1" customFormat="1" ht="21.75" customHeight="1"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9"/>
    </row>
    <row r="97" spans="2:65" s="1" customFormat="1" ht="29.25" customHeight="1">
      <c r="B97" s="37"/>
      <c r="C97" s="124" t="s">
        <v>123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283">
        <f>ROUND(N98+N99+N100+N101+N102+N103,2)</f>
        <v>0</v>
      </c>
      <c r="O97" s="284"/>
      <c r="P97" s="284"/>
      <c r="Q97" s="284"/>
      <c r="R97" s="39"/>
      <c r="T97" s="132"/>
      <c r="U97" s="133" t="s">
        <v>42</v>
      </c>
    </row>
    <row r="98" spans="2:65" s="1" customFormat="1" ht="18" customHeight="1">
      <c r="B98" s="134"/>
      <c r="C98" s="135"/>
      <c r="D98" s="205" t="s">
        <v>124</v>
      </c>
      <c r="E98" s="279"/>
      <c r="F98" s="279"/>
      <c r="G98" s="279"/>
      <c r="H98" s="279"/>
      <c r="I98" s="135"/>
      <c r="J98" s="135"/>
      <c r="K98" s="135"/>
      <c r="L98" s="135"/>
      <c r="M98" s="135"/>
      <c r="N98" s="207">
        <f>ROUND(N88*T98,2)</f>
        <v>0</v>
      </c>
      <c r="O98" s="280"/>
      <c r="P98" s="280"/>
      <c r="Q98" s="280"/>
      <c r="R98" s="137"/>
      <c r="S98" s="135"/>
      <c r="T98" s="138"/>
      <c r="U98" s="139" t="s">
        <v>43</v>
      </c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1" t="s">
        <v>125</v>
      </c>
      <c r="AZ98" s="140"/>
      <c r="BA98" s="140"/>
      <c r="BB98" s="140"/>
      <c r="BC98" s="140"/>
      <c r="BD98" s="140"/>
      <c r="BE98" s="142">
        <f t="shared" ref="BE98:BE103" si="0">IF(U98="základní",N98,0)</f>
        <v>0</v>
      </c>
      <c r="BF98" s="142">
        <f t="shared" ref="BF98:BF103" si="1">IF(U98="snížená",N98,0)</f>
        <v>0</v>
      </c>
      <c r="BG98" s="142">
        <f t="shared" ref="BG98:BG103" si="2">IF(U98="zákl. přenesená",N98,0)</f>
        <v>0</v>
      </c>
      <c r="BH98" s="142">
        <f t="shared" ref="BH98:BH103" si="3">IF(U98="sníž. přenesená",N98,0)</f>
        <v>0</v>
      </c>
      <c r="BI98" s="142">
        <f t="shared" ref="BI98:BI103" si="4">IF(U98="nulová",N98,0)</f>
        <v>0</v>
      </c>
      <c r="BJ98" s="141" t="s">
        <v>86</v>
      </c>
      <c r="BK98" s="140"/>
      <c r="BL98" s="140"/>
      <c r="BM98" s="140"/>
    </row>
    <row r="99" spans="2:65" s="1" customFormat="1" ht="18" customHeight="1">
      <c r="B99" s="134"/>
      <c r="C99" s="135"/>
      <c r="D99" s="205" t="s">
        <v>126</v>
      </c>
      <c r="E99" s="279"/>
      <c r="F99" s="279"/>
      <c r="G99" s="279"/>
      <c r="H99" s="279"/>
      <c r="I99" s="135"/>
      <c r="J99" s="135"/>
      <c r="K99" s="135"/>
      <c r="L99" s="135"/>
      <c r="M99" s="135"/>
      <c r="N99" s="207">
        <f>ROUND(N88*T99,2)</f>
        <v>0</v>
      </c>
      <c r="O99" s="280"/>
      <c r="P99" s="280"/>
      <c r="Q99" s="280"/>
      <c r="R99" s="137"/>
      <c r="S99" s="135"/>
      <c r="T99" s="138"/>
      <c r="U99" s="139" t="s">
        <v>43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125</v>
      </c>
      <c r="AZ99" s="140"/>
      <c r="BA99" s="140"/>
      <c r="BB99" s="140"/>
      <c r="BC99" s="140"/>
      <c r="BD99" s="140"/>
      <c r="BE99" s="142">
        <f t="shared" si="0"/>
        <v>0</v>
      </c>
      <c r="BF99" s="142">
        <f t="shared" si="1"/>
        <v>0</v>
      </c>
      <c r="BG99" s="142">
        <f t="shared" si="2"/>
        <v>0</v>
      </c>
      <c r="BH99" s="142">
        <f t="shared" si="3"/>
        <v>0</v>
      </c>
      <c r="BI99" s="142">
        <f t="shared" si="4"/>
        <v>0</v>
      </c>
      <c r="BJ99" s="141" t="s">
        <v>86</v>
      </c>
      <c r="BK99" s="140"/>
      <c r="BL99" s="140"/>
      <c r="BM99" s="140"/>
    </row>
    <row r="100" spans="2:65" s="1" customFormat="1" ht="18" customHeight="1">
      <c r="B100" s="134"/>
      <c r="C100" s="135"/>
      <c r="D100" s="205" t="s">
        <v>127</v>
      </c>
      <c r="E100" s="279"/>
      <c r="F100" s="279"/>
      <c r="G100" s="279"/>
      <c r="H100" s="279"/>
      <c r="I100" s="135"/>
      <c r="J100" s="135"/>
      <c r="K100" s="135"/>
      <c r="L100" s="135"/>
      <c r="M100" s="135"/>
      <c r="N100" s="207">
        <f>ROUND(N88*T100,2)</f>
        <v>0</v>
      </c>
      <c r="O100" s="280"/>
      <c r="P100" s="280"/>
      <c r="Q100" s="280"/>
      <c r="R100" s="137"/>
      <c r="S100" s="135"/>
      <c r="T100" s="138"/>
      <c r="U100" s="139" t="s">
        <v>43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125</v>
      </c>
      <c r="AZ100" s="140"/>
      <c r="BA100" s="140"/>
      <c r="BB100" s="140"/>
      <c r="BC100" s="140"/>
      <c r="BD100" s="140"/>
      <c r="BE100" s="142">
        <f t="shared" si="0"/>
        <v>0</v>
      </c>
      <c r="BF100" s="142">
        <f t="shared" si="1"/>
        <v>0</v>
      </c>
      <c r="BG100" s="142">
        <f t="shared" si="2"/>
        <v>0</v>
      </c>
      <c r="BH100" s="142">
        <f t="shared" si="3"/>
        <v>0</v>
      </c>
      <c r="BI100" s="142">
        <f t="shared" si="4"/>
        <v>0</v>
      </c>
      <c r="BJ100" s="141" t="s">
        <v>86</v>
      </c>
      <c r="BK100" s="140"/>
      <c r="BL100" s="140"/>
      <c r="BM100" s="140"/>
    </row>
    <row r="101" spans="2:65" s="1" customFormat="1" ht="18" customHeight="1">
      <c r="B101" s="134"/>
      <c r="C101" s="135"/>
      <c r="D101" s="205" t="s">
        <v>128</v>
      </c>
      <c r="E101" s="279"/>
      <c r="F101" s="279"/>
      <c r="G101" s="279"/>
      <c r="H101" s="279"/>
      <c r="I101" s="135"/>
      <c r="J101" s="135"/>
      <c r="K101" s="135"/>
      <c r="L101" s="135"/>
      <c r="M101" s="135"/>
      <c r="N101" s="207">
        <f>ROUND(N88*T101,2)</f>
        <v>0</v>
      </c>
      <c r="O101" s="280"/>
      <c r="P101" s="280"/>
      <c r="Q101" s="280"/>
      <c r="R101" s="137"/>
      <c r="S101" s="135"/>
      <c r="T101" s="138"/>
      <c r="U101" s="139" t="s">
        <v>43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125</v>
      </c>
      <c r="AZ101" s="140"/>
      <c r="BA101" s="140"/>
      <c r="BB101" s="140"/>
      <c r="BC101" s="140"/>
      <c r="BD101" s="140"/>
      <c r="BE101" s="142">
        <f t="shared" si="0"/>
        <v>0</v>
      </c>
      <c r="BF101" s="142">
        <f t="shared" si="1"/>
        <v>0</v>
      </c>
      <c r="BG101" s="142">
        <f t="shared" si="2"/>
        <v>0</v>
      </c>
      <c r="BH101" s="142">
        <f t="shared" si="3"/>
        <v>0</v>
      </c>
      <c r="BI101" s="142">
        <f t="shared" si="4"/>
        <v>0</v>
      </c>
      <c r="BJ101" s="141" t="s">
        <v>86</v>
      </c>
      <c r="BK101" s="140"/>
      <c r="BL101" s="140"/>
      <c r="BM101" s="140"/>
    </row>
    <row r="102" spans="2:65" s="1" customFormat="1" ht="18" customHeight="1">
      <c r="B102" s="134"/>
      <c r="C102" s="135"/>
      <c r="D102" s="205" t="s">
        <v>129</v>
      </c>
      <c r="E102" s="279"/>
      <c r="F102" s="279"/>
      <c r="G102" s="279"/>
      <c r="H102" s="279"/>
      <c r="I102" s="135"/>
      <c r="J102" s="135"/>
      <c r="K102" s="135"/>
      <c r="L102" s="135"/>
      <c r="M102" s="135"/>
      <c r="N102" s="207">
        <f>ROUND(N88*T102,2)</f>
        <v>0</v>
      </c>
      <c r="O102" s="280"/>
      <c r="P102" s="280"/>
      <c r="Q102" s="280"/>
      <c r="R102" s="137"/>
      <c r="S102" s="135"/>
      <c r="T102" s="138"/>
      <c r="U102" s="139" t="s">
        <v>43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125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86</v>
      </c>
      <c r="BK102" s="140"/>
      <c r="BL102" s="140"/>
      <c r="BM102" s="140"/>
    </row>
    <row r="103" spans="2:65" s="1" customFormat="1" ht="18" customHeight="1">
      <c r="B103" s="134"/>
      <c r="C103" s="135"/>
      <c r="D103" s="136" t="s">
        <v>130</v>
      </c>
      <c r="E103" s="135"/>
      <c r="F103" s="135"/>
      <c r="G103" s="135"/>
      <c r="H103" s="135"/>
      <c r="I103" s="135"/>
      <c r="J103" s="135"/>
      <c r="K103" s="135"/>
      <c r="L103" s="135"/>
      <c r="M103" s="135"/>
      <c r="N103" s="207">
        <f>ROUND(N88*T103,2)</f>
        <v>0</v>
      </c>
      <c r="O103" s="280"/>
      <c r="P103" s="280"/>
      <c r="Q103" s="280"/>
      <c r="R103" s="137"/>
      <c r="S103" s="135"/>
      <c r="T103" s="143"/>
      <c r="U103" s="144" t="s">
        <v>43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131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86</v>
      </c>
      <c r="BK103" s="140"/>
      <c r="BL103" s="140"/>
      <c r="BM103" s="140"/>
    </row>
    <row r="104" spans="2:65" s="1" customFormat="1"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9"/>
    </row>
    <row r="105" spans="2:65" s="1" customFormat="1" ht="29.25" customHeight="1">
      <c r="B105" s="37"/>
      <c r="C105" s="115" t="s">
        <v>99</v>
      </c>
      <c r="D105" s="116"/>
      <c r="E105" s="116"/>
      <c r="F105" s="116"/>
      <c r="G105" s="116"/>
      <c r="H105" s="116"/>
      <c r="I105" s="116"/>
      <c r="J105" s="116"/>
      <c r="K105" s="116"/>
      <c r="L105" s="202">
        <f>ROUND(SUM(N88+N97),2)</f>
        <v>0</v>
      </c>
      <c r="M105" s="202"/>
      <c r="N105" s="202"/>
      <c r="O105" s="202"/>
      <c r="P105" s="202"/>
      <c r="Q105" s="202"/>
      <c r="R105" s="39"/>
    </row>
    <row r="106" spans="2:65" s="1" customFormat="1" ht="6.95" customHeight="1"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3"/>
    </row>
    <row r="110" spans="2:65" s="1" customFormat="1" ht="6.95" customHeight="1"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6"/>
    </row>
    <row r="111" spans="2:65" s="1" customFormat="1" ht="36.950000000000003" customHeight="1">
      <c r="B111" s="37"/>
      <c r="C111" s="218" t="s">
        <v>132</v>
      </c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39"/>
    </row>
    <row r="112" spans="2:65" s="1" customFormat="1" ht="6.95" customHeigh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9"/>
    </row>
    <row r="113" spans="2:65" s="1" customFormat="1" ht="30" customHeight="1">
      <c r="B113" s="37"/>
      <c r="C113" s="32" t="s">
        <v>19</v>
      </c>
      <c r="D113" s="38"/>
      <c r="E113" s="38"/>
      <c r="F113" s="273" t="str">
        <f>F6</f>
        <v>Výstavba inž. sítí v prostoru Slatinice, produktovody a trubní sítě</v>
      </c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38"/>
      <c r="R113" s="39"/>
    </row>
    <row r="114" spans="2:65" s="1" customFormat="1" ht="36.950000000000003" customHeight="1">
      <c r="B114" s="37"/>
      <c r="C114" s="71" t="s">
        <v>107</v>
      </c>
      <c r="D114" s="38"/>
      <c r="E114" s="38"/>
      <c r="F114" s="220" t="str">
        <f>F7</f>
        <v>001 - TZ 06 Horkovod, ocelové konstrukce, potrubní most 27,00 m</v>
      </c>
      <c r="G114" s="272"/>
      <c r="H114" s="272"/>
      <c r="I114" s="272"/>
      <c r="J114" s="272"/>
      <c r="K114" s="272"/>
      <c r="L114" s="272"/>
      <c r="M114" s="272"/>
      <c r="N114" s="272"/>
      <c r="O114" s="272"/>
      <c r="P114" s="272"/>
      <c r="Q114" s="38"/>
      <c r="R114" s="39"/>
    </row>
    <row r="115" spans="2:65" s="1" customFormat="1" ht="6.95" customHeigh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</row>
    <row r="116" spans="2:65" s="1" customFormat="1" ht="18" customHeight="1">
      <c r="B116" s="37"/>
      <c r="C116" s="32" t="s">
        <v>23</v>
      </c>
      <c r="D116" s="38"/>
      <c r="E116" s="38"/>
      <c r="F116" s="30" t="str">
        <f>F9</f>
        <v>Slatinice</v>
      </c>
      <c r="G116" s="38"/>
      <c r="H116" s="38"/>
      <c r="I116" s="38"/>
      <c r="J116" s="38"/>
      <c r="K116" s="32" t="s">
        <v>25</v>
      </c>
      <c r="L116" s="38"/>
      <c r="M116" s="275" t="str">
        <f>IF(O9="","",O9)</f>
        <v>1. 2. 2017</v>
      </c>
      <c r="N116" s="275"/>
      <c r="O116" s="275"/>
      <c r="P116" s="275"/>
      <c r="Q116" s="38"/>
      <c r="R116" s="39"/>
    </row>
    <row r="117" spans="2:65" s="1" customFormat="1" ht="6.95" customHeigh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9"/>
    </row>
    <row r="118" spans="2:65" s="1" customFormat="1" ht="15">
      <c r="B118" s="37"/>
      <c r="C118" s="32" t="s">
        <v>27</v>
      </c>
      <c r="D118" s="38"/>
      <c r="E118" s="38"/>
      <c r="F118" s="30" t="str">
        <f>E12</f>
        <v>Vršanská uhelná a.s.</v>
      </c>
      <c r="G118" s="38"/>
      <c r="H118" s="38"/>
      <c r="I118" s="38"/>
      <c r="J118" s="38"/>
      <c r="K118" s="32" t="s">
        <v>33</v>
      </c>
      <c r="L118" s="38"/>
      <c r="M118" s="238" t="str">
        <f>E18</f>
        <v>Ing. Jar. Dospiva</v>
      </c>
      <c r="N118" s="238"/>
      <c r="O118" s="238"/>
      <c r="P118" s="238"/>
      <c r="Q118" s="238"/>
      <c r="R118" s="39"/>
    </row>
    <row r="119" spans="2:65" s="1" customFormat="1" ht="14.45" customHeight="1">
      <c r="B119" s="37"/>
      <c r="C119" s="32" t="s">
        <v>31</v>
      </c>
      <c r="D119" s="38"/>
      <c r="E119" s="38"/>
      <c r="F119" s="30" t="str">
        <f>IF(E15="","",E15)</f>
        <v>dle výběrového řízení</v>
      </c>
      <c r="G119" s="38"/>
      <c r="H119" s="38"/>
      <c r="I119" s="38"/>
      <c r="J119" s="38"/>
      <c r="K119" s="32" t="s">
        <v>36</v>
      </c>
      <c r="L119" s="38"/>
      <c r="M119" s="238" t="str">
        <f>E21</f>
        <v>Pavel Šouta</v>
      </c>
      <c r="N119" s="238"/>
      <c r="O119" s="238"/>
      <c r="P119" s="238"/>
      <c r="Q119" s="238"/>
      <c r="R119" s="39"/>
    </row>
    <row r="120" spans="2:65" s="1" customFormat="1" ht="10.35" customHeigh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9"/>
    </row>
    <row r="121" spans="2:65" s="8" customFormat="1" ht="29.25" customHeight="1">
      <c r="B121" s="145"/>
      <c r="C121" s="146" t="s">
        <v>133</v>
      </c>
      <c r="D121" s="147" t="s">
        <v>134</v>
      </c>
      <c r="E121" s="147" t="s">
        <v>60</v>
      </c>
      <c r="F121" s="276" t="s">
        <v>135</v>
      </c>
      <c r="G121" s="276"/>
      <c r="H121" s="276"/>
      <c r="I121" s="276"/>
      <c r="J121" s="147" t="s">
        <v>136</v>
      </c>
      <c r="K121" s="147" t="s">
        <v>137</v>
      </c>
      <c r="L121" s="277" t="s">
        <v>138</v>
      </c>
      <c r="M121" s="277"/>
      <c r="N121" s="276" t="s">
        <v>113</v>
      </c>
      <c r="O121" s="276"/>
      <c r="P121" s="276"/>
      <c r="Q121" s="278"/>
      <c r="R121" s="148"/>
      <c r="T121" s="78" t="s">
        <v>139</v>
      </c>
      <c r="U121" s="79" t="s">
        <v>42</v>
      </c>
      <c r="V121" s="79" t="s">
        <v>140</v>
      </c>
      <c r="W121" s="79" t="s">
        <v>141</v>
      </c>
      <c r="X121" s="79" t="s">
        <v>142</v>
      </c>
      <c r="Y121" s="79" t="s">
        <v>143</v>
      </c>
      <c r="Z121" s="79" t="s">
        <v>144</v>
      </c>
      <c r="AA121" s="80" t="s">
        <v>145</v>
      </c>
    </row>
    <row r="122" spans="2:65" s="1" customFormat="1" ht="29.25" customHeight="1">
      <c r="B122" s="37"/>
      <c r="C122" s="82" t="s">
        <v>110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258">
        <f>BK122</f>
        <v>0</v>
      </c>
      <c r="O122" s="259"/>
      <c r="P122" s="259"/>
      <c r="Q122" s="259"/>
      <c r="R122" s="39"/>
      <c r="T122" s="81"/>
      <c r="U122" s="53"/>
      <c r="V122" s="53"/>
      <c r="W122" s="149">
        <f>W123+W202+W266</f>
        <v>0</v>
      </c>
      <c r="X122" s="53"/>
      <c r="Y122" s="149">
        <f>Y123+Y202+Y266</f>
        <v>4.7379744000000006</v>
      </c>
      <c r="Z122" s="53"/>
      <c r="AA122" s="150">
        <f>AA123+AA202+AA266</f>
        <v>6.4000000000000001E-2</v>
      </c>
      <c r="AT122" s="20" t="s">
        <v>77</v>
      </c>
      <c r="AU122" s="20" t="s">
        <v>115</v>
      </c>
      <c r="BK122" s="151">
        <f>BK123+BK202+BK266</f>
        <v>0</v>
      </c>
    </row>
    <row r="123" spans="2:65" s="9" customFormat="1" ht="37.35" customHeight="1">
      <c r="B123" s="152"/>
      <c r="C123" s="153"/>
      <c r="D123" s="154" t="s">
        <v>116</v>
      </c>
      <c r="E123" s="154"/>
      <c r="F123" s="154"/>
      <c r="G123" s="154"/>
      <c r="H123" s="154"/>
      <c r="I123" s="154"/>
      <c r="J123" s="154"/>
      <c r="K123" s="154"/>
      <c r="L123" s="154"/>
      <c r="M123" s="154"/>
      <c r="N123" s="247">
        <f>BK123</f>
        <v>0</v>
      </c>
      <c r="O123" s="248"/>
      <c r="P123" s="248"/>
      <c r="Q123" s="248"/>
      <c r="R123" s="155"/>
      <c r="T123" s="156"/>
      <c r="U123" s="153"/>
      <c r="V123" s="153"/>
      <c r="W123" s="157">
        <f>W124+W137+W195+W200</f>
        <v>0</v>
      </c>
      <c r="X123" s="153"/>
      <c r="Y123" s="157">
        <f>Y124+Y137+Y195+Y200</f>
        <v>0.24197440000000001</v>
      </c>
      <c r="Z123" s="153"/>
      <c r="AA123" s="158">
        <f>AA124+AA137+AA195+AA200</f>
        <v>6.4000000000000001E-2</v>
      </c>
      <c r="AR123" s="159" t="s">
        <v>86</v>
      </c>
      <c r="AT123" s="160" t="s">
        <v>77</v>
      </c>
      <c r="AU123" s="160" t="s">
        <v>78</v>
      </c>
      <c r="AY123" s="159" t="s">
        <v>146</v>
      </c>
      <c r="BK123" s="161">
        <f>BK124+BK137+BK195+BK200</f>
        <v>0</v>
      </c>
    </row>
    <row r="124" spans="2:65" s="9" customFormat="1" ht="19.899999999999999" customHeight="1">
      <c r="B124" s="152"/>
      <c r="C124" s="153"/>
      <c r="D124" s="162" t="s">
        <v>117</v>
      </c>
      <c r="E124" s="162"/>
      <c r="F124" s="162"/>
      <c r="G124" s="162"/>
      <c r="H124" s="162"/>
      <c r="I124" s="162"/>
      <c r="J124" s="162"/>
      <c r="K124" s="162"/>
      <c r="L124" s="162"/>
      <c r="M124" s="162"/>
      <c r="N124" s="260">
        <f>BK124</f>
        <v>0</v>
      </c>
      <c r="O124" s="261"/>
      <c r="P124" s="261"/>
      <c r="Q124" s="261"/>
      <c r="R124" s="155"/>
      <c r="T124" s="156"/>
      <c r="U124" s="153"/>
      <c r="V124" s="153"/>
      <c r="W124" s="157">
        <f>SUM(W125:W136)</f>
        <v>0</v>
      </c>
      <c r="X124" s="153"/>
      <c r="Y124" s="157">
        <f>SUM(Y125:Y136)</f>
        <v>0.23653440000000001</v>
      </c>
      <c r="Z124" s="153"/>
      <c r="AA124" s="158">
        <f>SUM(AA125:AA136)</f>
        <v>0</v>
      </c>
      <c r="AR124" s="159" t="s">
        <v>86</v>
      </c>
      <c r="AT124" s="160" t="s">
        <v>77</v>
      </c>
      <c r="AU124" s="160" t="s">
        <v>86</v>
      </c>
      <c r="AY124" s="159" t="s">
        <v>146</v>
      </c>
      <c r="BK124" s="161">
        <f>SUM(BK125:BK136)</f>
        <v>0</v>
      </c>
    </row>
    <row r="125" spans="2:65" s="1" customFormat="1" ht="20.45" customHeight="1">
      <c r="B125" s="134"/>
      <c r="C125" s="163" t="s">
        <v>86</v>
      </c>
      <c r="D125" s="163" t="s">
        <v>147</v>
      </c>
      <c r="E125" s="164" t="s">
        <v>148</v>
      </c>
      <c r="F125" s="266" t="s">
        <v>149</v>
      </c>
      <c r="G125" s="266"/>
      <c r="H125" s="266"/>
      <c r="I125" s="266"/>
      <c r="J125" s="165" t="s">
        <v>150</v>
      </c>
      <c r="K125" s="166">
        <v>0.72</v>
      </c>
      <c r="L125" s="267">
        <v>0</v>
      </c>
      <c r="M125" s="267"/>
      <c r="N125" s="257">
        <f>ROUND(L125*K125,2)</f>
        <v>0</v>
      </c>
      <c r="O125" s="257"/>
      <c r="P125" s="257"/>
      <c r="Q125" s="257"/>
      <c r="R125" s="137"/>
      <c r="T125" s="167" t="s">
        <v>5</v>
      </c>
      <c r="U125" s="46" t="s">
        <v>43</v>
      </c>
      <c r="V125" s="38"/>
      <c r="W125" s="168">
        <f>V125*K125</f>
        <v>0</v>
      </c>
      <c r="X125" s="168">
        <v>1.3520000000000001E-2</v>
      </c>
      <c r="Y125" s="168">
        <f>X125*K125</f>
        <v>9.7344000000000007E-3</v>
      </c>
      <c r="Z125" s="168">
        <v>0</v>
      </c>
      <c r="AA125" s="169">
        <f>Z125*K125</f>
        <v>0</v>
      </c>
      <c r="AR125" s="20" t="s">
        <v>151</v>
      </c>
      <c r="AT125" s="20" t="s">
        <v>147</v>
      </c>
      <c r="AU125" s="20" t="s">
        <v>105</v>
      </c>
      <c r="AY125" s="20" t="s">
        <v>146</v>
      </c>
      <c r="BE125" s="108">
        <f>IF(U125="základní",N125,0)</f>
        <v>0</v>
      </c>
      <c r="BF125" s="108">
        <f>IF(U125="snížená",N125,0)</f>
        <v>0</v>
      </c>
      <c r="BG125" s="108">
        <f>IF(U125="zákl. přenesená",N125,0)</f>
        <v>0</v>
      </c>
      <c r="BH125" s="108">
        <f>IF(U125="sníž. přenesená",N125,0)</f>
        <v>0</v>
      </c>
      <c r="BI125" s="108">
        <f>IF(U125="nulová",N125,0)</f>
        <v>0</v>
      </c>
      <c r="BJ125" s="20" t="s">
        <v>86</v>
      </c>
      <c r="BK125" s="108">
        <f>ROUND(L125*K125,2)</f>
        <v>0</v>
      </c>
      <c r="BL125" s="20" t="s">
        <v>151</v>
      </c>
      <c r="BM125" s="20" t="s">
        <v>152</v>
      </c>
    </row>
    <row r="126" spans="2:65" s="10" customFormat="1" ht="20.45" customHeight="1">
      <c r="B126" s="170"/>
      <c r="C126" s="171"/>
      <c r="D126" s="171"/>
      <c r="E126" s="172" t="s">
        <v>5</v>
      </c>
      <c r="F126" s="250" t="s">
        <v>153</v>
      </c>
      <c r="G126" s="251"/>
      <c r="H126" s="251"/>
      <c r="I126" s="251"/>
      <c r="J126" s="171"/>
      <c r="K126" s="173">
        <v>0.72</v>
      </c>
      <c r="L126" s="171"/>
      <c r="M126" s="171"/>
      <c r="N126" s="171"/>
      <c r="O126" s="171"/>
      <c r="P126" s="171"/>
      <c r="Q126" s="171"/>
      <c r="R126" s="174"/>
      <c r="T126" s="175"/>
      <c r="U126" s="171"/>
      <c r="V126" s="171"/>
      <c r="W126" s="171"/>
      <c r="X126" s="171"/>
      <c r="Y126" s="171"/>
      <c r="Z126" s="171"/>
      <c r="AA126" s="176"/>
      <c r="AT126" s="177" t="s">
        <v>154</v>
      </c>
      <c r="AU126" s="177" t="s">
        <v>105</v>
      </c>
      <c r="AV126" s="10" t="s">
        <v>105</v>
      </c>
      <c r="AW126" s="10" t="s">
        <v>35</v>
      </c>
      <c r="AX126" s="10" t="s">
        <v>78</v>
      </c>
      <c r="AY126" s="177" t="s">
        <v>146</v>
      </c>
    </row>
    <row r="127" spans="2:65" s="11" customFormat="1" ht="20.45" customHeight="1">
      <c r="B127" s="178"/>
      <c r="C127" s="179"/>
      <c r="D127" s="179"/>
      <c r="E127" s="180" t="s">
        <v>5</v>
      </c>
      <c r="F127" s="252" t="s">
        <v>155</v>
      </c>
      <c r="G127" s="253"/>
      <c r="H127" s="253"/>
      <c r="I127" s="253"/>
      <c r="J127" s="179"/>
      <c r="K127" s="181">
        <v>0.72</v>
      </c>
      <c r="L127" s="179"/>
      <c r="M127" s="179"/>
      <c r="N127" s="179"/>
      <c r="O127" s="179"/>
      <c r="P127" s="179"/>
      <c r="Q127" s="179"/>
      <c r="R127" s="182"/>
      <c r="T127" s="183"/>
      <c r="U127" s="179"/>
      <c r="V127" s="179"/>
      <c r="W127" s="179"/>
      <c r="X127" s="179"/>
      <c r="Y127" s="179"/>
      <c r="Z127" s="179"/>
      <c r="AA127" s="184"/>
      <c r="AT127" s="185" t="s">
        <v>154</v>
      </c>
      <c r="AU127" s="185" t="s">
        <v>105</v>
      </c>
      <c r="AV127" s="11" t="s">
        <v>151</v>
      </c>
      <c r="AW127" s="11" t="s">
        <v>35</v>
      </c>
      <c r="AX127" s="11" t="s">
        <v>86</v>
      </c>
      <c r="AY127" s="185" t="s">
        <v>146</v>
      </c>
    </row>
    <row r="128" spans="2:65" s="1" customFormat="1" ht="28.9" customHeight="1">
      <c r="B128" s="134"/>
      <c r="C128" s="163" t="s">
        <v>105</v>
      </c>
      <c r="D128" s="163" t="s">
        <v>147</v>
      </c>
      <c r="E128" s="164" t="s">
        <v>156</v>
      </c>
      <c r="F128" s="266" t="s">
        <v>157</v>
      </c>
      <c r="G128" s="266"/>
      <c r="H128" s="266"/>
      <c r="I128" s="266"/>
      <c r="J128" s="165" t="s">
        <v>150</v>
      </c>
      <c r="K128" s="166">
        <v>7.1999999999999995E-2</v>
      </c>
      <c r="L128" s="267">
        <v>0</v>
      </c>
      <c r="M128" s="267"/>
      <c r="N128" s="257">
        <f>ROUND(L128*K128,2)</f>
        <v>0</v>
      </c>
      <c r="O128" s="257"/>
      <c r="P128" s="257"/>
      <c r="Q128" s="257"/>
      <c r="R128" s="137"/>
      <c r="T128" s="167" t="s">
        <v>5</v>
      </c>
      <c r="U128" s="46" t="s">
        <v>43</v>
      </c>
      <c r="V128" s="38"/>
      <c r="W128" s="168">
        <f>V128*K128</f>
        <v>0</v>
      </c>
      <c r="X128" s="168">
        <v>0</v>
      </c>
      <c r="Y128" s="168">
        <f>X128*K128</f>
        <v>0</v>
      </c>
      <c r="Z128" s="168">
        <v>0</v>
      </c>
      <c r="AA128" s="169">
        <f>Z128*K128</f>
        <v>0</v>
      </c>
      <c r="AR128" s="20" t="s">
        <v>151</v>
      </c>
      <c r="AT128" s="20" t="s">
        <v>147</v>
      </c>
      <c r="AU128" s="20" t="s">
        <v>105</v>
      </c>
      <c r="AY128" s="20" t="s">
        <v>146</v>
      </c>
      <c r="BE128" s="108">
        <f>IF(U128="základní",N128,0)</f>
        <v>0</v>
      </c>
      <c r="BF128" s="108">
        <f>IF(U128="snížená",N128,0)</f>
        <v>0</v>
      </c>
      <c r="BG128" s="108">
        <f>IF(U128="zákl. přenesená",N128,0)</f>
        <v>0</v>
      </c>
      <c r="BH128" s="108">
        <f>IF(U128="sníž. přenesená",N128,0)</f>
        <v>0</v>
      </c>
      <c r="BI128" s="108">
        <f>IF(U128="nulová",N128,0)</f>
        <v>0</v>
      </c>
      <c r="BJ128" s="20" t="s">
        <v>86</v>
      </c>
      <c r="BK128" s="108">
        <f>ROUND(L128*K128,2)</f>
        <v>0</v>
      </c>
      <c r="BL128" s="20" t="s">
        <v>151</v>
      </c>
      <c r="BM128" s="20" t="s">
        <v>158</v>
      </c>
    </row>
    <row r="129" spans="2:65" s="10" customFormat="1" ht="20.45" customHeight="1">
      <c r="B129" s="170"/>
      <c r="C129" s="171"/>
      <c r="D129" s="171"/>
      <c r="E129" s="172" t="s">
        <v>5</v>
      </c>
      <c r="F129" s="250" t="s">
        <v>159</v>
      </c>
      <c r="G129" s="251"/>
      <c r="H129" s="251"/>
      <c r="I129" s="251"/>
      <c r="J129" s="171"/>
      <c r="K129" s="173">
        <v>7.1999999999999995E-2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6"/>
      <c r="AT129" s="177" t="s">
        <v>154</v>
      </c>
      <c r="AU129" s="177" t="s">
        <v>105</v>
      </c>
      <c r="AV129" s="10" t="s">
        <v>105</v>
      </c>
      <c r="AW129" s="10" t="s">
        <v>35</v>
      </c>
      <c r="AX129" s="10" t="s">
        <v>78</v>
      </c>
      <c r="AY129" s="177" t="s">
        <v>146</v>
      </c>
    </row>
    <row r="130" spans="2:65" s="11" customFormat="1" ht="20.45" customHeight="1">
      <c r="B130" s="178"/>
      <c r="C130" s="179"/>
      <c r="D130" s="179"/>
      <c r="E130" s="180" t="s">
        <v>5</v>
      </c>
      <c r="F130" s="252" t="s">
        <v>155</v>
      </c>
      <c r="G130" s="253"/>
      <c r="H130" s="253"/>
      <c r="I130" s="253"/>
      <c r="J130" s="179"/>
      <c r="K130" s="181">
        <v>7.1999999999999995E-2</v>
      </c>
      <c r="L130" s="179"/>
      <c r="M130" s="179"/>
      <c r="N130" s="179"/>
      <c r="O130" s="179"/>
      <c r="P130" s="179"/>
      <c r="Q130" s="179"/>
      <c r="R130" s="182"/>
      <c r="T130" s="183"/>
      <c r="U130" s="179"/>
      <c r="V130" s="179"/>
      <c r="W130" s="179"/>
      <c r="X130" s="179"/>
      <c r="Y130" s="179"/>
      <c r="Z130" s="179"/>
      <c r="AA130" s="184"/>
      <c r="AT130" s="185" t="s">
        <v>154</v>
      </c>
      <c r="AU130" s="185" t="s">
        <v>105</v>
      </c>
      <c r="AV130" s="11" t="s">
        <v>151</v>
      </c>
      <c r="AW130" s="11" t="s">
        <v>35</v>
      </c>
      <c r="AX130" s="11" t="s">
        <v>86</v>
      </c>
      <c r="AY130" s="185" t="s">
        <v>146</v>
      </c>
    </row>
    <row r="131" spans="2:65" s="1" customFormat="1" ht="28.9" customHeight="1">
      <c r="B131" s="134"/>
      <c r="C131" s="163" t="s">
        <v>160</v>
      </c>
      <c r="D131" s="163" t="s">
        <v>147</v>
      </c>
      <c r="E131" s="164" t="s">
        <v>161</v>
      </c>
      <c r="F131" s="266" t="s">
        <v>162</v>
      </c>
      <c r="G131" s="266"/>
      <c r="H131" s="266"/>
      <c r="I131" s="266"/>
      <c r="J131" s="165" t="s">
        <v>150</v>
      </c>
      <c r="K131" s="166">
        <v>2.16</v>
      </c>
      <c r="L131" s="267">
        <v>0</v>
      </c>
      <c r="M131" s="267"/>
      <c r="N131" s="257">
        <f>ROUND(L131*K131,2)</f>
        <v>0</v>
      </c>
      <c r="O131" s="257"/>
      <c r="P131" s="257"/>
      <c r="Q131" s="257"/>
      <c r="R131" s="137"/>
      <c r="T131" s="167" t="s">
        <v>5</v>
      </c>
      <c r="U131" s="46" t="s">
        <v>43</v>
      </c>
      <c r="V131" s="38"/>
      <c r="W131" s="168">
        <f>V131*K131</f>
        <v>0</v>
      </c>
      <c r="X131" s="168">
        <v>0.105</v>
      </c>
      <c r="Y131" s="168">
        <f>X131*K131</f>
        <v>0.2268</v>
      </c>
      <c r="Z131" s="168">
        <v>0</v>
      </c>
      <c r="AA131" s="169">
        <f>Z131*K131</f>
        <v>0</v>
      </c>
      <c r="AR131" s="20" t="s">
        <v>151</v>
      </c>
      <c r="AT131" s="20" t="s">
        <v>147</v>
      </c>
      <c r="AU131" s="20" t="s">
        <v>105</v>
      </c>
      <c r="AY131" s="20" t="s">
        <v>146</v>
      </c>
      <c r="BE131" s="108">
        <f>IF(U131="základní",N131,0)</f>
        <v>0</v>
      </c>
      <c r="BF131" s="108">
        <f>IF(U131="snížená",N131,0)</f>
        <v>0</v>
      </c>
      <c r="BG131" s="108">
        <f>IF(U131="zákl. přenesená",N131,0)</f>
        <v>0</v>
      </c>
      <c r="BH131" s="108">
        <f>IF(U131="sníž. přenesená",N131,0)</f>
        <v>0</v>
      </c>
      <c r="BI131" s="108">
        <f>IF(U131="nulová",N131,0)</f>
        <v>0</v>
      </c>
      <c r="BJ131" s="20" t="s">
        <v>86</v>
      </c>
      <c r="BK131" s="108">
        <f>ROUND(L131*K131,2)</f>
        <v>0</v>
      </c>
      <c r="BL131" s="20" t="s">
        <v>151</v>
      </c>
      <c r="BM131" s="20" t="s">
        <v>163</v>
      </c>
    </row>
    <row r="132" spans="2:65" s="10" customFormat="1" ht="20.45" customHeight="1">
      <c r="B132" s="170"/>
      <c r="C132" s="171"/>
      <c r="D132" s="171"/>
      <c r="E132" s="172" t="s">
        <v>5</v>
      </c>
      <c r="F132" s="250" t="s">
        <v>164</v>
      </c>
      <c r="G132" s="251"/>
      <c r="H132" s="251"/>
      <c r="I132" s="251"/>
      <c r="J132" s="171"/>
      <c r="K132" s="173">
        <v>2.16</v>
      </c>
      <c r="L132" s="171"/>
      <c r="M132" s="171"/>
      <c r="N132" s="171"/>
      <c r="O132" s="171"/>
      <c r="P132" s="171"/>
      <c r="Q132" s="171"/>
      <c r="R132" s="174"/>
      <c r="T132" s="175"/>
      <c r="U132" s="171"/>
      <c r="V132" s="171"/>
      <c r="W132" s="171"/>
      <c r="X132" s="171"/>
      <c r="Y132" s="171"/>
      <c r="Z132" s="171"/>
      <c r="AA132" s="176"/>
      <c r="AT132" s="177" t="s">
        <v>154</v>
      </c>
      <c r="AU132" s="177" t="s">
        <v>105</v>
      </c>
      <c r="AV132" s="10" t="s">
        <v>105</v>
      </c>
      <c r="AW132" s="10" t="s">
        <v>35</v>
      </c>
      <c r="AX132" s="10" t="s">
        <v>78</v>
      </c>
      <c r="AY132" s="177" t="s">
        <v>146</v>
      </c>
    </row>
    <row r="133" spans="2:65" s="11" customFormat="1" ht="20.45" customHeight="1">
      <c r="B133" s="178"/>
      <c r="C133" s="179"/>
      <c r="D133" s="179"/>
      <c r="E133" s="180" t="s">
        <v>5</v>
      </c>
      <c r="F133" s="252" t="s">
        <v>155</v>
      </c>
      <c r="G133" s="253"/>
      <c r="H133" s="253"/>
      <c r="I133" s="253"/>
      <c r="J133" s="179"/>
      <c r="K133" s="181">
        <v>2.16</v>
      </c>
      <c r="L133" s="179"/>
      <c r="M133" s="179"/>
      <c r="N133" s="179"/>
      <c r="O133" s="179"/>
      <c r="P133" s="179"/>
      <c r="Q133" s="179"/>
      <c r="R133" s="182"/>
      <c r="T133" s="183"/>
      <c r="U133" s="179"/>
      <c r="V133" s="179"/>
      <c r="W133" s="179"/>
      <c r="X133" s="179"/>
      <c r="Y133" s="179"/>
      <c r="Z133" s="179"/>
      <c r="AA133" s="184"/>
      <c r="AT133" s="185" t="s">
        <v>154</v>
      </c>
      <c r="AU133" s="185" t="s">
        <v>105</v>
      </c>
      <c r="AV133" s="11" t="s">
        <v>151</v>
      </c>
      <c r="AW133" s="11" t="s">
        <v>35</v>
      </c>
      <c r="AX133" s="11" t="s">
        <v>86</v>
      </c>
      <c r="AY133" s="185" t="s">
        <v>146</v>
      </c>
    </row>
    <row r="134" spans="2:65" s="1" customFormat="1" ht="28.9" customHeight="1">
      <c r="B134" s="134"/>
      <c r="C134" s="163" t="s">
        <v>151</v>
      </c>
      <c r="D134" s="163" t="s">
        <v>147</v>
      </c>
      <c r="E134" s="164" t="s">
        <v>165</v>
      </c>
      <c r="F134" s="266" t="s">
        <v>166</v>
      </c>
      <c r="G134" s="266"/>
      <c r="H134" s="266"/>
      <c r="I134" s="266"/>
      <c r="J134" s="165" t="s">
        <v>150</v>
      </c>
      <c r="K134" s="166">
        <v>2.16</v>
      </c>
      <c r="L134" s="267">
        <v>0</v>
      </c>
      <c r="M134" s="267"/>
      <c r="N134" s="257">
        <f>ROUND(L134*K134,2)</f>
        <v>0</v>
      </c>
      <c r="O134" s="257"/>
      <c r="P134" s="257"/>
      <c r="Q134" s="257"/>
      <c r="R134" s="137"/>
      <c r="T134" s="167" t="s">
        <v>5</v>
      </c>
      <c r="U134" s="46" t="s">
        <v>43</v>
      </c>
      <c r="V134" s="38"/>
      <c r="W134" s="168">
        <f>V134*K134</f>
        <v>0</v>
      </c>
      <c r="X134" s="168">
        <v>0</v>
      </c>
      <c r="Y134" s="168">
        <f>X134*K134</f>
        <v>0</v>
      </c>
      <c r="Z134" s="168">
        <v>0</v>
      </c>
      <c r="AA134" s="169">
        <f>Z134*K134</f>
        <v>0</v>
      </c>
      <c r="AR134" s="20" t="s">
        <v>151</v>
      </c>
      <c r="AT134" s="20" t="s">
        <v>147</v>
      </c>
      <c r="AU134" s="20" t="s">
        <v>105</v>
      </c>
      <c r="AY134" s="20" t="s">
        <v>146</v>
      </c>
      <c r="BE134" s="108">
        <f>IF(U134="základní",N134,0)</f>
        <v>0</v>
      </c>
      <c r="BF134" s="108">
        <f>IF(U134="snížená",N134,0)</f>
        <v>0</v>
      </c>
      <c r="BG134" s="108">
        <f>IF(U134="zákl. přenesená",N134,0)</f>
        <v>0</v>
      </c>
      <c r="BH134" s="108">
        <f>IF(U134="sníž. přenesená",N134,0)</f>
        <v>0</v>
      </c>
      <c r="BI134" s="108">
        <f>IF(U134="nulová",N134,0)</f>
        <v>0</v>
      </c>
      <c r="BJ134" s="20" t="s">
        <v>86</v>
      </c>
      <c r="BK134" s="108">
        <f>ROUND(L134*K134,2)</f>
        <v>0</v>
      </c>
      <c r="BL134" s="20" t="s">
        <v>151</v>
      </c>
      <c r="BM134" s="20" t="s">
        <v>167</v>
      </c>
    </row>
    <row r="135" spans="2:65" s="10" customFormat="1" ht="20.45" customHeight="1">
      <c r="B135" s="170"/>
      <c r="C135" s="171"/>
      <c r="D135" s="171"/>
      <c r="E135" s="172" t="s">
        <v>5</v>
      </c>
      <c r="F135" s="250" t="s">
        <v>164</v>
      </c>
      <c r="G135" s="251"/>
      <c r="H135" s="251"/>
      <c r="I135" s="251"/>
      <c r="J135" s="171"/>
      <c r="K135" s="173">
        <v>2.16</v>
      </c>
      <c r="L135" s="171"/>
      <c r="M135" s="171"/>
      <c r="N135" s="171"/>
      <c r="O135" s="171"/>
      <c r="P135" s="171"/>
      <c r="Q135" s="171"/>
      <c r="R135" s="174"/>
      <c r="T135" s="175"/>
      <c r="U135" s="171"/>
      <c r="V135" s="171"/>
      <c r="W135" s="171"/>
      <c r="X135" s="171"/>
      <c r="Y135" s="171"/>
      <c r="Z135" s="171"/>
      <c r="AA135" s="176"/>
      <c r="AT135" s="177" t="s">
        <v>154</v>
      </c>
      <c r="AU135" s="177" t="s">
        <v>105</v>
      </c>
      <c r="AV135" s="10" t="s">
        <v>105</v>
      </c>
      <c r="AW135" s="10" t="s">
        <v>35</v>
      </c>
      <c r="AX135" s="10" t="s">
        <v>78</v>
      </c>
      <c r="AY135" s="177" t="s">
        <v>146</v>
      </c>
    </row>
    <row r="136" spans="2:65" s="11" customFormat="1" ht="20.45" customHeight="1">
      <c r="B136" s="178"/>
      <c r="C136" s="179"/>
      <c r="D136" s="179"/>
      <c r="E136" s="180" t="s">
        <v>5</v>
      </c>
      <c r="F136" s="252" t="s">
        <v>155</v>
      </c>
      <c r="G136" s="253"/>
      <c r="H136" s="253"/>
      <c r="I136" s="253"/>
      <c r="J136" s="179"/>
      <c r="K136" s="181">
        <v>2.16</v>
      </c>
      <c r="L136" s="179"/>
      <c r="M136" s="179"/>
      <c r="N136" s="179"/>
      <c r="O136" s="179"/>
      <c r="P136" s="179"/>
      <c r="Q136" s="179"/>
      <c r="R136" s="182"/>
      <c r="T136" s="183"/>
      <c r="U136" s="179"/>
      <c r="V136" s="179"/>
      <c r="W136" s="179"/>
      <c r="X136" s="179"/>
      <c r="Y136" s="179"/>
      <c r="Z136" s="179"/>
      <c r="AA136" s="184"/>
      <c r="AT136" s="185" t="s">
        <v>154</v>
      </c>
      <c r="AU136" s="185" t="s">
        <v>105</v>
      </c>
      <c r="AV136" s="11" t="s">
        <v>151</v>
      </c>
      <c r="AW136" s="11" t="s">
        <v>35</v>
      </c>
      <c r="AX136" s="11" t="s">
        <v>86</v>
      </c>
      <c r="AY136" s="185" t="s">
        <v>146</v>
      </c>
    </row>
    <row r="137" spans="2:65" s="9" customFormat="1" ht="29.85" customHeight="1">
      <c r="B137" s="152"/>
      <c r="C137" s="153"/>
      <c r="D137" s="162" t="s">
        <v>118</v>
      </c>
      <c r="E137" s="162"/>
      <c r="F137" s="162"/>
      <c r="G137" s="162"/>
      <c r="H137" s="162"/>
      <c r="I137" s="162"/>
      <c r="J137" s="162"/>
      <c r="K137" s="162"/>
      <c r="L137" s="162"/>
      <c r="M137" s="162"/>
      <c r="N137" s="260">
        <f>BK137</f>
        <v>0</v>
      </c>
      <c r="O137" s="261"/>
      <c r="P137" s="261"/>
      <c r="Q137" s="261"/>
      <c r="R137" s="155"/>
      <c r="T137" s="156"/>
      <c r="U137" s="153"/>
      <c r="V137" s="153"/>
      <c r="W137" s="157">
        <f>SUM(W138:W194)</f>
        <v>0</v>
      </c>
      <c r="X137" s="153"/>
      <c r="Y137" s="157">
        <f>SUM(Y138:Y194)</f>
        <v>5.4400000000000004E-3</v>
      </c>
      <c r="Z137" s="153"/>
      <c r="AA137" s="158">
        <f>SUM(AA138:AA194)</f>
        <v>6.4000000000000001E-2</v>
      </c>
      <c r="AR137" s="159" t="s">
        <v>86</v>
      </c>
      <c r="AT137" s="160" t="s">
        <v>77</v>
      </c>
      <c r="AU137" s="160" t="s">
        <v>86</v>
      </c>
      <c r="AY137" s="159" t="s">
        <v>146</v>
      </c>
      <c r="BK137" s="161">
        <f>SUM(BK138:BK194)</f>
        <v>0</v>
      </c>
    </row>
    <row r="138" spans="2:65" s="1" customFormat="1" ht="40.15" customHeight="1">
      <c r="B138" s="134"/>
      <c r="C138" s="163" t="s">
        <v>168</v>
      </c>
      <c r="D138" s="163" t="s">
        <v>147</v>
      </c>
      <c r="E138" s="164" t="s">
        <v>169</v>
      </c>
      <c r="F138" s="266" t="s">
        <v>170</v>
      </c>
      <c r="G138" s="266"/>
      <c r="H138" s="266"/>
      <c r="I138" s="266"/>
      <c r="J138" s="165" t="s">
        <v>150</v>
      </c>
      <c r="K138" s="166">
        <v>527.15</v>
      </c>
      <c r="L138" s="267">
        <v>0</v>
      </c>
      <c r="M138" s="267"/>
      <c r="N138" s="257">
        <f>ROUND(L138*K138,2)</f>
        <v>0</v>
      </c>
      <c r="O138" s="257"/>
      <c r="P138" s="257"/>
      <c r="Q138" s="257"/>
      <c r="R138" s="137"/>
      <c r="T138" s="167" t="s">
        <v>5</v>
      </c>
      <c r="U138" s="46" t="s">
        <v>43</v>
      </c>
      <c r="V138" s="38"/>
      <c r="W138" s="168">
        <f>V138*K138</f>
        <v>0</v>
      </c>
      <c r="X138" s="168">
        <v>0</v>
      </c>
      <c r="Y138" s="168">
        <f>X138*K138</f>
        <v>0</v>
      </c>
      <c r="Z138" s="168">
        <v>0</v>
      </c>
      <c r="AA138" s="169">
        <f>Z138*K138</f>
        <v>0</v>
      </c>
      <c r="AR138" s="20" t="s">
        <v>151</v>
      </c>
      <c r="AT138" s="20" t="s">
        <v>147</v>
      </c>
      <c r="AU138" s="20" t="s">
        <v>105</v>
      </c>
      <c r="AY138" s="20" t="s">
        <v>146</v>
      </c>
      <c r="BE138" s="108">
        <f>IF(U138="základní",N138,0)</f>
        <v>0</v>
      </c>
      <c r="BF138" s="108">
        <f>IF(U138="snížená",N138,0)</f>
        <v>0</v>
      </c>
      <c r="BG138" s="108">
        <f>IF(U138="zákl. přenesená",N138,0)</f>
        <v>0</v>
      </c>
      <c r="BH138" s="108">
        <f>IF(U138="sníž. přenesená",N138,0)</f>
        <v>0</v>
      </c>
      <c r="BI138" s="108">
        <f>IF(U138="nulová",N138,0)</f>
        <v>0</v>
      </c>
      <c r="BJ138" s="20" t="s">
        <v>86</v>
      </c>
      <c r="BK138" s="108">
        <f>ROUND(L138*K138,2)</f>
        <v>0</v>
      </c>
      <c r="BL138" s="20" t="s">
        <v>151</v>
      </c>
      <c r="BM138" s="20" t="s">
        <v>171</v>
      </c>
    </row>
    <row r="139" spans="2:65" s="10" customFormat="1" ht="20.45" customHeight="1">
      <c r="B139" s="170"/>
      <c r="C139" s="171"/>
      <c r="D139" s="171"/>
      <c r="E139" s="172" t="s">
        <v>5</v>
      </c>
      <c r="F139" s="250" t="s">
        <v>172</v>
      </c>
      <c r="G139" s="251"/>
      <c r="H139" s="251"/>
      <c r="I139" s="251"/>
      <c r="J139" s="171"/>
      <c r="K139" s="173">
        <v>380.25</v>
      </c>
      <c r="L139" s="171"/>
      <c r="M139" s="171"/>
      <c r="N139" s="171"/>
      <c r="O139" s="171"/>
      <c r="P139" s="171"/>
      <c r="Q139" s="171"/>
      <c r="R139" s="174"/>
      <c r="T139" s="175"/>
      <c r="U139" s="171"/>
      <c r="V139" s="171"/>
      <c r="W139" s="171"/>
      <c r="X139" s="171"/>
      <c r="Y139" s="171"/>
      <c r="Z139" s="171"/>
      <c r="AA139" s="176"/>
      <c r="AT139" s="177" t="s">
        <v>154</v>
      </c>
      <c r="AU139" s="177" t="s">
        <v>105</v>
      </c>
      <c r="AV139" s="10" t="s">
        <v>105</v>
      </c>
      <c r="AW139" s="10" t="s">
        <v>35</v>
      </c>
      <c r="AX139" s="10" t="s">
        <v>78</v>
      </c>
      <c r="AY139" s="177" t="s">
        <v>146</v>
      </c>
    </row>
    <row r="140" spans="2:65" s="10" customFormat="1" ht="20.45" customHeight="1">
      <c r="B140" s="170"/>
      <c r="C140" s="171"/>
      <c r="D140" s="171"/>
      <c r="E140" s="172" t="s">
        <v>5</v>
      </c>
      <c r="F140" s="270" t="s">
        <v>173</v>
      </c>
      <c r="G140" s="271"/>
      <c r="H140" s="271"/>
      <c r="I140" s="271"/>
      <c r="J140" s="171"/>
      <c r="K140" s="173">
        <v>31.2</v>
      </c>
      <c r="L140" s="171"/>
      <c r="M140" s="171"/>
      <c r="N140" s="171"/>
      <c r="O140" s="171"/>
      <c r="P140" s="171"/>
      <c r="Q140" s="171"/>
      <c r="R140" s="174"/>
      <c r="T140" s="175"/>
      <c r="U140" s="171"/>
      <c r="V140" s="171"/>
      <c r="W140" s="171"/>
      <c r="X140" s="171"/>
      <c r="Y140" s="171"/>
      <c r="Z140" s="171"/>
      <c r="AA140" s="176"/>
      <c r="AT140" s="177" t="s">
        <v>154</v>
      </c>
      <c r="AU140" s="177" t="s">
        <v>105</v>
      </c>
      <c r="AV140" s="10" t="s">
        <v>105</v>
      </c>
      <c r="AW140" s="10" t="s">
        <v>35</v>
      </c>
      <c r="AX140" s="10" t="s">
        <v>78</v>
      </c>
      <c r="AY140" s="177" t="s">
        <v>146</v>
      </c>
    </row>
    <row r="141" spans="2:65" s="10" customFormat="1" ht="20.45" customHeight="1">
      <c r="B141" s="170"/>
      <c r="C141" s="171"/>
      <c r="D141" s="171"/>
      <c r="E141" s="172" t="s">
        <v>5</v>
      </c>
      <c r="F141" s="270" t="s">
        <v>174</v>
      </c>
      <c r="G141" s="271"/>
      <c r="H141" s="271"/>
      <c r="I141" s="271"/>
      <c r="J141" s="171"/>
      <c r="K141" s="173">
        <v>84.5</v>
      </c>
      <c r="L141" s="171"/>
      <c r="M141" s="171"/>
      <c r="N141" s="171"/>
      <c r="O141" s="171"/>
      <c r="P141" s="171"/>
      <c r="Q141" s="171"/>
      <c r="R141" s="174"/>
      <c r="T141" s="175"/>
      <c r="U141" s="171"/>
      <c r="V141" s="171"/>
      <c r="W141" s="171"/>
      <c r="X141" s="171"/>
      <c r="Y141" s="171"/>
      <c r="Z141" s="171"/>
      <c r="AA141" s="176"/>
      <c r="AT141" s="177" t="s">
        <v>154</v>
      </c>
      <c r="AU141" s="177" t="s">
        <v>105</v>
      </c>
      <c r="AV141" s="10" t="s">
        <v>105</v>
      </c>
      <c r="AW141" s="10" t="s">
        <v>35</v>
      </c>
      <c r="AX141" s="10" t="s">
        <v>78</v>
      </c>
      <c r="AY141" s="177" t="s">
        <v>146</v>
      </c>
    </row>
    <row r="142" spans="2:65" s="10" customFormat="1" ht="20.45" customHeight="1">
      <c r="B142" s="170"/>
      <c r="C142" s="171"/>
      <c r="D142" s="171"/>
      <c r="E142" s="172" t="s">
        <v>5</v>
      </c>
      <c r="F142" s="270" t="s">
        <v>173</v>
      </c>
      <c r="G142" s="271"/>
      <c r="H142" s="271"/>
      <c r="I142" s="271"/>
      <c r="J142" s="171"/>
      <c r="K142" s="173">
        <v>31.2</v>
      </c>
      <c r="L142" s="171"/>
      <c r="M142" s="171"/>
      <c r="N142" s="171"/>
      <c r="O142" s="171"/>
      <c r="P142" s="171"/>
      <c r="Q142" s="171"/>
      <c r="R142" s="174"/>
      <c r="T142" s="175"/>
      <c r="U142" s="171"/>
      <c r="V142" s="171"/>
      <c r="W142" s="171"/>
      <c r="X142" s="171"/>
      <c r="Y142" s="171"/>
      <c r="Z142" s="171"/>
      <c r="AA142" s="176"/>
      <c r="AT142" s="177" t="s">
        <v>154</v>
      </c>
      <c r="AU142" s="177" t="s">
        <v>105</v>
      </c>
      <c r="AV142" s="10" t="s">
        <v>105</v>
      </c>
      <c r="AW142" s="10" t="s">
        <v>35</v>
      </c>
      <c r="AX142" s="10" t="s">
        <v>78</v>
      </c>
      <c r="AY142" s="177" t="s">
        <v>146</v>
      </c>
    </row>
    <row r="143" spans="2:65" s="11" customFormat="1" ht="20.45" customHeight="1">
      <c r="B143" s="178"/>
      <c r="C143" s="179"/>
      <c r="D143" s="179"/>
      <c r="E143" s="180" t="s">
        <v>5</v>
      </c>
      <c r="F143" s="252" t="s">
        <v>155</v>
      </c>
      <c r="G143" s="253"/>
      <c r="H143" s="253"/>
      <c r="I143" s="253"/>
      <c r="J143" s="179"/>
      <c r="K143" s="181">
        <v>527.15</v>
      </c>
      <c r="L143" s="179"/>
      <c r="M143" s="179"/>
      <c r="N143" s="179"/>
      <c r="O143" s="179"/>
      <c r="P143" s="179"/>
      <c r="Q143" s="179"/>
      <c r="R143" s="182"/>
      <c r="T143" s="183"/>
      <c r="U143" s="179"/>
      <c r="V143" s="179"/>
      <c r="W143" s="179"/>
      <c r="X143" s="179"/>
      <c r="Y143" s="179"/>
      <c r="Z143" s="179"/>
      <c r="AA143" s="184"/>
      <c r="AT143" s="185" t="s">
        <v>154</v>
      </c>
      <c r="AU143" s="185" t="s">
        <v>105</v>
      </c>
      <c r="AV143" s="11" t="s">
        <v>151</v>
      </c>
      <c r="AW143" s="11" t="s">
        <v>35</v>
      </c>
      <c r="AX143" s="11" t="s">
        <v>86</v>
      </c>
      <c r="AY143" s="185" t="s">
        <v>146</v>
      </c>
    </row>
    <row r="144" spans="2:65" s="1" customFormat="1" ht="40.15" customHeight="1">
      <c r="B144" s="134"/>
      <c r="C144" s="163" t="s">
        <v>175</v>
      </c>
      <c r="D144" s="163" t="s">
        <v>147</v>
      </c>
      <c r="E144" s="164" t="s">
        <v>176</v>
      </c>
      <c r="F144" s="266" t="s">
        <v>177</v>
      </c>
      <c r="G144" s="266"/>
      <c r="H144" s="266"/>
      <c r="I144" s="266"/>
      <c r="J144" s="165" t="s">
        <v>150</v>
      </c>
      <c r="K144" s="166">
        <v>26357.5</v>
      </c>
      <c r="L144" s="267">
        <v>0</v>
      </c>
      <c r="M144" s="267"/>
      <c r="N144" s="257">
        <f>ROUND(L144*K144,2)</f>
        <v>0</v>
      </c>
      <c r="O144" s="257"/>
      <c r="P144" s="257"/>
      <c r="Q144" s="257"/>
      <c r="R144" s="137"/>
      <c r="T144" s="167" t="s">
        <v>5</v>
      </c>
      <c r="U144" s="46" t="s">
        <v>43</v>
      </c>
      <c r="V144" s="38"/>
      <c r="W144" s="168">
        <f>V144*K144</f>
        <v>0</v>
      </c>
      <c r="X144" s="168">
        <v>0</v>
      </c>
      <c r="Y144" s="168">
        <f>X144*K144</f>
        <v>0</v>
      </c>
      <c r="Z144" s="168">
        <v>0</v>
      </c>
      <c r="AA144" s="169">
        <f>Z144*K144</f>
        <v>0</v>
      </c>
      <c r="AR144" s="20" t="s">
        <v>151</v>
      </c>
      <c r="AT144" s="20" t="s">
        <v>147</v>
      </c>
      <c r="AU144" s="20" t="s">
        <v>105</v>
      </c>
      <c r="AY144" s="20" t="s">
        <v>146</v>
      </c>
      <c r="BE144" s="108">
        <f>IF(U144="základní",N144,0)</f>
        <v>0</v>
      </c>
      <c r="BF144" s="108">
        <f>IF(U144="snížená",N144,0)</f>
        <v>0</v>
      </c>
      <c r="BG144" s="108">
        <f>IF(U144="zákl. přenesená",N144,0)</f>
        <v>0</v>
      </c>
      <c r="BH144" s="108">
        <f>IF(U144="sníž. přenesená",N144,0)</f>
        <v>0</v>
      </c>
      <c r="BI144" s="108">
        <f>IF(U144="nulová",N144,0)</f>
        <v>0</v>
      </c>
      <c r="BJ144" s="20" t="s">
        <v>86</v>
      </c>
      <c r="BK144" s="108">
        <f>ROUND(L144*K144,2)</f>
        <v>0</v>
      </c>
      <c r="BL144" s="20" t="s">
        <v>151</v>
      </c>
      <c r="BM144" s="20" t="s">
        <v>178</v>
      </c>
    </row>
    <row r="145" spans="2:65" s="10" customFormat="1" ht="20.45" customHeight="1">
      <c r="B145" s="170"/>
      <c r="C145" s="171"/>
      <c r="D145" s="171"/>
      <c r="E145" s="172" t="s">
        <v>5</v>
      </c>
      <c r="F145" s="250" t="s">
        <v>179</v>
      </c>
      <c r="G145" s="251"/>
      <c r="H145" s="251"/>
      <c r="I145" s="251"/>
      <c r="J145" s="171"/>
      <c r="K145" s="173">
        <v>26357.5</v>
      </c>
      <c r="L145" s="171"/>
      <c r="M145" s="171"/>
      <c r="N145" s="171"/>
      <c r="O145" s="171"/>
      <c r="P145" s="171"/>
      <c r="Q145" s="171"/>
      <c r="R145" s="174"/>
      <c r="T145" s="175"/>
      <c r="U145" s="171"/>
      <c r="V145" s="171"/>
      <c r="W145" s="171"/>
      <c r="X145" s="171"/>
      <c r="Y145" s="171"/>
      <c r="Z145" s="171"/>
      <c r="AA145" s="176"/>
      <c r="AT145" s="177" t="s">
        <v>154</v>
      </c>
      <c r="AU145" s="177" t="s">
        <v>105</v>
      </c>
      <c r="AV145" s="10" t="s">
        <v>105</v>
      </c>
      <c r="AW145" s="10" t="s">
        <v>35</v>
      </c>
      <c r="AX145" s="10" t="s">
        <v>78</v>
      </c>
      <c r="AY145" s="177" t="s">
        <v>146</v>
      </c>
    </row>
    <row r="146" spans="2:65" s="11" customFormat="1" ht="20.45" customHeight="1">
      <c r="B146" s="178"/>
      <c r="C146" s="179"/>
      <c r="D146" s="179"/>
      <c r="E146" s="180" t="s">
        <v>5</v>
      </c>
      <c r="F146" s="252" t="s">
        <v>155</v>
      </c>
      <c r="G146" s="253"/>
      <c r="H146" s="253"/>
      <c r="I146" s="253"/>
      <c r="J146" s="179"/>
      <c r="K146" s="181">
        <v>26357.5</v>
      </c>
      <c r="L146" s="179"/>
      <c r="M146" s="179"/>
      <c r="N146" s="179"/>
      <c r="O146" s="179"/>
      <c r="P146" s="179"/>
      <c r="Q146" s="179"/>
      <c r="R146" s="182"/>
      <c r="T146" s="183"/>
      <c r="U146" s="179"/>
      <c r="V146" s="179"/>
      <c r="W146" s="179"/>
      <c r="X146" s="179"/>
      <c r="Y146" s="179"/>
      <c r="Z146" s="179"/>
      <c r="AA146" s="184"/>
      <c r="AT146" s="185" t="s">
        <v>154</v>
      </c>
      <c r="AU146" s="185" t="s">
        <v>105</v>
      </c>
      <c r="AV146" s="11" t="s">
        <v>151</v>
      </c>
      <c r="AW146" s="11" t="s">
        <v>35</v>
      </c>
      <c r="AX146" s="11" t="s">
        <v>86</v>
      </c>
      <c r="AY146" s="185" t="s">
        <v>146</v>
      </c>
    </row>
    <row r="147" spans="2:65" s="1" customFormat="1" ht="40.15" customHeight="1">
      <c r="B147" s="134"/>
      <c r="C147" s="163" t="s">
        <v>180</v>
      </c>
      <c r="D147" s="163" t="s">
        <v>147</v>
      </c>
      <c r="E147" s="164" t="s">
        <v>181</v>
      </c>
      <c r="F147" s="266" t="s">
        <v>182</v>
      </c>
      <c r="G147" s="266"/>
      <c r="H147" s="266"/>
      <c r="I147" s="266"/>
      <c r="J147" s="165" t="s">
        <v>150</v>
      </c>
      <c r="K147" s="166">
        <v>527.15</v>
      </c>
      <c r="L147" s="267">
        <v>0</v>
      </c>
      <c r="M147" s="267"/>
      <c r="N147" s="257">
        <f>ROUND(L147*K147,2)</f>
        <v>0</v>
      </c>
      <c r="O147" s="257"/>
      <c r="P147" s="257"/>
      <c r="Q147" s="257"/>
      <c r="R147" s="137"/>
      <c r="T147" s="167" t="s">
        <v>5</v>
      </c>
      <c r="U147" s="46" t="s">
        <v>43</v>
      </c>
      <c r="V147" s="38"/>
      <c r="W147" s="168">
        <f>V147*K147</f>
        <v>0</v>
      </c>
      <c r="X147" s="168">
        <v>0</v>
      </c>
      <c r="Y147" s="168">
        <f>X147*K147</f>
        <v>0</v>
      </c>
      <c r="Z147" s="168">
        <v>0</v>
      </c>
      <c r="AA147" s="169">
        <f>Z147*K147</f>
        <v>0</v>
      </c>
      <c r="AR147" s="20" t="s">
        <v>151</v>
      </c>
      <c r="AT147" s="20" t="s">
        <v>147</v>
      </c>
      <c r="AU147" s="20" t="s">
        <v>105</v>
      </c>
      <c r="AY147" s="20" t="s">
        <v>146</v>
      </c>
      <c r="BE147" s="108">
        <f>IF(U147="základní",N147,0)</f>
        <v>0</v>
      </c>
      <c r="BF147" s="108">
        <f>IF(U147="snížená",N147,0)</f>
        <v>0</v>
      </c>
      <c r="BG147" s="108">
        <f>IF(U147="zákl. přenesená",N147,0)</f>
        <v>0</v>
      </c>
      <c r="BH147" s="108">
        <f>IF(U147="sníž. přenesená",N147,0)</f>
        <v>0</v>
      </c>
      <c r="BI147" s="108">
        <f>IF(U147="nulová",N147,0)</f>
        <v>0</v>
      </c>
      <c r="BJ147" s="20" t="s">
        <v>86</v>
      </c>
      <c r="BK147" s="108">
        <f>ROUND(L147*K147,2)</f>
        <v>0</v>
      </c>
      <c r="BL147" s="20" t="s">
        <v>151</v>
      </c>
      <c r="BM147" s="20" t="s">
        <v>183</v>
      </c>
    </row>
    <row r="148" spans="2:65" s="10" customFormat="1" ht="20.45" customHeight="1">
      <c r="B148" s="170"/>
      <c r="C148" s="171"/>
      <c r="D148" s="171"/>
      <c r="E148" s="172" t="s">
        <v>5</v>
      </c>
      <c r="F148" s="250" t="s">
        <v>172</v>
      </c>
      <c r="G148" s="251"/>
      <c r="H148" s="251"/>
      <c r="I148" s="251"/>
      <c r="J148" s="171"/>
      <c r="K148" s="173">
        <v>380.25</v>
      </c>
      <c r="L148" s="171"/>
      <c r="M148" s="171"/>
      <c r="N148" s="171"/>
      <c r="O148" s="171"/>
      <c r="P148" s="171"/>
      <c r="Q148" s="171"/>
      <c r="R148" s="174"/>
      <c r="T148" s="175"/>
      <c r="U148" s="171"/>
      <c r="V148" s="171"/>
      <c r="W148" s="171"/>
      <c r="X148" s="171"/>
      <c r="Y148" s="171"/>
      <c r="Z148" s="171"/>
      <c r="AA148" s="176"/>
      <c r="AT148" s="177" t="s">
        <v>154</v>
      </c>
      <c r="AU148" s="177" t="s">
        <v>105</v>
      </c>
      <c r="AV148" s="10" t="s">
        <v>105</v>
      </c>
      <c r="AW148" s="10" t="s">
        <v>35</v>
      </c>
      <c r="AX148" s="10" t="s">
        <v>78</v>
      </c>
      <c r="AY148" s="177" t="s">
        <v>146</v>
      </c>
    </row>
    <row r="149" spans="2:65" s="10" customFormat="1" ht="20.45" customHeight="1">
      <c r="B149" s="170"/>
      <c r="C149" s="171"/>
      <c r="D149" s="171"/>
      <c r="E149" s="172" t="s">
        <v>5</v>
      </c>
      <c r="F149" s="270" t="s">
        <v>173</v>
      </c>
      <c r="G149" s="271"/>
      <c r="H149" s="271"/>
      <c r="I149" s="271"/>
      <c r="J149" s="171"/>
      <c r="K149" s="173">
        <v>31.2</v>
      </c>
      <c r="L149" s="171"/>
      <c r="M149" s="171"/>
      <c r="N149" s="171"/>
      <c r="O149" s="171"/>
      <c r="P149" s="171"/>
      <c r="Q149" s="171"/>
      <c r="R149" s="174"/>
      <c r="T149" s="175"/>
      <c r="U149" s="171"/>
      <c r="V149" s="171"/>
      <c r="W149" s="171"/>
      <c r="X149" s="171"/>
      <c r="Y149" s="171"/>
      <c r="Z149" s="171"/>
      <c r="AA149" s="176"/>
      <c r="AT149" s="177" t="s">
        <v>154</v>
      </c>
      <c r="AU149" s="177" t="s">
        <v>105</v>
      </c>
      <c r="AV149" s="10" t="s">
        <v>105</v>
      </c>
      <c r="AW149" s="10" t="s">
        <v>35</v>
      </c>
      <c r="AX149" s="10" t="s">
        <v>78</v>
      </c>
      <c r="AY149" s="177" t="s">
        <v>146</v>
      </c>
    </row>
    <row r="150" spans="2:65" s="10" customFormat="1" ht="20.45" customHeight="1">
      <c r="B150" s="170"/>
      <c r="C150" s="171"/>
      <c r="D150" s="171"/>
      <c r="E150" s="172" t="s">
        <v>5</v>
      </c>
      <c r="F150" s="270" t="s">
        <v>174</v>
      </c>
      <c r="G150" s="271"/>
      <c r="H150" s="271"/>
      <c r="I150" s="271"/>
      <c r="J150" s="171"/>
      <c r="K150" s="173">
        <v>84.5</v>
      </c>
      <c r="L150" s="171"/>
      <c r="M150" s="171"/>
      <c r="N150" s="171"/>
      <c r="O150" s="171"/>
      <c r="P150" s="171"/>
      <c r="Q150" s="171"/>
      <c r="R150" s="174"/>
      <c r="T150" s="175"/>
      <c r="U150" s="171"/>
      <c r="V150" s="171"/>
      <c r="W150" s="171"/>
      <c r="X150" s="171"/>
      <c r="Y150" s="171"/>
      <c r="Z150" s="171"/>
      <c r="AA150" s="176"/>
      <c r="AT150" s="177" t="s">
        <v>154</v>
      </c>
      <c r="AU150" s="177" t="s">
        <v>105</v>
      </c>
      <c r="AV150" s="10" t="s">
        <v>105</v>
      </c>
      <c r="AW150" s="10" t="s">
        <v>35</v>
      </c>
      <c r="AX150" s="10" t="s">
        <v>78</v>
      </c>
      <c r="AY150" s="177" t="s">
        <v>146</v>
      </c>
    </row>
    <row r="151" spans="2:65" s="10" customFormat="1" ht="20.45" customHeight="1">
      <c r="B151" s="170"/>
      <c r="C151" s="171"/>
      <c r="D151" s="171"/>
      <c r="E151" s="172" t="s">
        <v>5</v>
      </c>
      <c r="F151" s="270" t="s">
        <v>173</v>
      </c>
      <c r="G151" s="271"/>
      <c r="H151" s="271"/>
      <c r="I151" s="271"/>
      <c r="J151" s="171"/>
      <c r="K151" s="173">
        <v>31.2</v>
      </c>
      <c r="L151" s="171"/>
      <c r="M151" s="171"/>
      <c r="N151" s="171"/>
      <c r="O151" s="171"/>
      <c r="P151" s="171"/>
      <c r="Q151" s="171"/>
      <c r="R151" s="174"/>
      <c r="T151" s="175"/>
      <c r="U151" s="171"/>
      <c r="V151" s="171"/>
      <c r="W151" s="171"/>
      <c r="X151" s="171"/>
      <c r="Y151" s="171"/>
      <c r="Z151" s="171"/>
      <c r="AA151" s="176"/>
      <c r="AT151" s="177" t="s">
        <v>154</v>
      </c>
      <c r="AU151" s="177" t="s">
        <v>105</v>
      </c>
      <c r="AV151" s="10" t="s">
        <v>105</v>
      </c>
      <c r="AW151" s="10" t="s">
        <v>35</v>
      </c>
      <c r="AX151" s="10" t="s">
        <v>78</v>
      </c>
      <c r="AY151" s="177" t="s">
        <v>146</v>
      </c>
    </row>
    <row r="152" spans="2:65" s="11" customFormat="1" ht="20.45" customHeight="1">
      <c r="B152" s="178"/>
      <c r="C152" s="179"/>
      <c r="D152" s="179"/>
      <c r="E152" s="180" t="s">
        <v>5</v>
      </c>
      <c r="F152" s="252" t="s">
        <v>155</v>
      </c>
      <c r="G152" s="253"/>
      <c r="H152" s="253"/>
      <c r="I152" s="253"/>
      <c r="J152" s="179"/>
      <c r="K152" s="181">
        <v>527.15</v>
      </c>
      <c r="L152" s="179"/>
      <c r="M152" s="179"/>
      <c r="N152" s="179"/>
      <c r="O152" s="179"/>
      <c r="P152" s="179"/>
      <c r="Q152" s="179"/>
      <c r="R152" s="182"/>
      <c r="T152" s="183"/>
      <c r="U152" s="179"/>
      <c r="V152" s="179"/>
      <c r="W152" s="179"/>
      <c r="X152" s="179"/>
      <c r="Y152" s="179"/>
      <c r="Z152" s="179"/>
      <c r="AA152" s="184"/>
      <c r="AT152" s="185" t="s">
        <v>154</v>
      </c>
      <c r="AU152" s="185" t="s">
        <v>105</v>
      </c>
      <c r="AV152" s="11" t="s">
        <v>151</v>
      </c>
      <c r="AW152" s="11" t="s">
        <v>35</v>
      </c>
      <c r="AX152" s="11" t="s">
        <v>86</v>
      </c>
      <c r="AY152" s="185" t="s">
        <v>146</v>
      </c>
    </row>
    <row r="153" spans="2:65" s="1" customFormat="1" ht="28.9" customHeight="1">
      <c r="B153" s="134"/>
      <c r="C153" s="163" t="s">
        <v>184</v>
      </c>
      <c r="D153" s="163" t="s">
        <v>147</v>
      </c>
      <c r="E153" s="164" t="s">
        <v>185</v>
      </c>
      <c r="F153" s="266" t="s">
        <v>186</v>
      </c>
      <c r="G153" s="266"/>
      <c r="H153" s="266"/>
      <c r="I153" s="266"/>
      <c r="J153" s="165" t="s">
        <v>150</v>
      </c>
      <c r="K153" s="166">
        <v>527.15</v>
      </c>
      <c r="L153" s="267">
        <v>0</v>
      </c>
      <c r="M153" s="267"/>
      <c r="N153" s="257">
        <f>ROUND(L153*K153,2)</f>
        <v>0</v>
      </c>
      <c r="O153" s="257"/>
      <c r="P153" s="257"/>
      <c r="Q153" s="257"/>
      <c r="R153" s="137"/>
      <c r="T153" s="167" t="s">
        <v>5</v>
      </c>
      <c r="U153" s="46" t="s">
        <v>43</v>
      </c>
      <c r="V153" s="38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20" t="s">
        <v>151</v>
      </c>
      <c r="AT153" s="20" t="s">
        <v>147</v>
      </c>
      <c r="AU153" s="20" t="s">
        <v>105</v>
      </c>
      <c r="AY153" s="20" t="s">
        <v>146</v>
      </c>
      <c r="BE153" s="108">
        <f>IF(U153="základní",N153,0)</f>
        <v>0</v>
      </c>
      <c r="BF153" s="108">
        <f>IF(U153="snížená",N153,0)</f>
        <v>0</v>
      </c>
      <c r="BG153" s="108">
        <f>IF(U153="zákl. přenesená",N153,0)</f>
        <v>0</v>
      </c>
      <c r="BH153" s="108">
        <f>IF(U153="sníž. přenesená",N153,0)</f>
        <v>0</v>
      </c>
      <c r="BI153" s="108">
        <f>IF(U153="nulová",N153,0)</f>
        <v>0</v>
      </c>
      <c r="BJ153" s="20" t="s">
        <v>86</v>
      </c>
      <c r="BK153" s="108">
        <f>ROUND(L153*K153,2)</f>
        <v>0</v>
      </c>
      <c r="BL153" s="20" t="s">
        <v>151</v>
      </c>
      <c r="BM153" s="20" t="s">
        <v>187</v>
      </c>
    </row>
    <row r="154" spans="2:65" s="10" customFormat="1" ht="20.45" customHeight="1">
      <c r="B154" s="170"/>
      <c r="C154" s="171"/>
      <c r="D154" s="171"/>
      <c r="E154" s="172" t="s">
        <v>5</v>
      </c>
      <c r="F154" s="250" t="s">
        <v>172</v>
      </c>
      <c r="G154" s="251"/>
      <c r="H154" s="251"/>
      <c r="I154" s="251"/>
      <c r="J154" s="171"/>
      <c r="K154" s="173">
        <v>380.25</v>
      </c>
      <c r="L154" s="171"/>
      <c r="M154" s="171"/>
      <c r="N154" s="171"/>
      <c r="O154" s="171"/>
      <c r="P154" s="171"/>
      <c r="Q154" s="171"/>
      <c r="R154" s="174"/>
      <c r="T154" s="175"/>
      <c r="U154" s="171"/>
      <c r="V154" s="171"/>
      <c r="W154" s="171"/>
      <c r="X154" s="171"/>
      <c r="Y154" s="171"/>
      <c r="Z154" s="171"/>
      <c r="AA154" s="176"/>
      <c r="AT154" s="177" t="s">
        <v>154</v>
      </c>
      <c r="AU154" s="177" t="s">
        <v>105</v>
      </c>
      <c r="AV154" s="10" t="s">
        <v>105</v>
      </c>
      <c r="AW154" s="10" t="s">
        <v>35</v>
      </c>
      <c r="AX154" s="10" t="s">
        <v>78</v>
      </c>
      <c r="AY154" s="177" t="s">
        <v>146</v>
      </c>
    </row>
    <row r="155" spans="2:65" s="10" customFormat="1" ht="20.45" customHeight="1">
      <c r="B155" s="170"/>
      <c r="C155" s="171"/>
      <c r="D155" s="171"/>
      <c r="E155" s="172" t="s">
        <v>5</v>
      </c>
      <c r="F155" s="270" t="s">
        <v>173</v>
      </c>
      <c r="G155" s="271"/>
      <c r="H155" s="271"/>
      <c r="I155" s="271"/>
      <c r="J155" s="171"/>
      <c r="K155" s="173">
        <v>31.2</v>
      </c>
      <c r="L155" s="171"/>
      <c r="M155" s="171"/>
      <c r="N155" s="171"/>
      <c r="O155" s="171"/>
      <c r="P155" s="171"/>
      <c r="Q155" s="171"/>
      <c r="R155" s="174"/>
      <c r="T155" s="175"/>
      <c r="U155" s="171"/>
      <c r="V155" s="171"/>
      <c r="W155" s="171"/>
      <c r="X155" s="171"/>
      <c r="Y155" s="171"/>
      <c r="Z155" s="171"/>
      <c r="AA155" s="176"/>
      <c r="AT155" s="177" t="s">
        <v>154</v>
      </c>
      <c r="AU155" s="177" t="s">
        <v>105</v>
      </c>
      <c r="AV155" s="10" t="s">
        <v>105</v>
      </c>
      <c r="AW155" s="10" t="s">
        <v>35</v>
      </c>
      <c r="AX155" s="10" t="s">
        <v>78</v>
      </c>
      <c r="AY155" s="177" t="s">
        <v>146</v>
      </c>
    </row>
    <row r="156" spans="2:65" s="10" customFormat="1" ht="20.45" customHeight="1">
      <c r="B156" s="170"/>
      <c r="C156" s="171"/>
      <c r="D156" s="171"/>
      <c r="E156" s="172" t="s">
        <v>5</v>
      </c>
      <c r="F156" s="270" t="s">
        <v>174</v>
      </c>
      <c r="G156" s="271"/>
      <c r="H156" s="271"/>
      <c r="I156" s="271"/>
      <c r="J156" s="171"/>
      <c r="K156" s="173">
        <v>84.5</v>
      </c>
      <c r="L156" s="171"/>
      <c r="M156" s="171"/>
      <c r="N156" s="171"/>
      <c r="O156" s="171"/>
      <c r="P156" s="171"/>
      <c r="Q156" s="171"/>
      <c r="R156" s="174"/>
      <c r="T156" s="175"/>
      <c r="U156" s="171"/>
      <c r="V156" s="171"/>
      <c r="W156" s="171"/>
      <c r="X156" s="171"/>
      <c r="Y156" s="171"/>
      <c r="Z156" s="171"/>
      <c r="AA156" s="176"/>
      <c r="AT156" s="177" t="s">
        <v>154</v>
      </c>
      <c r="AU156" s="177" t="s">
        <v>105</v>
      </c>
      <c r="AV156" s="10" t="s">
        <v>105</v>
      </c>
      <c r="AW156" s="10" t="s">
        <v>35</v>
      </c>
      <c r="AX156" s="10" t="s">
        <v>78</v>
      </c>
      <c r="AY156" s="177" t="s">
        <v>146</v>
      </c>
    </row>
    <row r="157" spans="2:65" s="10" customFormat="1" ht="20.45" customHeight="1">
      <c r="B157" s="170"/>
      <c r="C157" s="171"/>
      <c r="D157" s="171"/>
      <c r="E157" s="172" t="s">
        <v>5</v>
      </c>
      <c r="F157" s="270" t="s">
        <v>173</v>
      </c>
      <c r="G157" s="271"/>
      <c r="H157" s="271"/>
      <c r="I157" s="271"/>
      <c r="J157" s="171"/>
      <c r="K157" s="173">
        <v>31.2</v>
      </c>
      <c r="L157" s="171"/>
      <c r="M157" s="171"/>
      <c r="N157" s="171"/>
      <c r="O157" s="171"/>
      <c r="P157" s="171"/>
      <c r="Q157" s="171"/>
      <c r="R157" s="174"/>
      <c r="T157" s="175"/>
      <c r="U157" s="171"/>
      <c r="V157" s="171"/>
      <c r="W157" s="171"/>
      <c r="X157" s="171"/>
      <c r="Y157" s="171"/>
      <c r="Z157" s="171"/>
      <c r="AA157" s="176"/>
      <c r="AT157" s="177" t="s">
        <v>154</v>
      </c>
      <c r="AU157" s="177" t="s">
        <v>105</v>
      </c>
      <c r="AV157" s="10" t="s">
        <v>105</v>
      </c>
      <c r="AW157" s="10" t="s">
        <v>35</v>
      </c>
      <c r="AX157" s="10" t="s">
        <v>78</v>
      </c>
      <c r="AY157" s="177" t="s">
        <v>146</v>
      </c>
    </row>
    <row r="158" spans="2:65" s="11" customFormat="1" ht="20.45" customHeight="1">
      <c r="B158" s="178"/>
      <c r="C158" s="179"/>
      <c r="D158" s="179"/>
      <c r="E158" s="180" t="s">
        <v>5</v>
      </c>
      <c r="F158" s="252" t="s">
        <v>155</v>
      </c>
      <c r="G158" s="253"/>
      <c r="H158" s="253"/>
      <c r="I158" s="253"/>
      <c r="J158" s="179"/>
      <c r="K158" s="181">
        <v>527.15</v>
      </c>
      <c r="L158" s="179"/>
      <c r="M158" s="179"/>
      <c r="N158" s="179"/>
      <c r="O158" s="179"/>
      <c r="P158" s="179"/>
      <c r="Q158" s="179"/>
      <c r="R158" s="182"/>
      <c r="T158" s="183"/>
      <c r="U158" s="179"/>
      <c r="V158" s="179"/>
      <c r="W158" s="179"/>
      <c r="X158" s="179"/>
      <c r="Y158" s="179"/>
      <c r="Z158" s="179"/>
      <c r="AA158" s="184"/>
      <c r="AT158" s="185" t="s">
        <v>154</v>
      </c>
      <c r="AU158" s="185" t="s">
        <v>105</v>
      </c>
      <c r="AV158" s="11" t="s">
        <v>151</v>
      </c>
      <c r="AW158" s="11" t="s">
        <v>35</v>
      </c>
      <c r="AX158" s="11" t="s">
        <v>86</v>
      </c>
      <c r="AY158" s="185" t="s">
        <v>146</v>
      </c>
    </row>
    <row r="159" spans="2:65" s="1" customFormat="1" ht="28.9" customHeight="1">
      <c r="B159" s="134"/>
      <c r="C159" s="163" t="s">
        <v>188</v>
      </c>
      <c r="D159" s="163" t="s">
        <v>147</v>
      </c>
      <c r="E159" s="164" t="s">
        <v>189</v>
      </c>
      <c r="F159" s="266" t="s">
        <v>190</v>
      </c>
      <c r="G159" s="266"/>
      <c r="H159" s="266"/>
      <c r="I159" s="266"/>
      <c r="J159" s="165" t="s">
        <v>150</v>
      </c>
      <c r="K159" s="166">
        <v>26357.5</v>
      </c>
      <c r="L159" s="267">
        <v>0</v>
      </c>
      <c r="M159" s="267"/>
      <c r="N159" s="257">
        <f>ROUND(L159*K159,2)</f>
        <v>0</v>
      </c>
      <c r="O159" s="257"/>
      <c r="P159" s="257"/>
      <c r="Q159" s="257"/>
      <c r="R159" s="137"/>
      <c r="T159" s="167" t="s">
        <v>5</v>
      </c>
      <c r="U159" s="46" t="s">
        <v>43</v>
      </c>
      <c r="V159" s="38"/>
      <c r="W159" s="168">
        <f>V159*K159</f>
        <v>0</v>
      </c>
      <c r="X159" s="168">
        <v>0</v>
      </c>
      <c r="Y159" s="168">
        <f>X159*K159</f>
        <v>0</v>
      </c>
      <c r="Z159" s="168">
        <v>0</v>
      </c>
      <c r="AA159" s="169">
        <f>Z159*K159</f>
        <v>0</v>
      </c>
      <c r="AR159" s="20" t="s">
        <v>151</v>
      </c>
      <c r="AT159" s="20" t="s">
        <v>147</v>
      </c>
      <c r="AU159" s="20" t="s">
        <v>105</v>
      </c>
      <c r="AY159" s="20" t="s">
        <v>146</v>
      </c>
      <c r="BE159" s="108">
        <f>IF(U159="základní",N159,0)</f>
        <v>0</v>
      </c>
      <c r="BF159" s="108">
        <f>IF(U159="snížená",N159,0)</f>
        <v>0</v>
      </c>
      <c r="BG159" s="108">
        <f>IF(U159="zákl. přenesená",N159,0)</f>
        <v>0</v>
      </c>
      <c r="BH159" s="108">
        <f>IF(U159="sníž. přenesená",N159,0)</f>
        <v>0</v>
      </c>
      <c r="BI159" s="108">
        <f>IF(U159="nulová",N159,0)</f>
        <v>0</v>
      </c>
      <c r="BJ159" s="20" t="s">
        <v>86</v>
      </c>
      <c r="BK159" s="108">
        <f>ROUND(L159*K159,2)</f>
        <v>0</v>
      </c>
      <c r="BL159" s="20" t="s">
        <v>151</v>
      </c>
      <c r="BM159" s="20" t="s">
        <v>191</v>
      </c>
    </row>
    <row r="160" spans="2:65" s="10" customFormat="1" ht="20.45" customHeight="1">
      <c r="B160" s="170"/>
      <c r="C160" s="171"/>
      <c r="D160" s="171"/>
      <c r="E160" s="172" t="s">
        <v>5</v>
      </c>
      <c r="F160" s="250" t="s">
        <v>179</v>
      </c>
      <c r="G160" s="251"/>
      <c r="H160" s="251"/>
      <c r="I160" s="251"/>
      <c r="J160" s="171"/>
      <c r="K160" s="173">
        <v>26357.5</v>
      </c>
      <c r="L160" s="171"/>
      <c r="M160" s="171"/>
      <c r="N160" s="171"/>
      <c r="O160" s="171"/>
      <c r="P160" s="171"/>
      <c r="Q160" s="171"/>
      <c r="R160" s="174"/>
      <c r="T160" s="175"/>
      <c r="U160" s="171"/>
      <c r="V160" s="171"/>
      <c r="W160" s="171"/>
      <c r="X160" s="171"/>
      <c r="Y160" s="171"/>
      <c r="Z160" s="171"/>
      <c r="AA160" s="176"/>
      <c r="AT160" s="177" t="s">
        <v>154</v>
      </c>
      <c r="AU160" s="177" t="s">
        <v>105</v>
      </c>
      <c r="AV160" s="10" t="s">
        <v>105</v>
      </c>
      <c r="AW160" s="10" t="s">
        <v>35</v>
      </c>
      <c r="AX160" s="10" t="s">
        <v>78</v>
      </c>
      <c r="AY160" s="177" t="s">
        <v>146</v>
      </c>
    </row>
    <row r="161" spans="2:65" s="11" customFormat="1" ht="20.45" customHeight="1">
      <c r="B161" s="178"/>
      <c r="C161" s="179"/>
      <c r="D161" s="179"/>
      <c r="E161" s="180" t="s">
        <v>5</v>
      </c>
      <c r="F161" s="252" t="s">
        <v>155</v>
      </c>
      <c r="G161" s="253"/>
      <c r="H161" s="253"/>
      <c r="I161" s="253"/>
      <c r="J161" s="179"/>
      <c r="K161" s="181">
        <v>26357.5</v>
      </c>
      <c r="L161" s="179"/>
      <c r="M161" s="179"/>
      <c r="N161" s="179"/>
      <c r="O161" s="179"/>
      <c r="P161" s="179"/>
      <c r="Q161" s="179"/>
      <c r="R161" s="182"/>
      <c r="T161" s="183"/>
      <c r="U161" s="179"/>
      <c r="V161" s="179"/>
      <c r="W161" s="179"/>
      <c r="X161" s="179"/>
      <c r="Y161" s="179"/>
      <c r="Z161" s="179"/>
      <c r="AA161" s="184"/>
      <c r="AT161" s="185" t="s">
        <v>154</v>
      </c>
      <c r="AU161" s="185" t="s">
        <v>105</v>
      </c>
      <c r="AV161" s="11" t="s">
        <v>151</v>
      </c>
      <c r="AW161" s="11" t="s">
        <v>35</v>
      </c>
      <c r="AX161" s="11" t="s">
        <v>86</v>
      </c>
      <c r="AY161" s="185" t="s">
        <v>146</v>
      </c>
    </row>
    <row r="162" spans="2:65" s="1" customFormat="1" ht="28.9" customHeight="1">
      <c r="B162" s="134"/>
      <c r="C162" s="163" t="s">
        <v>192</v>
      </c>
      <c r="D162" s="163" t="s">
        <v>147</v>
      </c>
      <c r="E162" s="164" t="s">
        <v>193</v>
      </c>
      <c r="F162" s="266" t="s">
        <v>194</v>
      </c>
      <c r="G162" s="266"/>
      <c r="H162" s="266"/>
      <c r="I162" s="266"/>
      <c r="J162" s="165" t="s">
        <v>150</v>
      </c>
      <c r="K162" s="166">
        <v>527.15</v>
      </c>
      <c r="L162" s="267">
        <v>0</v>
      </c>
      <c r="M162" s="267"/>
      <c r="N162" s="257">
        <f>ROUND(L162*K162,2)</f>
        <v>0</v>
      </c>
      <c r="O162" s="257"/>
      <c r="P162" s="257"/>
      <c r="Q162" s="257"/>
      <c r="R162" s="137"/>
      <c r="T162" s="167" t="s">
        <v>5</v>
      </c>
      <c r="U162" s="46" t="s">
        <v>43</v>
      </c>
      <c r="V162" s="38"/>
      <c r="W162" s="168">
        <f>V162*K162</f>
        <v>0</v>
      </c>
      <c r="X162" s="168">
        <v>0</v>
      </c>
      <c r="Y162" s="168">
        <f>X162*K162</f>
        <v>0</v>
      </c>
      <c r="Z162" s="168">
        <v>0</v>
      </c>
      <c r="AA162" s="169">
        <f>Z162*K162</f>
        <v>0</v>
      </c>
      <c r="AR162" s="20" t="s">
        <v>151</v>
      </c>
      <c r="AT162" s="20" t="s">
        <v>147</v>
      </c>
      <c r="AU162" s="20" t="s">
        <v>105</v>
      </c>
      <c r="AY162" s="20" t="s">
        <v>146</v>
      </c>
      <c r="BE162" s="108">
        <f>IF(U162="základní",N162,0)</f>
        <v>0</v>
      </c>
      <c r="BF162" s="108">
        <f>IF(U162="snížená",N162,0)</f>
        <v>0</v>
      </c>
      <c r="BG162" s="108">
        <f>IF(U162="zákl. přenesená",N162,0)</f>
        <v>0</v>
      </c>
      <c r="BH162" s="108">
        <f>IF(U162="sníž. přenesená",N162,0)</f>
        <v>0</v>
      </c>
      <c r="BI162" s="108">
        <f>IF(U162="nulová",N162,0)</f>
        <v>0</v>
      </c>
      <c r="BJ162" s="20" t="s">
        <v>86</v>
      </c>
      <c r="BK162" s="108">
        <f>ROUND(L162*K162,2)</f>
        <v>0</v>
      </c>
      <c r="BL162" s="20" t="s">
        <v>151</v>
      </c>
      <c r="BM162" s="20" t="s">
        <v>195</v>
      </c>
    </row>
    <row r="163" spans="2:65" s="10" customFormat="1" ht="20.45" customHeight="1">
      <c r="B163" s="170"/>
      <c r="C163" s="171"/>
      <c r="D163" s="171"/>
      <c r="E163" s="172" t="s">
        <v>5</v>
      </c>
      <c r="F163" s="250" t="s">
        <v>172</v>
      </c>
      <c r="G163" s="251"/>
      <c r="H163" s="251"/>
      <c r="I163" s="251"/>
      <c r="J163" s="171"/>
      <c r="K163" s="173">
        <v>380.25</v>
      </c>
      <c r="L163" s="171"/>
      <c r="M163" s="171"/>
      <c r="N163" s="171"/>
      <c r="O163" s="171"/>
      <c r="P163" s="171"/>
      <c r="Q163" s="171"/>
      <c r="R163" s="174"/>
      <c r="T163" s="175"/>
      <c r="U163" s="171"/>
      <c r="V163" s="171"/>
      <c r="W163" s="171"/>
      <c r="X163" s="171"/>
      <c r="Y163" s="171"/>
      <c r="Z163" s="171"/>
      <c r="AA163" s="176"/>
      <c r="AT163" s="177" t="s">
        <v>154</v>
      </c>
      <c r="AU163" s="177" t="s">
        <v>105</v>
      </c>
      <c r="AV163" s="10" t="s">
        <v>105</v>
      </c>
      <c r="AW163" s="10" t="s">
        <v>35</v>
      </c>
      <c r="AX163" s="10" t="s">
        <v>78</v>
      </c>
      <c r="AY163" s="177" t="s">
        <v>146</v>
      </c>
    </row>
    <row r="164" spans="2:65" s="10" customFormat="1" ht="20.45" customHeight="1">
      <c r="B164" s="170"/>
      <c r="C164" s="171"/>
      <c r="D164" s="171"/>
      <c r="E164" s="172" t="s">
        <v>5</v>
      </c>
      <c r="F164" s="270" t="s">
        <v>173</v>
      </c>
      <c r="G164" s="271"/>
      <c r="H164" s="271"/>
      <c r="I164" s="271"/>
      <c r="J164" s="171"/>
      <c r="K164" s="173">
        <v>31.2</v>
      </c>
      <c r="L164" s="171"/>
      <c r="M164" s="171"/>
      <c r="N164" s="171"/>
      <c r="O164" s="171"/>
      <c r="P164" s="171"/>
      <c r="Q164" s="171"/>
      <c r="R164" s="174"/>
      <c r="T164" s="175"/>
      <c r="U164" s="171"/>
      <c r="V164" s="171"/>
      <c r="W164" s="171"/>
      <c r="X164" s="171"/>
      <c r="Y164" s="171"/>
      <c r="Z164" s="171"/>
      <c r="AA164" s="176"/>
      <c r="AT164" s="177" t="s">
        <v>154</v>
      </c>
      <c r="AU164" s="177" t="s">
        <v>105</v>
      </c>
      <c r="AV164" s="10" t="s">
        <v>105</v>
      </c>
      <c r="AW164" s="10" t="s">
        <v>35</v>
      </c>
      <c r="AX164" s="10" t="s">
        <v>78</v>
      </c>
      <c r="AY164" s="177" t="s">
        <v>146</v>
      </c>
    </row>
    <row r="165" spans="2:65" s="10" customFormat="1" ht="20.45" customHeight="1">
      <c r="B165" s="170"/>
      <c r="C165" s="171"/>
      <c r="D165" s="171"/>
      <c r="E165" s="172" t="s">
        <v>5</v>
      </c>
      <c r="F165" s="270" t="s">
        <v>174</v>
      </c>
      <c r="G165" s="271"/>
      <c r="H165" s="271"/>
      <c r="I165" s="271"/>
      <c r="J165" s="171"/>
      <c r="K165" s="173">
        <v>84.5</v>
      </c>
      <c r="L165" s="171"/>
      <c r="M165" s="171"/>
      <c r="N165" s="171"/>
      <c r="O165" s="171"/>
      <c r="P165" s="171"/>
      <c r="Q165" s="171"/>
      <c r="R165" s="174"/>
      <c r="T165" s="175"/>
      <c r="U165" s="171"/>
      <c r="V165" s="171"/>
      <c r="W165" s="171"/>
      <c r="X165" s="171"/>
      <c r="Y165" s="171"/>
      <c r="Z165" s="171"/>
      <c r="AA165" s="176"/>
      <c r="AT165" s="177" t="s">
        <v>154</v>
      </c>
      <c r="AU165" s="177" t="s">
        <v>105</v>
      </c>
      <c r="AV165" s="10" t="s">
        <v>105</v>
      </c>
      <c r="AW165" s="10" t="s">
        <v>35</v>
      </c>
      <c r="AX165" s="10" t="s">
        <v>78</v>
      </c>
      <c r="AY165" s="177" t="s">
        <v>146</v>
      </c>
    </row>
    <row r="166" spans="2:65" s="10" customFormat="1" ht="20.45" customHeight="1">
      <c r="B166" s="170"/>
      <c r="C166" s="171"/>
      <c r="D166" s="171"/>
      <c r="E166" s="172" t="s">
        <v>5</v>
      </c>
      <c r="F166" s="270" t="s">
        <v>173</v>
      </c>
      <c r="G166" s="271"/>
      <c r="H166" s="271"/>
      <c r="I166" s="271"/>
      <c r="J166" s="171"/>
      <c r="K166" s="173">
        <v>31.2</v>
      </c>
      <c r="L166" s="171"/>
      <c r="M166" s="171"/>
      <c r="N166" s="171"/>
      <c r="O166" s="171"/>
      <c r="P166" s="171"/>
      <c r="Q166" s="171"/>
      <c r="R166" s="174"/>
      <c r="T166" s="175"/>
      <c r="U166" s="171"/>
      <c r="V166" s="171"/>
      <c r="W166" s="171"/>
      <c r="X166" s="171"/>
      <c r="Y166" s="171"/>
      <c r="Z166" s="171"/>
      <c r="AA166" s="176"/>
      <c r="AT166" s="177" t="s">
        <v>154</v>
      </c>
      <c r="AU166" s="177" t="s">
        <v>105</v>
      </c>
      <c r="AV166" s="10" t="s">
        <v>105</v>
      </c>
      <c r="AW166" s="10" t="s">
        <v>35</v>
      </c>
      <c r="AX166" s="10" t="s">
        <v>78</v>
      </c>
      <c r="AY166" s="177" t="s">
        <v>146</v>
      </c>
    </row>
    <row r="167" spans="2:65" s="11" customFormat="1" ht="20.45" customHeight="1">
      <c r="B167" s="178"/>
      <c r="C167" s="179"/>
      <c r="D167" s="179"/>
      <c r="E167" s="180" t="s">
        <v>5</v>
      </c>
      <c r="F167" s="252" t="s">
        <v>155</v>
      </c>
      <c r="G167" s="253"/>
      <c r="H167" s="253"/>
      <c r="I167" s="253"/>
      <c r="J167" s="179"/>
      <c r="K167" s="181">
        <v>527.15</v>
      </c>
      <c r="L167" s="179"/>
      <c r="M167" s="179"/>
      <c r="N167" s="179"/>
      <c r="O167" s="179"/>
      <c r="P167" s="179"/>
      <c r="Q167" s="179"/>
      <c r="R167" s="182"/>
      <c r="T167" s="183"/>
      <c r="U167" s="179"/>
      <c r="V167" s="179"/>
      <c r="W167" s="179"/>
      <c r="X167" s="179"/>
      <c r="Y167" s="179"/>
      <c r="Z167" s="179"/>
      <c r="AA167" s="184"/>
      <c r="AT167" s="185" t="s">
        <v>154</v>
      </c>
      <c r="AU167" s="185" t="s">
        <v>105</v>
      </c>
      <c r="AV167" s="11" t="s">
        <v>151</v>
      </c>
      <c r="AW167" s="11" t="s">
        <v>35</v>
      </c>
      <c r="AX167" s="11" t="s">
        <v>86</v>
      </c>
      <c r="AY167" s="185" t="s">
        <v>146</v>
      </c>
    </row>
    <row r="168" spans="2:65" s="1" customFormat="1" ht="20.45" customHeight="1">
      <c r="B168" s="134"/>
      <c r="C168" s="163" t="s">
        <v>196</v>
      </c>
      <c r="D168" s="163" t="s">
        <v>147</v>
      </c>
      <c r="E168" s="164" t="s">
        <v>197</v>
      </c>
      <c r="F168" s="266" t="s">
        <v>198</v>
      </c>
      <c r="G168" s="266"/>
      <c r="H168" s="266"/>
      <c r="I168" s="266"/>
      <c r="J168" s="165" t="s">
        <v>199</v>
      </c>
      <c r="K168" s="166">
        <v>31.7</v>
      </c>
      <c r="L168" s="267">
        <v>0</v>
      </c>
      <c r="M168" s="267"/>
      <c r="N168" s="257">
        <f>ROUND(L168*K168,2)</f>
        <v>0</v>
      </c>
      <c r="O168" s="257"/>
      <c r="P168" s="257"/>
      <c r="Q168" s="257"/>
      <c r="R168" s="137"/>
      <c r="T168" s="167" t="s">
        <v>5</v>
      </c>
      <c r="U168" s="46" t="s">
        <v>43</v>
      </c>
      <c r="V168" s="38"/>
      <c r="W168" s="168">
        <f>V168*K168</f>
        <v>0</v>
      </c>
      <c r="X168" s="168">
        <v>0</v>
      </c>
      <c r="Y168" s="168">
        <f>X168*K168</f>
        <v>0</v>
      </c>
      <c r="Z168" s="168">
        <v>0</v>
      </c>
      <c r="AA168" s="169">
        <f>Z168*K168</f>
        <v>0</v>
      </c>
      <c r="AR168" s="20" t="s">
        <v>151</v>
      </c>
      <c r="AT168" s="20" t="s">
        <v>147</v>
      </c>
      <c r="AU168" s="20" t="s">
        <v>105</v>
      </c>
      <c r="AY168" s="20" t="s">
        <v>146</v>
      </c>
      <c r="BE168" s="108">
        <f>IF(U168="základní",N168,0)</f>
        <v>0</v>
      </c>
      <c r="BF168" s="108">
        <f>IF(U168="snížená",N168,0)</f>
        <v>0</v>
      </c>
      <c r="BG168" s="108">
        <f>IF(U168="zákl. přenesená",N168,0)</f>
        <v>0</v>
      </c>
      <c r="BH168" s="108">
        <f>IF(U168="sníž. přenesená",N168,0)</f>
        <v>0</v>
      </c>
      <c r="BI168" s="108">
        <f>IF(U168="nulová",N168,0)</f>
        <v>0</v>
      </c>
      <c r="BJ168" s="20" t="s">
        <v>86</v>
      </c>
      <c r="BK168" s="108">
        <f>ROUND(L168*K168,2)</f>
        <v>0</v>
      </c>
      <c r="BL168" s="20" t="s">
        <v>151</v>
      </c>
      <c r="BM168" s="20" t="s">
        <v>200</v>
      </c>
    </row>
    <row r="169" spans="2:65" s="10" customFormat="1" ht="20.45" customHeight="1">
      <c r="B169" s="170"/>
      <c r="C169" s="171"/>
      <c r="D169" s="171"/>
      <c r="E169" s="172" t="s">
        <v>5</v>
      </c>
      <c r="F169" s="250" t="s">
        <v>201</v>
      </c>
      <c r="G169" s="251"/>
      <c r="H169" s="251"/>
      <c r="I169" s="251"/>
      <c r="J169" s="171"/>
      <c r="K169" s="173">
        <v>31.7</v>
      </c>
      <c r="L169" s="171"/>
      <c r="M169" s="171"/>
      <c r="N169" s="171"/>
      <c r="O169" s="171"/>
      <c r="P169" s="171"/>
      <c r="Q169" s="171"/>
      <c r="R169" s="174"/>
      <c r="T169" s="175"/>
      <c r="U169" s="171"/>
      <c r="V169" s="171"/>
      <c r="W169" s="171"/>
      <c r="X169" s="171"/>
      <c r="Y169" s="171"/>
      <c r="Z169" s="171"/>
      <c r="AA169" s="176"/>
      <c r="AT169" s="177" t="s">
        <v>154</v>
      </c>
      <c r="AU169" s="177" t="s">
        <v>105</v>
      </c>
      <c r="AV169" s="10" t="s">
        <v>105</v>
      </c>
      <c r="AW169" s="10" t="s">
        <v>35</v>
      </c>
      <c r="AX169" s="10" t="s">
        <v>78</v>
      </c>
      <c r="AY169" s="177" t="s">
        <v>146</v>
      </c>
    </row>
    <row r="170" spans="2:65" s="11" customFormat="1" ht="20.45" customHeight="1">
      <c r="B170" s="178"/>
      <c r="C170" s="179"/>
      <c r="D170" s="179"/>
      <c r="E170" s="180" t="s">
        <v>5</v>
      </c>
      <c r="F170" s="252" t="s">
        <v>155</v>
      </c>
      <c r="G170" s="253"/>
      <c r="H170" s="253"/>
      <c r="I170" s="253"/>
      <c r="J170" s="179"/>
      <c r="K170" s="181">
        <v>31.7</v>
      </c>
      <c r="L170" s="179"/>
      <c r="M170" s="179"/>
      <c r="N170" s="179"/>
      <c r="O170" s="179"/>
      <c r="P170" s="179"/>
      <c r="Q170" s="179"/>
      <c r="R170" s="182"/>
      <c r="T170" s="183"/>
      <c r="U170" s="179"/>
      <c r="V170" s="179"/>
      <c r="W170" s="179"/>
      <c r="X170" s="179"/>
      <c r="Y170" s="179"/>
      <c r="Z170" s="179"/>
      <c r="AA170" s="184"/>
      <c r="AT170" s="185" t="s">
        <v>154</v>
      </c>
      <c r="AU170" s="185" t="s">
        <v>105</v>
      </c>
      <c r="AV170" s="11" t="s">
        <v>151</v>
      </c>
      <c r="AW170" s="11" t="s">
        <v>35</v>
      </c>
      <c r="AX170" s="11" t="s">
        <v>86</v>
      </c>
      <c r="AY170" s="185" t="s">
        <v>146</v>
      </c>
    </row>
    <row r="171" spans="2:65" s="1" customFormat="1" ht="28.9" customHeight="1">
      <c r="B171" s="134"/>
      <c r="C171" s="163" t="s">
        <v>202</v>
      </c>
      <c r="D171" s="163" t="s">
        <v>147</v>
      </c>
      <c r="E171" s="164" t="s">
        <v>203</v>
      </c>
      <c r="F171" s="266" t="s">
        <v>204</v>
      </c>
      <c r="G171" s="266"/>
      <c r="H171" s="266"/>
      <c r="I171" s="266"/>
      <c r="J171" s="165" t="s">
        <v>199</v>
      </c>
      <c r="K171" s="166">
        <v>1585</v>
      </c>
      <c r="L171" s="267">
        <v>0</v>
      </c>
      <c r="M171" s="267"/>
      <c r="N171" s="257">
        <f>ROUND(L171*K171,2)</f>
        <v>0</v>
      </c>
      <c r="O171" s="257"/>
      <c r="P171" s="257"/>
      <c r="Q171" s="257"/>
      <c r="R171" s="137"/>
      <c r="T171" s="167" t="s">
        <v>5</v>
      </c>
      <c r="U171" s="46" t="s">
        <v>43</v>
      </c>
      <c r="V171" s="38"/>
      <c r="W171" s="168">
        <f>V171*K171</f>
        <v>0</v>
      </c>
      <c r="X171" s="168">
        <v>0</v>
      </c>
      <c r="Y171" s="168">
        <f>X171*K171</f>
        <v>0</v>
      </c>
      <c r="Z171" s="168">
        <v>0</v>
      </c>
      <c r="AA171" s="169">
        <f>Z171*K171</f>
        <v>0</v>
      </c>
      <c r="AR171" s="20" t="s">
        <v>151</v>
      </c>
      <c r="AT171" s="20" t="s">
        <v>147</v>
      </c>
      <c r="AU171" s="20" t="s">
        <v>105</v>
      </c>
      <c r="AY171" s="20" t="s">
        <v>146</v>
      </c>
      <c r="BE171" s="108">
        <f>IF(U171="základní",N171,0)</f>
        <v>0</v>
      </c>
      <c r="BF171" s="108">
        <f>IF(U171="snížená",N171,0)</f>
        <v>0</v>
      </c>
      <c r="BG171" s="108">
        <f>IF(U171="zákl. přenesená",N171,0)</f>
        <v>0</v>
      </c>
      <c r="BH171" s="108">
        <f>IF(U171="sníž. přenesená",N171,0)</f>
        <v>0</v>
      </c>
      <c r="BI171" s="108">
        <f>IF(U171="nulová",N171,0)</f>
        <v>0</v>
      </c>
      <c r="BJ171" s="20" t="s">
        <v>86</v>
      </c>
      <c r="BK171" s="108">
        <f>ROUND(L171*K171,2)</f>
        <v>0</v>
      </c>
      <c r="BL171" s="20" t="s">
        <v>151</v>
      </c>
      <c r="BM171" s="20" t="s">
        <v>205</v>
      </c>
    </row>
    <row r="172" spans="2:65" s="10" customFormat="1" ht="20.45" customHeight="1">
      <c r="B172" s="170"/>
      <c r="C172" s="171"/>
      <c r="D172" s="171"/>
      <c r="E172" s="172" t="s">
        <v>5</v>
      </c>
      <c r="F172" s="250" t="s">
        <v>206</v>
      </c>
      <c r="G172" s="251"/>
      <c r="H172" s="251"/>
      <c r="I172" s="251"/>
      <c r="J172" s="171"/>
      <c r="K172" s="173">
        <v>1585</v>
      </c>
      <c r="L172" s="171"/>
      <c r="M172" s="171"/>
      <c r="N172" s="171"/>
      <c r="O172" s="171"/>
      <c r="P172" s="171"/>
      <c r="Q172" s="171"/>
      <c r="R172" s="174"/>
      <c r="T172" s="175"/>
      <c r="U172" s="171"/>
      <c r="V172" s="171"/>
      <c r="W172" s="171"/>
      <c r="X172" s="171"/>
      <c r="Y172" s="171"/>
      <c r="Z172" s="171"/>
      <c r="AA172" s="176"/>
      <c r="AT172" s="177" t="s">
        <v>154</v>
      </c>
      <c r="AU172" s="177" t="s">
        <v>105</v>
      </c>
      <c r="AV172" s="10" t="s">
        <v>105</v>
      </c>
      <c r="AW172" s="10" t="s">
        <v>35</v>
      </c>
      <c r="AX172" s="10" t="s">
        <v>78</v>
      </c>
      <c r="AY172" s="177" t="s">
        <v>146</v>
      </c>
    </row>
    <row r="173" spans="2:65" s="11" customFormat="1" ht="20.45" customHeight="1">
      <c r="B173" s="178"/>
      <c r="C173" s="179"/>
      <c r="D173" s="179"/>
      <c r="E173" s="180" t="s">
        <v>5</v>
      </c>
      <c r="F173" s="252" t="s">
        <v>155</v>
      </c>
      <c r="G173" s="253"/>
      <c r="H173" s="253"/>
      <c r="I173" s="253"/>
      <c r="J173" s="179"/>
      <c r="K173" s="181">
        <v>1585</v>
      </c>
      <c r="L173" s="179"/>
      <c r="M173" s="179"/>
      <c r="N173" s="179"/>
      <c r="O173" s="179"/>
      <c r="P173" s="179"/>
      <c r="Q173" s="179"/>
      <c r="R173" s="182"/>
      <c r="T173" s="183"/>
      <c r="U173" s="179"/>
      <c r="V173" s="179"/>
      <c r="W173" s="179"/>
      <c r="X173" s="179"/>
      <c r="Y173" s="179"/>
      <c r="Z173" s="179"/>
      <c r="AA173" s="184"/>
      <c r="AT173" s="185" t="s">
        <v>154</v>
      </c>
      <c r="AU173" s="185" t="s">
        <v>105</v>
      </c>
      <c r="AV173" s="11" t="s">
        <v>151</v>
      </c>
      <c r="AW173" s="11" t="s">
        <v>35</v>
      </c>
      <c r="AX173" s="11" t="s">
        <v>86</v>
      </c>
      <c r="AY173" s="185" t="s">
        <v>146</v>
      </c>
    </row>
    <row r="174" spans="2:65" s="1" customFormat="1" ht="20.45" customHeight="1">
      <c r="B174" s="134"/>
      <c r="C174" s="163" t="s">
        <v>207</v>
      </c>
      <c r="D174" s="163" t="s">
        <v>147</v>
      </c>
      <c r="E174" s="164" t="s">
        <v>208</v>
      </c>
      <c r="F174" s="266" t="s">
        <v>209</v>
      </c>
      <c r="G174" s="266"/>
      <c r="H174" s="266"/>
      <c r="I174" s="266"/>
      <c r="J174" s="165" t="s">
        <v>199</v>
      </c>
      <c r="K174" s="166">
        <v>31.7</v>
      </c>
      <c r="L174" s="267">
        <v>0</v>
      </c>
      <c r="M174" s="267"/>
      <c r="N174" s="257">
        <f>ROUND(L174*K174,2)</f>
        <v>0</v>
      </c>
      <c r="O174" s="257"/>
      <c r="P174" s="257"/>
      <c r="Q174" s="257"/>
      <c r="R174" s="137"/>
      <c r="T174" s="167" t="s">
        <v>5</v>
      </c>
      <c r="U174" s="46" t="s">
        <v>43</v>
      </c>
      <c r="V174" s="38"/>
      <c r="W174" s="168">
        <f>V174*K174</f>
        <v>0</v>
      </c>
      <c r="X174" s="168">
        <v>0</v>
      </c>
      <c r="Y174" s="168">
        <f>X174*K174</f>
        <v>0</v>
      </c>
      <c r="Z174" s="168">
        <v>0</v>
      </c>
      <c r="AA174" s="169">
        <f>Z174*K174</f>
        <v>0</v>
      </c>
      <c r="AR174" s="20" t="s">
        <v>151</v>
      </c>
      <c r="AT174" s="20" t="s">
        <v>147</v>
      </c>
      <c r="AU174" s="20" t="s">
        <v>105</v>
      </c>
      <c r="AY174" s="20" t="s">
        <v>146</v>
      </c>
      <c r="BE174" s="108">
        <f>IF(U174="základní",N174,0)</f>
        <v>0</v>
      </c>
      <c r="BF174" s="108">
        <f>IF(U174="snížená",N174,0)</f>
        <v>0</v>
      </c>
      <c r="BG174" s="108">
        <f>IF(U174="zákl. přenesená",N174,0)</f>
        <v>0</v>
      </c>
      <c r="BH174" s="108">
        <f>IF(U174="sníž. přenesená",N174,0)</f>
        <v>0</v>
      </c>
      <c r="BI174" s="108">
        <f>IF(U174="nulová",N174,0)</f>
        <v>0</v>
      </c>
      <c r="BJ174" s="20" t="s">
        <v>86</v>
      </c>
      <c r="BK174" s="108">
        <f>ROUND(L174*K174,2)</f>
        <v>0</v>
      </c>
      <c r="BL174" s="20" t="s">
        <v>151</v>
      </c>
      <c r="BM174" s="20" t="s">
        <v>210</v>
      </c>
    </row>
    <row r="175" spans="2:65" s="10" customFormat="1" ht="20.45" customHeight="1">
      <c r="B175" s="170"/>
      <c r="C175" s="171"/>
      <c r="D175" s="171"/>
      <c r="E175" s="172" t="s">
        <v>5</v>
      </c>
      <c r="F175" s="250" t="s">
        <v>201</v>
      </c>
      <c r="G175" s="251"/>
      <c r="H175" s="251"/>
      <c r="I175" s="251"/>
      <c r="J175" s="171"/>
      <c r="K175" s="173">
        <v>31.7</v>
      </c>
      <c r="L175" s="171"/>
      <c r="M175" s="171"/>
      <c r="N175" s="171"/>
      <c r="O175" s="171"/>
      <c r="P175" s="171"/>
      <c r="Q175" s="171"/>
      <c r="R175" s="174"/>
      <c r="T175" s="175"/>
      <c r="U175" s="171"/>
      <c r="V175" s="171"/>
      <c r="W175" s="171"/>
      <c r="X175" s="171"/>
      <c r="Y175" s="171"/>
      <c r="Z175" s="171"/>
      <c r="AA175" s="176"/>
      <c r="AT175" s="177" t="s">
        <v>154</v>
      </c>
      <c r="AU175" s="177" t="s">
        <v>105</v>
      </c>
      <c r="AV175" s="10" t="s">
        <v>105</v>
      </c>
      <c r="AW175" s="10" t="s">
        <v>35</v>
      </c>
      <c r="AX175" s="10" t="s">
        <v>78</v>
      </c>
      <c r="AY175" s="177" t="s">
        <v>146</v>
      </c>
    </row>
    <row r="176" spans="2:65" s="11" customFormat="1" ht="20.45" customHeight="1">
      <c r="B176" s="178"/>
      <c r="C176" s="179"/>
      <c r="D176" s="179"/>
      <c r="E176" s="180" t="s">
        <v>5</v>
      </c>
      <c r="F176" s="252" t="s">
        <v>155</v>
      </c>
      <c r="G176" s="253"/>
      <c r="H176" s="253"/>
      <c r="I176" s="253"/>
      <c r="J176" s="179"/>
      <c r="K176" s="181">
        <v>31.7</v>
      </c>
      <c r="L176" s="179"/>
      <c r="M176" s="179"/>
      <c r="N176" s="179"/>
      <c r="O176" s="179"/>
      <c r="P176" s="179"/>
      <c r="Q176" s="179"/>
      <c r="R176" s="182"/>
      <c r="T176" s="183"/>
      <c r="U176" s="179"/>
      <c r="V176" s="179"/>
      <c r="W176" s="179"/>
      <c r="X176" s="179"/>
      <c r="Y176" s="179"/>
      <c r="Z176" s="179"/>
      <c r="AA176" s="184"/>
      <c r="AT176" s="185" t="s">
        <v>154</v>
      </c>
      <c r="AU176" s="185" t="s">
        <v>105</v>
      </c>
      <c r="AV176" s="11" t="s">
        <v>151</v>
      </c>
      <c r="AW176" s="11" t="s">
        <v>35</v>
      </c>
      <c r="AX176" s="11" t="s">
        <v>86</v>
      </c>
      <c r="AY176" s="185" t="s">
        <v>146</v>
      </c>
    </row>
    <row r="177" spans="2:65" s="1" customFormat="1" ht="40.15" customHeight="1">
      <c r="B177" s="134"/>
      <c r="C177" s="163" t="s">
        <v>211</v>
      </c>
      <c r="D177" s="163" t="s">
        <v>147</v>
      </c>
      <c r="E177" s="164" t="s">
        <v>212</v>
      </c>
      <c r="F177" s="266" t="s">
        <v>213</v>
      </c>
      <c r="G177" s="266"/>
      <c r="H177" s="266"/>
      <c r="I177" s="266"/>
      <c r="J177" s="165" t="s">
        <v>214</v>
      </c>
      <c r="K177" s="166">
        <v>6.15</v>
      </c>
      <c r="L177" s="267">
        <v>0</v>
      </c>
      <c r="M177" s="267"/>
      <c r="N177" s="257">
        <f>ROUND(L177*K177,2)</f>
        <v>0</v>
      </c>
      <c r="O177" s="257"/>
      <c r="P177" s="257"/>
      <c r="Q177" s="257"/>
      <c r="R177" s="137"/>
      <c r="T177" s="167" t="s">
        <v>5</v>
      </c>
      <c r="U177" s="46" t="s">
        <v>43</v>
      </c>
      <c r="V177" s="38"/>
      <c r="W177" s="168">
        <f>V177*K177</f>
        <v>0</v>
      </c>
      <c r="X177" s="168">
        <v>0</v>
      </c>
      <c r="Y177" s="168">
        <f>X177*K177</f>
        <v>0</v>
      </c>
      <c r="Z177" s="168">
        <v>0</v>
      </c>
      <c r="AA177" s="169">
        <f>Z177*K177</f>
        <v>0</v>
      </c>
      <c r="AR177" s="20" t="s">
        <v>151</v>
      </c>
      <c r="AT177" s="20" t="s">
        <v>147</v>
      </c>
      <c r="AU177" s="20" t="s">
        <v>105</v>
      </c>
      <c r="AY177" s="20" t="s">
        <v>146</v>
      </c>
      <c r="BE177" s="108">
        <f>IF(U177="základní",N177,0)</f>
        <v>0</v>
      </c>
      <c r="BF177" s="108">
        <f>IF(U177="snížená",N177,0)</f>
        <v>0</v>
      </c>
      <c r="BG177" s="108">
        <f>IF(U177="zákl. přenesená",N177,0)</f>
        <v>0</v>
      </c>
      <c r="BH177" s="108">
        <f>IF(U177="sníž. přenesená",N177,0)</f>
        <v>0</v>
      </c>
      <c r="BI177" s="108">
        <f>IF(U177="nulová",N177,0)</f>
        <v>0</v>
      </c>
      <c r="BJ177" s="20" t="s">
        <v>86</v>
      </c>
      <c r="BK177" s="108">
        <f>ROUND(L177*K177,2)</f>
        <v>0</v>
      </c>
      <c r="BL177" s="20" t="s">
        <v>151</v>
      </c>
      <c r="BM177" s="20" t="s">
        <v>215</v>
      </c>
    </row>
    <row r="178" spans="2:65" s="10" customFormat="1" ht="20.45" customHeight="1">
      <c r="B178" s="170"/>
      <c r="C178" s="171"/>
      <c r="D178" s="171"/>
      <c r="E178" s="172" t="s">
        <v>5</v>
      </c>
      <c r="F178" s="250" t="s">
        <v>216</v>
      </c>
      <c r="G178" s="251"/>
      <c r="H178" s="251"/>
      <c r="I178" s="251"/>
      <c r="J178" s="171"/>
      <c r="K178" s="173">
        <v>6.15</v>
      </c>
      <c r="L178" s="171"/>
      <c r="M178" s="171"/>
      <c r="N178" s="171"/>
      <c r="O178" s="171"/>
      <c r="P178" s="171"/>
      <c r="Q178" s="171"/>
      <c r="R178" s="174"/>
      <c r="T178" s="175"/>
      <c r="U178" s="171"/>
      <c r="V178" s="171"/>
      <c r="W178" s="171"/>
      <c r="X178" s="171"/>
      <c r="Y178" s="171"/>
      <c r="Z178" s="171"/>
      <c r="AA178" s="176"/>
      <c r="AT178" s="177" t="s">
        <v>154</v>
      </c>
      <c r="AU178" s="177" t="s">
        <v>105</v>
      </c>
      <c r="AV178" s="10" t="s">
        <v>105</v>
      </c>
      <c r="AW178" s="10" t="s">
        <v>35</v>
      </c>
      <c r="AX178" s="10" t="s">
        <v>78</v>
      </c>
      <c r="AY178" s="177" t="s">
        <v>146</v>
      </c>
    </row>
    <row r="179" spans="2:65" s="11" customFormat="1" ht="20.45" customHeight="1">
      <c r="B179" s="178"/>
      <c r="C179" s="179"/>
      <c r="D179" s="179"/>
      <c r="E179" s="180" t="s">
        <v>5</v>
      </c>
      <c r="F179" s="252" t="s">
        <v>155</v>
      </c>
      <c r="G179" s="253"/>
      <c r="H179" s="253"/>
      <c r="I179" s="253"/>
      <c r="J179" s="179"/>
      <c r="K179" s="181">
        <v>6.15</v>
      </c>
      <c r="L179" s="179"/>
      <c r="M179" s="179"/>
      <c r="N179" s="179"/>
      <c r="O179" s="179"/>
      <c r="P179" s="179"/>
      <c r="Q179" s="179"/>
      <c r="R179" s="182"/>
      <c r="T179" s="183"/>
      <c r="U179" s="179"/>
      <c r="V179" s="179"/>
      <c r="W179" s="179"/>
      <c r="X179" s="179"/>
      <c r="Y179" s="179"/>
      <c r="Z179" s="179"/>
      <c r="AA179" s="184"/>
      <c r="AT179" s="185" t="s">
        <v>154</v>
      </c>
      <c r="AU179" s="185" t="s">
        <v>105</v>
      </c>
      <c r="AV179" s="11" t="s">
        <v>151</v>
      </c>
      <c r="AW179" s="11" t="s">
        <v>35</v>
      </c>
      <c r="AX179" s="11" t="s">
        <v>86</v>
      </c>
      <c r="AY179" s="185" t="s">
        <v>146</v>
      </c>
    </row>
    <row r="180" spans="2:65" s="1" customFormat="1" ht="40.15" customHeight="1">
      <c r="B180" s="134"/>
      <c r="C180" s="163" t="s">
        <v>11</v>
      </c>
      <c r="D180" s="163" t="s">
        <v>147</v>
      </c>
      <c r="E180" s="164" t="s">
        <v>217</v>
      </c>
      <c r="F180" s="266" t="s">
        <v>218</v>
      </c>
      <c r="G180" s="266"/>
      <c r="H180" s="266"/>
      <c r="I180" s="266"/>
      <c r="J180" s="165" t="s">
        <v>214</v>
      </c>
      <c r="K180" s="166">
        <v>20</v>
      </c>
      <c r="L180" s="267">
        <v>0</v>
      </c>
      <c r="M180" s="267"/>
      <c r="N180" s="257">
        <f>ROUND(L180*K180,2)</f>
        <v>0</v>
      </c>
      <c r="O180" s="257"/>
      <c r="P180" s="257"/>
      <c r="Q180" s="257"/>
      <c r="R180" s="137"/>
      <c r="T180" s="167" t="s">
        <v>5</v>
      </c>
      <c r="U180" s="46" t="s">
        <v>43</v>
      </c>
      <c r="V180" s="38"/>
      <c r="W180" s="168">
        <f>V180*K180</f>
        <v>0</v>
      </c>
      <c r="X180" s="168">
        <v>0</v>
      </c>
      <c r="Y180" s="168">
        <f>X180*K180</f>
        <v>0</v>
      </c>
      <c r="Z180" s="168">
        <v>0</v>
      </c>
      <c r="AA180" s="169">
        <f>Z180*K180</f>
        <v>0</v>
      </c>
      <c r="AR180" s="20" t="s">
        <v>151</v>
      </c>
      <c r="AT180" s="20" t="s">
        <v>147</v>
      </c>
      <c r="AU180" s="20" t="s">
        <v>105</v>
      </c>
      <c r="AY180" s="20" t="s">
        <v>146</v>
      </c>
      <c r="BE180" s="108">
        <f>IF(U180="základní",N180,0)</f>
        <v>0</v>
      </c>
      <c r="BF180" s="108">
        <f>IF(U180="snížená",N180,0)</f>
        <v>0</v>
      </c>
      <c r="BG180" s="108">
        <f>IF(U180="zákl. přenesená",N180,0)</f>
        <v>0</v>
      </c>
      <c r="BH180" s="108">
        <f>IF(U180="sníž. přenesená",N180,0)</f>
        <v>0</v>
      </c>
      <c r="BI180" s="108">
        <f>IF(U180="nulová",N180,0)</f>
        <v>0</v>
      </c>
      <c r="BJ180" s="20" t="s">
        <v>86</v>
      </c>
      <c r="BK180" s="108">
        <f>ROUND(L180*K180,2)</f>
        <v>0</v>
      </c>
      <c r="BL180" s="20" t="s">
        <v>151</v>
      </c>
      <c r="BM180" s="20" t="s">
        <v>219</v>
      </c>
    </row>
    <row r="181" spans="2:65" s="10" customFormat="1" ht="20.45" customHeight="1">
      <c r="B181" s="170"/>
      <c r="C181" s="171"/>
      <c r="D181" s="171"/>
      <c r="E181" s="172" t="s">
        <v>5</v>
      </c>
      <c r="F181" s="250" t="s">
        <v>220</v>
      </c>
      <c r="G181" s="251"/>
      <c r="H181" s="251"/>
      <c r="I181" s="251"/>
      <c r="J181" s="171"/>
      <c r="K181" s="173">
        <v>20</v>
      </c>
      <c r="L181" s="171"/>
      <c r="M181" s="171"/>
      <c r="N181" s="171"/>
      <c r="O181" s="171"/>
      <c r="P181" s="171"/>
      <c r="Q181" s="171"/>
      <c r="R181" s="174"/>
      <c r="T181" s="175"/>
      <c r="U181" s="171"/>
      <c r="V181" s="171"/>
      <c r="W181" s="171"/>
      <c r="X181" s="171"/>
      <c r="Y181" s="171"/>
      <c r="Z181" s="171"/>
      <c r="AA181" s="176"/>
      <c r="AT181" s="177" t="s">
        <v>154</v>
      </c>
      <c r="AU181" s="177" t="s">
        <v>105</v>
      </c>
      <c r="AV181" s="10" t="s">
        <v>105</v>
      </c>
      <c r="AW181" s="10" t="s">
        <v>35</v>
      </c>
      <c r="AX181" s="10" t="s">
        <v>78</v>
      </c>
      <c r="AY181" s="177" t="s">
        <v>146</v>
      </c>
    </row>
    <row r="182" spans="2:65" s="11" customFormat="1" ht="20.45" customHeight="1">
      <c r="B182" s="178"/>
      <c r="C182" s="179"/>
      <c r="D182" s="179"/>
      <c r="E182" s="180" t="s">
        <v>5</v>
      </c>
      <c r="F182" s="252" t="s">
        <v>155</v>
      </c>
      <c r="G182" s="253"/>
      <c r="H182" s="253"/>
      <c r="I182" s="253"/>
      <c r="J182" s="179"/>
      <c r="K182" s="181">
        <v>20</v>
      </c>
      <c r="L182" s="179"/>
      <c r="M182" s="179"/>
      <c r="N182" s="179"/>
      <c r="O182" s="179"/>
      <c r="P182" s="179"/>
      <c r="Q182" s="179"/>
      <c r="R182" s="182"/>
      <c r="T182" s="183"/>
      <c r="U182" s="179"/>
      <c r="V182" s="179"/>
      <c r="W182" s="179"/>
      <c r="X182" s="179"/>
      <c r="Y182" s="179"/>
      <c r="Z182" s="179"/>
      <c r="AA182" s="184"/>
      <c r="AT182" s="185" t="s">
        <v>154</v>
      </c>
      <c r="AU182" s="185" t="s">
        <v>105</v>
      </c>
      <c r="AV182" s="11" t="s">
        <v>151</v>
      </c>
      <c r="AW182" s="11" t="s">
        <v>35</v>
      </c>
      <c r="AX182" s="11" t="s">
        <v>86</v>
      </c>
      <c r="AY182" s="185" t="s">
        <v>146</v>
      </c>
    </row>
    <row r="183" spans="2:65" s="1" customFormat="1" ht="40.15" customHeight="1">
      <c r="B183" s="134"/>
      <c r="C183" s="163" t="s">
        <v>221</v>
      </c>
      <c r="D183" s="163" t="s">
        <v>147</v>
      </c>
      <c r="E183" s="164" t="s">
        <v>222</v>
      </c>
      <c r="F183" s="266" t="s">
        <v>223</v>
      </c>
      <c r="G183" s="266"/>
      <c r="H183" s="266"/>
      <c r="I183" s="266"/>
      <c r="J183" s="165" t="s">
        <v>214</v>
      </c>
      <c r="K183" s="166">
        <v>30</v>
      </c>
      <c r="L183" s="267">
        <v>0</v>
      </c>
      <c r="M183" s="267"/>
      <c r="N183" s="257">
        <f>ROUND(L183*K183,2)</f>
        <v>0</v>
      </c>
      <c r="O183" s="257"/>
      <c r="P183" s="257"/>
      <c r="Q183" s="257"/>
      <c r="R183" s="137"/>
      <c r="T183" s="167" t="s">
        <v>5</v>
      </c>
      <c r="U183" s="46" t="s">
        <v>43</v>
      </c>
      <c r="V183" s="38"/>
      <c r="W183" s="168">
        <f>V183*K183</f>
        <v>0</v>
      </c>
      <c r="X183" s="168">
        <v>0</v>
      </c>
      <c r="Y183" s="168">
        <f>X183*K183</f>
        <v>0</v>
      </c>
      <c r="Z183" s="168">
        <v>0</v>
      </c>
      <c r="AA183" s="169">
        <f>Z183*K183</f>
        <v>0</v>
      </c>
      <c r="AR183" s="20" t="s">
        <v>151</v>
      </c>
      <c r="AT183" s="20" t="s">
        <v>147</v>
      </c>
      <c r="AU183" s="20" t="s">
        <v>105</v>
      </c>
      <c r="AY183" s="20" t="s">
        <v>146</v>
      </c>
      <c r="BE183" s="108">
        <f>IF(U183="základní",N183,0)</f>
        <v>0</v>
      </c>
      <c r="BF183" s="108">
        <f>IF(U183="snížená",N183,0)</f>
        <v>0</v>
      </c>
      <c r="BG183" s="108">
        <f>IF(U183="zákl. přenesená",N183,0)</f>
        <v>0</v>
      </c>
      <c r="BH183" s="108">
        <f>IF(U183="sníž. přenesená",N183,0)</f>
        <v>0</v>
      </c>
      <c r="BI183" s="108">
        <f>IF(U183="nulová",N183,0)</f>
        <v>0</v>
      </c>
      <c r="BJ183" s="20" t="s">
        <v>86</v>
      </c>
      <c r="BK183" s="108">
        <f>ROUND(L183*K183,2)</f>
        <v>0</v>
      </c>
      <c r="BL183" s="20" t="s">
        <v>151</v>
      </c>
      <c r="BM183" s="20" t="s">
        <v>224</v>
      </c>
    </row>
    <row r="184" spans="2:65" s="10" customFormat="1" ht="20.45" customHeight="1">
      <c r="B184" s="170"/>
      <c r="C184" s="171"/>
      <c r="D184" s="171"/>
      <c r="E184" s="172" t="s">
        <v>5</v>
      </c>
      <c r="F184" s="250" t="s">
        <v>225</v>
      </c>
      <c r="G184" s="251"/>
      <c r="H184" s="251"/>
      <c r="I184" s="251"/>
      <c r="J184" s="171"/>
      <c r="K184" s="173">
        <v>30</v>
      </c>
      <c r="L184" s="171"/>
      <c r="M184" s="171"/>
      <c r="N184" s="171"/>
      <c r="O184" s="171"/>
      <c r="P184" s="171"/>
      <c r="Q184" s="171"/>
      <c r="R184" s="174"/>
      <c r="T184" s="175"/>
      <c r="U184" s="171"/>
      <c r="V184" s="171"/>
      <c r="W184" s="171"/>
      <c r="X184" s="171"/>
      <c r="Y184" s="171"/>
      <c r="Z184" s="171"/>
      <c r="AA184" s="176"/>
      <c r="AT184" s="177" t="s">
        <v>154</v>
      </c>
      <c r="AU184" s="177" t="s">
        <v>105</v>
      </c>
      <c r="AV184" s="10" t="s">
        <v>105</v>
      </c>
      <c r="AW184" s="10" t="s">
        <v>35</v>
      </c>
      <c r="AX184" s="10" t="s">
        <v>78</v>
      </c>
      <c r="AY184" s="177" t="s">
        <v>146</v>
      </c>
    </row>
    <row r="185" spans="2:65" s="11" customFormat="1" ht="20.45" customHeight="1">
      <c r="B185" s="178"/>
      <c r="C185" s="179"/>
      <c r="D185" s="179"/>
      <c r="E185" s="180" t="s">
        <v>5</v>
      </c>
      <c r="F185" s="252" t="s">
        <v>155</v>
      </c>
      <c r="G185" s="253"/>
      <c r="H185" s="253"/>
      <c r="I185" s="253"/>
      <c r="J185" s="179"/>
      <c r="K185" s="181">
        <v>30</v>
      </c>
      <c r="L185" s="179"/>
      <c r="M185" s="179"/>
      <c r="N185" s="179"/>
      <c r="O185" s="179"/>
      <c r="P185" s="179"/>
      <c r="Q185" s="179"/>
      <c r="R185" s="182"/>
      <c r="T185" s="183"/>
      <c r="U185" s="179"/>
      <c r="V185" s="179"/>
      <c r="W185" s="179"/>
      <c r="X185" s="179"/>
      <c r="Y185" s="179"/>
      <c r="Z185" s="179"/>
      <c r="AA185" s="184"/>
      <c r="AT185" s="185" t="s">
        <v>154</v>
      </c>
      <c r="AU185" s="185" t="s">
        <v>105</v>
      </c>
      <c r="AV185" s="11" t="s">
        <v>151</v>
      </c>
      <c r="AW185" s="11" t="s">
        <v>35</v>
      </c>
      <c r="AX185" s="11" t="s">
        <v>86</v>
      </c>
      <c r="AY185" s="185" t="s">
        <v>146</v>
      </c>
    </row>
    <row r="186" spans="2:65" s="1" customFormat="1" ht="51.6" customHeight="1">
      <c r="B186" s="134"/>
      <c r="C186" s="186" t="s">
        <v>226</v>
      </c>
      <c r="D186" s="186" t="s">
        <v>227</v>
      </c>
      <c r="E186" s="187" t="s">
        <v>228</v>
      </c>
      <c r="F186" s="254" t="s">
        <v>229</v>
      </c>
      <c r="G186" s="254"/>
      <c r="H186" s="254"/>
      <c r="I186" s="254"/>
      <c r="J186" s="188" t="s">
        <v>230</v>
      </c>
      <c r="K186" s="189">
        <v>22250</v>
      </c>
      <c r="L186" s="255">
        <v>0</v>
      </c>
      <c r="M186" s="255"/>
      <c r="N186" s="256">
        <f>ROUND(L186*K186,2)</f>
        <v>0</v>
      </c>
      <c r="O186" s="257"/>
      <c r="P186" s="257"/>
      <c r="Q186" s="257"/>
      <c r="R186" s="137"/>
      <c r="T186" s="167" t="s">
        <v>5</v>
      </c>
      <c r="U186" s="46" t="s">
        <v>43</v>
      </c>
      <c r="V186" s="38"/>
      <c r="W186" s="168">
        <f>V186*K186</f>
        <v>0</v>
      </c>
      <c r="X186" s="168">
        <v>0</v>
      </c>
      <c r="Y186" s="168">
        <f>X186*K186</f>
        <v>0</v>
      </c>
      <c r="Z186" s="168">
        <v>0</v>
      </c>
      <c r="AA186" s="169">
        <f>Z186*K186</f>
        <v>0</v>
      </c>
      <c r="AR186" s="20" t="s">
        <v>184</v>
      </c>
      <c r="AT186" s="20" t="s">
        <v>227</v>
      </c>
      <c r="AU186" s="20" t="s">
        <v>105</v>
      </c>
      <c r="AY186" s="20" t="s">
        <v>146</v>
      </c>
      <c r="BE186" s="108">
        <f>IF(U186="základní",N186,0)</f>
        <v>0</v>
      </c>
      <c r="BF186" s="108">
        <f>IF(U186="snížená",N186,0)</f>
        <v>0</v>
      </c>
      <c r="BG186" s="108">
        <f>IF(U186="zákl. přenesená",N186,0)</f>
        <v>0</v>
      </c>
      <c r="BH186" s="108">
        <f>IF(U186="sníž. přenesená",N186,0)</f>
        <v>0</v>
      </c>
      <c r="BI186" s="108">
        <f>IF(U186="nulová",N186,0)</f>
        <v>0</v>
      </c>
      <c r="BJ186" s="20" t="s">
        <v>86</v>
      </c>
      <c r="BK186" s="108">
        <f>ROUND(L186*K186,2)</f>
        <v>0</v>
      </c>
      <c r="BL186" s="20" t="s">
        <v>151</v>
      </c>
      <c r="BM186" s="20" t="s">
        <v>231</v>
      </c>
    </row>
    <row r="187" spans="2:65" s="1" customFormat="1" ht="40.15" customHeight="1">
      <c r="B187" s="134"/>
      <c r="C187" s="186" t="s">
        <v>232</v>
      </c>
      <c r="D187" s="186" t="s">
        <v>227</v>
      </c>
      <c r="E187" s="187" t="s">
        <v>233</v>
      </c>
      <c r="F187" s="254" t="s">
        <v>234</v>
      </c>
      <c r="G187" s="254"/>
      <c r="H187" s="254"/>
      <c r="I187" s="254"/>
      <c r="J187" s="188" t="s">
        <v>230</v>
      </c>
      <c r="K187" s="189">
        <v>33900</v>
      </c>
      <c r="L187" s="255">
        <v>0</v>
      </c>
      <c r="M187" s="255"/>
      <c r="N187" s="256">
        <f>ROUND(L187*K187,2)</f>
        <v>0</v>
      </c>
      <c r="O187" s="257"/>
      <c r="P187" s="257"/>
      <c r="Q187" s="257"/>
      <c r="R187" s="137"/>
      <c r="T187" s="167" t="s">
        <v>5</v>
      </c>
      <c r="U187" s="46" t="s">
        <v>43</v>
      </c>
      <c r="V187" s="38"/>
      <c r="W187" s="168">
        <f>V187*K187</f>
        <v>0</v>
      </c>
      <c r="X187" s="168">
        <v>0</v>
      </c>
      <c r="Y187" s="168">
        <f>X187*K187</f>
        <v>0</v>
      </c>
      <c r="Z187" s="168">
        <v>0</v>
      </c>
      <c r="AA187" s="169">
        <f>Z187*K187</f>
        <v>0</v>
      </c>
      <c r="AR187" s="20" t="s">
        <v>184</v>
      </c>
      <c r="AT187" s="20" t="s">
        <v>227</v>
      </c>
      <c r="AU187" s="20" t="s">
        <v>105</v>
      </c>
      <c r="AY187" s="20" t="s">
        <v>146</v>
      </c>
      <c r="BE187" s="108">
        <f>IF(U187="základní",N187,0)</f>
        <v>0</v>
      </c>
      <c r="BF187" s="108">
        <f>IF(U187="snížená",N187,0)</f>
        <v>0</v>
      </c>
      <c r="BG187" s="108">
        <f>IF(U187="zákl. přenesená",N187,0)</f>
        <v>0</v>
      </c>
      <c r="BH187" s="108">
        <f>IF(U187="sníž. přenesená",N187,0)</f>
        <v>0</v>
      </c>
      <c r="BI187" s="108">
        <f>IF(U187="nulová",N187,0)</f>
        <v>0</v>
      </c>
      <c r="BJ187" s="20" t="s">
        <v>86</v>
      </c>
      <c r="BK187" s="108">
        <f>ROUND(L187*K187,2)</f>
        <v>0</v>
      </c>
      <c r="BL187" s="20" t="s">
        <v>151</v>
      </c>
      <c r="BM187" s="20" t="s">
        <v>235</v>
      </c>
    </row>
    <row r="188" spans="2:65" s="1" customFormat="1" ht="40.15" customHeight="1">
      <c r="B188" s="134"/>
      <c r="C188" s="186" t="s">
        <v>236</v>
      </c>
      <c r="D188" s="186" t="s">
        <v>227</v>
      </c>
      <c r="E188" s="187" t="s">
        <v>237</v>
      </c>
      <c r="F188" s="254" t="s">
        <v>238</v>
      </c>
      <c r="G188" s="254"/>
      <c r="H188" s="254"/>
      <c r="I188" s="254"/>
      <c r="J188" s="188" t="s">
        <v>239</v>
      </c>
      <c r="K188" s="189">
        <v>1</v>
      </c>
      <c r="L188" s="255">
        <v>0</v>
      </c>
      <c r="M188" s="255"/>
      <c r="N188" s="256">
        <f>ROUND(L188*K188,2)</f>
        <v>0</v>
      </c>
      <c r="O188" s="257"/>
      <c r="P188" s="257"/>
      <c r="Q188" s="257"/>
      <c r="R188" s="137"/>
      <c r="T188" s="167" t="s">
        <v>5</v>
      </c>
      <c r="U188" s="46" t="s">
        <v>43</v>
      </c>
      <c r="V188" s="38"/>
      <c r="W188" s="168">
        <f>V188*K188</f>
        <v>0</v>
      </c>
      <c r="X188" s="168">
        <v>0</v>
      </c>
      <c r="Y188" s="168">
        <f>X188*K188</f>
        <v>0</v>
      </c>
      <c r="Z188" s="168">
        <v>0</v>
      </c>
      <c r="AA188" s="169">
        <f>Z188*K188</f>
        <v>0</v>
      </c>
      <c r="AR188" s="20" t="s">
        <v>184</v>
      </c>
      <c r="AT188" s="20" t="s">
        <v>227</v>
      </c>
      <c r="AU188" s="20" t="s">
        <v>105</v>
      </c>
      <c r="AY188" s="20" t="s">
        <v>146</v>
      </c>
      <c r="BE188" s="108">
        <f>IF(U188="základní",N188,0)</f>
        <v>0</v>
      </c>
      <c r="BF188" s="108">
        <f>IF(U188="snížená",N188,0)</f>
        <v>0</v>
      </c>
      <c r="BG188" s="108">
        <f>IF(U188="zákl. přenesená",N188,0)</f>
        <v>0</v>
      </c>
      <c r="BH188" s="108">
        <f>IF(U188="sníž. přenesená",N188,0)</f>
        <v>0</v>
      </c>
      <c r="BI188" s="108">
        <f>IF(U188="nulová",N188,0)</f>
        <v>0</v>
      </c>
      <c r="BJ188" s="20" t="s">
        <v>86</v>
      </c>
      <c r="BK188" s="108">
        <f>ROUND(L188*K188,2)</f>
        <v>0</v>
      </c>
      <c r="BL188" s="20" t="s">
        <v>151</v>
      </c>
      <c r="BM188" s="20" t="s">
        <v>240</v>
      </c>
    </row>
    <row r="189" spans="2:65" s="1" customFormat="1" ht="28.9" customHeight="1">
      <c r="B189" s="134"/>
      <c r="C189" s="163" t="s">
        <v>241</v>
      </c>
      <c r="D189" s="163" t="s">
        <v>147</v>
      </c>
      <c r="E189" s="164" t="s">
        <v>242</v>
      </c>
      <c r="F189" s="266" t="s">
        <v>243</v>
      </c>
      <c r="G189" s="266"/>
      <c r="H189" s="266"/>
      <c r="I189" s="266"/>
      <c r="J189" s="165" t="s">
        <v>199</v>
      </c>
      <c r="K189" s="166">
        <v>16</v>
      </c>
      <c r="L189" s="267">
        <v>0</v>
      </c>
      <c r="M189" s="267"/>
      <c r="N189" s="257">
        <f>ROUND(L189*K189,2)</f>
        <v>0</v>
      </c>
      <c r="O189" s="257"/>
      <c r="P189" s="257"/>
      <c r="Q189" s="257"/>
      <c r="R189" s="137"/>
      <c r="T189" s="167" t="s">
        <v>5</v>
      </c>
      <c r="U189" s="46" t="s">
        <v>43</v>
      </c>
      <c r="V189" s="38"/>
      <c r="W189" s="168">
        <f>V189*K189</f>
        <v>0</v>
      </c>
      <c r="X189" s="168">
        <v>3.4000000000000002E-4</v>
      </c>
      <c r="Y189" s="168">
        <f>X189*K189</f>
        <v>5.4400000000000004E-3</v>
      </c>
      <c r="Z189" s="168">
        <v>4.0000000000000001E-3</v>
      </c>
      <c r="AA189" s="169">
        <f>Z189*K189</f>
        <v>6.4000000000000001E-2</v>
      </c>
      <c r="AR189" s="20" t="s">
        <v>151</v>
      </c>
      <c r="AT189" s="20" t="s">
        <v>147</v>
      </c>
      <c r="AU189" s="20" t="s">
        <v>105</v>
      </c>
      <c r="AY189" s="20" t="s">
        <v>146</v>
      </c>
      <c r="BE189" s="108">
        <f>IF(U189="základní",N189,0)</f>
        <v>0</v>
      </c>
      <c r="BF189" s="108">
        <f>IF(U189="snížená",N189,0)</f>
        <v>0</v>
      </c>
      <c r="BG189" s="108">
        <f>IF(U189="zákl. přenesená",N189,0)</f>
        <v>0</v>
      </c>
      <c r="BH189" s="108">
        <f>IF(U189="sníž. přenesená",N189,0)</f>
        <v>0</v>
      </c>
      <c r="BI189" s="108">
        <f>IF(U189="nulová",N189,0)</f>
        <v>0</v>
      </c>
      <c r="BJ189" s="20" t="s">
        <v>86</v>
      </c>
      <c r="BK189" s="108">
        <f>ROUND(L189*K189,2)</f>
        <v>0</v>
      </c>
      <c r="BL189" s="20" t="s">
        <v>151</v>
      </c>
      <c r="BM189" s="20" t="s">
        <v>244</v>
      </c>
    </row>
    <row r="190" spans="2:65" s="10" customFormat="1" ht="20.45" customHeight="1">
      <c r="B190" s="170"/>
      <c r="C190" s="171"/>
      <c r="D190" s="171"/>
      <c r="E190" s="172" t="s">
        <v>5</v>
      </c>
      <c r="F190" s="250" t="s">
        <v>245</v>
      </c>
      <c r="G190" s="251"/>
      <c r="H190" s="251"/>
      <c r="I190" s="251"/>
      <c r="J190" s="171"/>
      <c r="K190" s="173">
        <v>12.8</v>
      </c>
      <c r="L190" s="171"/>
      <c r="M190" s="171"/>
      <c r="N190" s="171"/>
      <c r="O190" s="171"/>
      <c r="P190" s="171"/>
      <c r="Q190" s="171"/>
      <c r="R190" s="174"/>
      <c r="T190" s="175"/>
      <c r="U190" s="171"/>
      <c r="V190" s="171"/>
      <c r="W190" s="171"/>
      <c r="X190" s="171"/>
      <c r="Y190" s="171"/>
      <c r="Z190" s="171"/>
      <c r="AA190" s="176"/>
      <c r="AT190" s="177" t="s">
        <v>154</v>
      </c>
      <c r="AU190" s="177" t="s">
        <v>105</v>
      </c>
      <c r="AV190" s="10" t="s">
        <v>105</v>
      </c>
      <c r="AW190" s="10" t="s">
        <v>35</v>
      </c>
      <c r="AX190" s="10" t="s">
        <v>78</v>
      </c>
      <c r="AY190" s="177" t="s">
        <v>146</v>
      </c>
    </row>
    <row r="191" spans="2:65" s="10" customFormat="1" ht="20.45" customHeight="1">
      <c r="B191" s="170"/>
      <c r="C191" s="171"/>
      <c r="D191" s="171"/>
      <c r="E191" s="172" t="s">
        <v>5</v>
      </c>
      <c r="F191" s="270" t="s">
        <v>246</v>
      </c>
      <c r="G191" s="271"/>
      <c r="H191" s="271"/>
      <c r="I191" s="271"/>
      <c r="J191" s="171"/>
      <c r="K191" s="173">
        <v>3.2</v>
      </c>
      <c r="L191" s="171"/>
      <c r="M191" s="171"/>
      <c r="N191" s="171"/>
      <c r="O191" s="171"/>
      <c r="P191" s="171"/>
      <c r="Q191" s="171"/>
      <c r="R191" s="174"/>
      <c r="T191" s="175"/>
      <c r="U191" s="171"/>
      <c r="V191" s="171"/>
      <c r="W191" s="171"/>
      <c r="X191" s="171"/>
      <c r="Y191" s="171"/>
      <c r="Z191" s="171"/>
      <c r="AA191" s="176"/>
      <c r="AT191" s="177" t="s">
        <v>154</v>
      </c>
      <c r="AU191" s="177" t="s">
        <v>105</v>
      </c>
      <c r="AV191" s="10" t="s">
        <v>105</v>
      </c>
      <c r="AW191" s="10" t="s">
        <v>35</v>
      </c>
      <c r="AX191" s="10" t="s">
        <v>78</v>
      </c>
      <c r="AY191" s="177" t="s">
        <v>146</v>
      </c>
    </row>
    <row r="192" spans="2:65" s="11" customFormat="1" ht="20.45" customHeight="1">
      <c r="B192" s="178"/>
      <c r="C192" s="179"/>
      <c r="D192" s="179"/>
      <c r="E192" s="180" t="s">
        <v>5</v>
      </c>
      <c r="F192" s="252" t="s">
        <v>155</v>
      </c>
      <c r="G192" s="253"/>
      <c r="H192" s="253"/>
      <c r="I192" s="253"/>
      <c r="J192" s="179"/>
      <c r="K192" s="181">
        <v>16</v>
      </c>
      <c r="L192" s="179"/>
      <c r="M192" s="179"/>
      <c r="N192" s="179"/>
      <c r="O192" s="179"/>
      <c r="P192" s="179"/>
      <c r="Q192" s="179"/>
      <c r="R192" s="182"/>
      <c r="T192" s="183"/>
      <c r="U192" s="179"/>
      <c r="V192" s="179"/>
      <c r="W192" s="179"/>
      <c r="X192" s="179"/>
      <c r="Y192" s="179"/>
      <c r="Z192" s="179"/>
      <c r="AA192" s="184"/>
      <c r="AT192" s="185" t="s">
        <v>154</v>
      </c>
      <c r="AU192" s="185" t="s">
        <v>105</v>
      </c>
      <c r="AV192" s="11" t="s">
        <v>151</v>
      </c>
      <c r="AW192" s="11" t="s">
        <v>35</v>
      </c>
      <c r="AX192" s="11" t="s">
        <v>86</v>
      </c>
      <c r="AY192" s="185" t="s">
        <v>146</v>
      </c>
    </row>
    <row r="193" spans="2:65" s="1" customFormat="1" ht="28.9" customHeight="1">
      <c r="B193" s="134"/>
      <c r="C193" s="186" t="s">
        <v>10</v>
      </c>
      <c r="D193" s="186" t="s">
        <v>227</v>
      </c>
      <c r="E193" s="187" t="s">
        <v>247</v>
      </c>
      <c r="F193" s="254" t="s">
        <v>248</v>
      </c>
      <c r="G193" s="254"/>
      <c r="H193" s="254"/>
      <c r="I193" s="254"/>
      <c r="J193" s="188" t="s">
        <v>249</v>
      </c>
      <c r="K193" s="189">
        <v>20</v>
      </c>
      <c r="L193" s="255">
        <v>0</v>
      </c>
      <c r="M193" s="255"/>
      <c r="N193" s="256">
        <f>ROUND(L193*K193,2)</f>
        <v>0</v>
      </c>
      <c r="O193" s="257"/>
      <c r="P193" s="257"/>
      <c r="Q193" s="257"/>
      <c r="R193" s="137"/>
      <c r="T193" s="167" t="s">
        <v>5</v>
      </c>
      <c r="U193" s="46" t="s">
        <v>43</v>
      </c>
      <c r="V193" s="38"/>
      <c r="W193" s="168">
        <f>V193*K193</f>
        <v>0</v>
      </c>
      <c r="X193" s="168">
        <v>0</v>
      </c>
      <c r="Y193" s="168">
        <f>X193*K193</f>
        <v>0</v>
      </c>
      <c r="Z193" s="168">
        <v>0</v>
      </c>
      <c r="AA193" s="169">
        <f>Z193*K193</f>
        <v>0</v>
      </c>
      <c r="AR193" s="20" t="s">
        <v>184</v>
      </c>
      <c r="AT193" s="20" t="s">
        <v>227</v>
      </c>
      <c r="AU193" s="20" t="s">
        <v>105</v>
      </c>
      <c r="AY193" s="20" t="s">
        <v>146</v>
      </c>
      <c r="BE193" s="108">
        <f>IF(U193="základní",N193,0)</f>
        <v>0</v>
      </c>
      <c r="BF193" s="108">
        <f>IF(U193="snížená",N193,0)</f>
        <v>0</v>
      </c>
      <c r="BG193" s="108">
        <f>IF(U193="zákl. přenesená",N193,0)</f>
        <v>0</v>
      </c>
      <c r="BH193" s="108">
        <f>IF(U193="sníž. přenesená",N193,0)</f>
        <v>0</v>
      </c>
      <c r="BI193" s="108">
        <f>IF(U193="nulová",N193,0)</f>
        <v>0</v>
      </c>
      <c r="BJ193" s="20" t="s">
        <v>86</v>
      </c>
      <c r="BK193" s="108">
        <f>ROUND(L193*K193,2)</f>
        <v>0</v>
      </c>
      <c r="BL193" s="20" t="s">
        <v>151</v>
      </c>
      <c r="BM193" s="20" t="s">
        <v>250</v>
      </c>
    </row>
    <row r="194" spans="2:65" s="1" customFormat="1" ht="40.15" customHeight="1">
      <c r="B194" s="134"/>
      <c r="C194" s="186" t="s">
        <v>251</v>
      </c>
      <c r="D194" s="186" t="s">
        <v>227</v>
      </c>
      <c r="E194" s="187" t="s">
        <v>252</v>
      </c>
      <c r="F194" s="254" t="s">
        <v>253</v>
      </c>
      <c r="G194" s="254"/>
      <c r="H194" s="254"/>
      <c r="I194" s="254"/>
      <c r="J194" s="188" t="s">
        <v>249</v>
      </c>
      <c r="K194" s="189">
        <v>6</v>
      </c>
      <c r="L194" s="255">
        <v>0</v>
      </c>
      <c r="M194" s="255"/>
      <c r="N194" s="256">
        <f>ROUND(L194*K194,2)</f>
        <v>0</v>
      </c>
      <c r="O194" s="257"/>
      <c r="P194" s="257"/>
      <c r="Q194" s="257"/>
      <c r="R194" s="137"/>
      <c r="T194" s="167" t="s">
        <v>5</v>
      </c>
      <c r="U194" s="46" t="s">
        <v>43</v>
      </c>
      <c r="V194" s="38"/>
      <c r="W194" s="168">
        <f>V194*K194</f>
        <v>0</v>
      </c>
      <c r="X194" s="168">
        <v>0</v>
      </c>
      <c r="Y194" s="168">
        <f>X194*K194</f>
        <v>0</v>
      </c>
      <c r="Z194" s="168">
        <v>0</v>
      </c>
      <c r="AA194" s="169">
        <f>Z194*K194</f>
        <v>0</v>
      </c>
      <c r="AR194" s="20" t="s">
        <v>184</v>
      </c>
      <c r="AT194" s="20" t="s">
        <v>227</v>
      </c>
      <c r="AU194" s="20" t="s">
        <v>105</v>
      </c>
      <c r="AY194" s="20" t="s">
        <v>146</v>
      </c>
      <c r="BE194" s="108">
        <f>IF(U194="základní",N194,0)</f>
        <v>0</v>
      </c>
      <c r="BF194" s="108">
        <f>IF(U194="snížená",N194,0)</f>
        <v>0</v>
      </c>
      <c r="BG194" s="108">
        <f>IF(U194="zákl. přenesená",N194,0)</f>
        <v>0</v>
      </c>
      <c r="BH194" s="108">
        <f>IF(U194="sníž. přenesená",N194,0)</f>
        <v>0</v>
      </c>
      <c r="BI194" s="108">
        <f>IF(U194="nulová",N194,0)</f>
        <v>0</v>
      </c>
      <c r="BJ194" s="20" t="s">
        <v>86</v>
      </c>
      <c r="BK194" s="108">
        <f>ROUND(L194*K194,2)</f>
        <v>0</v>
      </c>
      <c r="BL194" s="20" t="s">
        <v>151</v>
      </c>
      <c r="BM194" s="20" t="s">
        <v>254</v>
      </c>
    </row>
    <row r="195" spans="2:65" s="9" customFormat="1" ht="29.85" customHeight="1">
      <c r="B195" s="152"/>
      <c r="C195" s="153"/>
      <c r="D195" s="162" t="s">
        <v>119</v>
      </c>
      <c r="E195" s="162"/>
      <c r="F195" s="162"/>
      <c r="G195" s="162"/>
      <c r="H195" s="162"/>
      <c r="I195" s="162"/>
      <c r="J195" s="162"/>
      <c r="K195" s="162"/>
      <c r="L195" s="162"/>
      <c r="M195" s="162"/>
      <c r="N195" s="262">
        <f>BK195</f>
        <v>0</v>
      </c>
      <c r="O195" s="263"/>
      <c r="P195" s="263"/>
      <c r="Q195" s="263"/>
      <c r="R195" s="155"/>
      <c r="T195" s="156"/>
      <c r="U195" s="153"/>
      <c r="V195" s="153"/>
      <c r="W195" s="157">
        <f>SUM(W196:W199)</f>
        <v>0</v>
      </c>
      <c r="X195" s="153"/>
      <c r="Y195" s="157">
        <f>SUM(Y196:Y199)</f>
        <v>0</v>
      </c>
      <c r="Z195" s="153"/>
      <c r="AA195" s="158">
        <f>SUM(AA196:AA199)</f>
        <v>0</v>
      </c>
      <c r="AR195" s="159" t="s">
        <v>86</v>
      </c>
      <c r="AT195" s="160" t="s">
        <v>77</v>
      </c>
      <c r="AU195" s="160" t="s">
        <v>86</v>
      </c>
      <c r="AY195" s="159" t="s">
        <v>146</v>
      </c>
      <c r="BK195" s="161">
        <f>SUM(BK196:BK199)</f>
        <v>0</v>
      </c>
    </row>
    <row r="196" spans="2:65" s="1" customFormat="1" ht="40.15" customHeight="1">
      <c r="B196" s="134"/>
      <c r="C196" s="163" t="s">
        <v>255</v>
      </c>
      <c r="D196" s="163" t="s">
        <v>147</v>
      </c>
      <c r="E196" s="164" t="s">
        <v>256</v>
      </c>
      <c r="F196" s="266" t="s">
        <v>257</v>
      </c>
      <c r="G196" s="266"/>
      <c r="H196" s="266"/>
      <c r="I196" s="266"/>
      <c r="J196" s="165" t="s">
        <v>214</v>
      </c>
      <c r="K196" s="166">
        <v>6.4000000000000001E-2</v>
      </c>
      <c r="L196" s="267">
        <v>0</v>
      </c>
      <c r="M196" s="267"/>
      <c r="N196" s="257">
        <f>ROUND(L196*K196,2)</f>
        <v>0</v>
      </c>
      <c r="O196" s="257"/>
      <c r="P196" s="257"/>
      <c r="Q196" s="257"/>
      <c r="R196" s="137"/>
      <c r="T196" s="167" t="s">
        <v>5</v>
      </c>
      <c r="U196" s="46" t="s">
        <v>43</v>
      </c>
      <c r="V196" s="38"/>
      <c r="W196" s="168">
        <f>V196*K196</f>
        <v>0</v>
      </c>
      <c r="X196" s="168">
        <v>0</v>
      </c>
      <c r="Y196" s="168">
        <f>X196*K196</f>
        <v>0</v>
      </c>
      <c r="Z196" s="168">
        <v>0</v>
      </c>
      <c r="AA196" s="169">
        <f>Z196*K196</f>
        <v>0</v>
      </c>
      <c r="AR196" s="20" t="s">
        <v>151</v>
      </c>
      <c r="AT196" s="20" t="s">
        <v>147</v>
      </c>
      <c r="AU196" s="20" t="s">
        <v>105</v>
      </c>
      <c r="AY196" s="20" t="s">
        <v>146</v>
      </c>
      <c r="BE196" s="108">
        <f>IF(U196="základní",N196,0)</f>
        <v>0</v>
      </c>
      <c r="BF196" s="108">
        <f>IF(U196="snížená",N196,0)</f>
        <v>0</v>
      </c>
      <c r="BG196" s="108">
        <f>IF(U196="zákl. přenesená",N196,0)</f>
        <v>0</v>
      </c>
      <c r="BH196" s="108">
        <f>IF(U196="sníž. přenesená",N196,0)</f>
        <v>0</v>
      </c>
      <c r="BI196" s="108">
        <f>IF(U196="nulová",N196,0)</f>
        <v>0</v>
      </c>
      <c r="BJ196" s="20" t="s">
        <v>86</v>
      </c>
      <c r="BK196" s="108">
        <f>ROUND(L196*K196,2)</f>
        <v>0</v>
      </c>
      <c r="BL196" s="20" t="s">
        <v>151</v>
      </c>
      <c r="BM196" s="20" t="s">
        <v>258</v>
      </c>
    </row>
    <row r="197" spans="2:65" s="1" customFormat="1" ht="40.15" customHeight="1">
      <c r="B197" s="134"/>
      <c r="C197" s="163" t="s">
        <v>259</v>
      </c>
      <c r="D197" s="163" t="s">
        <v>147</v>
      </c>
      <c r="E197" s="164" t="s">
        <v>260</v>
      </c>
      <c r="F197" s="266" t="s">
        <v>261</v>
      </c>
      <c r="G197" s="266"/>
      <c r="H197" s="266"/>
      <c r="I197" s="266"/>
      <c r="J197" s="165" t="s">
        <v>214</v>
      </c>
      <c r="K197" s="166">
        <v>6.4000000000000001E-2</v>
      </c>
      <c r="L197" s="267">
        <v>0</v>
      </c>
      <c r="M197" s="267"/>
      <c r="N197" s="257">
        <f>ROUND(L197*K197,2)</f>
        <v>0</v>
      </c>
      <c r="O197" s="257"/>
      <c r="P197" s="257"/>
      <c r="Q197" s="257"/>
      <c r="R197" s="137"/>
      <c r="T197" s="167" t="s">
        <v>5</v>
      </c>
      <c r="U197" s="46" t="s">
        <v>43</v>
      </c>
      <c r="V197" s="38"/>
      <c r="W197" s="168">
        <f>V197*K197</f>
        <v>0</v>
      </c>
      <c r="X197" s="168">
        <v>0</v>
      </c>
      <c r="Y197" s="168">
        <f>X197*K197</f>
        <v>0</v>
      </c>
      <c r="Z197" s="168">
        <v>0</v>
      </c>
      <c r="AA197" s="169">
        <f>Z197*K197</f>
        <v>0</v>
      </c>
      <c r="AR197" s="20" t="s">
        <v>151</v>
      </c>
      <c r="AT197" s="20" t="s">
        <v>147</v>
      </c>
      <c r="AU197" s="20" t="s">
        <v>105</v>
      </c>
      <c r="AY197" s="20" t="s">
        <v>146</v>
      </c>
      <c r="BE197" s="108">
        <f>IF(U197="základní",N197,0)</f>
        <v>0</v>
      </c>
      <c r="BF197" s="108">
        <f>IF(U197="snížená",N197,0)</f>
        <v>0</v>
      </c>
      <c r="BG197" s="108">
        <f>IF(U197="zákl. přenesená",N197,0)</f>
        <v>0</v>
      </c>
      <c r="BH197" s="108">
        <f>IF(U197="sníž. přenesená",N197,0)</f>
        <v>0</v>
      </c>
      <c r="BI197" s="108">
        <f>IF(U197="nulová",N197,0)</f>
        <v>0</v>
      </c>
      <c r="BJ197" s="20" t="s">
        <v>86</v>
      </c>
      <c r="BK197" s="108">
        <f>ROUND(L197*K197,2)</f>
        <v>0</v>
      </c>
      <c r="BL197" s="20" t="s">
        <v>151</v>
      </c>
      <c r="BM197" s="20" t="s">
        <v>262</v>
      </c>
    </row>
    <row r="198" spans="2:65" s="1" customFormat="1" ht="28.9" customHeight="1">
      <c r="B198" s="134"/>
      <c r="C198" s="163" t="s">
        <v>263</v>
      </c>
      <c r="D198" s="163" t="s">
        <v>147</v>
      </c>
      <c r="E198" s="164" t="s">
        <v>264</v>
      </c>
      <c r="F198" s="266" t="s">
        <v>265</v>
      </c>
      <c r="G198" s="266"/>
      <c r="H198" s="266"/>
      <c r="I198" s="266"/>
      <c r="J198" s="165" t="s">
        <v>214</v>
      </c>
      <c r="K198" s="166">
        <v>0.96</v>
      </c>
      <c r="L198" s="267">
        <v>0</v>
      </c>
      <c r="M198" s="267"/>
      <c r="N198" s="257">
        <f>ROUND(L198*K198,2)</f>
        <v>0</v>
      </c>
      <c r="O198" s="257"/>
      <c r="P198" s="257"/>
      <c r="Q198" s="257"/>
      <c r="R198" s="137"/>
      <c r="T198" s="167" t="s">
        <v>5</v>
      </c>
      <c r="U198" s="46" t="s">
        <v>43</v>
      </c>
      <c r="V198" s="38"/>
      <c r="W198" s="168">
        <f>V198*K198</f>
        <v>0</v>
      </c>
      <c r="X198" s="168">
        <v>0</v>
      </c>
      <c r="Y198" s="168">
        <f>X198*K198</f>
        <v>0</v>
      </c>
      <c r="Z198" s="168">
        <v>0</v>
      </c>
      <c r="AA198" s="169">
        <f>Z198*K198</f>
        <v>0</v>
      </c>
      <c r="AR198" s="20" t="s">
        <v>151</v>
      </c>
      <c r="AT198" s="20" t="s">
        <v>147</v>
      </c>
      <c r="AU198" s="20" t="s">
        <v>105</v>
      </c>
      <c r="AY198" s="20" t="s">
        <v>146</v>
      </c>
      <c r="BE198" s="108">
        <f>IF(U198="základní",N198,0)</f>
        <v>0</v>
      </c>
      <c r="BF198" s="108">
        <f>IF(U198="snížená",N198,0)</f>
        <v>0</v>
      </c>
      <c r="BG198" s="108">
        <f>IF(U198="zákl. přenesená",N198,0)</f>
        <v>0</v>
      </c>
      <c r="BH198" s="108">
        <f>IF(U198="sníž. přenesená",N198,0)</f>
        <v>0</v>
      </c>
      <c r="BI198" s="108">
        <f>IF(U198="nulová",N198,0)</f>
        <v>0</v>
      </c>
      <c r="BJ198" s="20" t="s">
        <v>86</v>
      </c>
      <c r="BK198" s="108">
        <f>ROUND(L198*K198,2)</f>
        <v>0</v>
      </c>
      <c r="BL198" s="20" t="s">
        <v>151</v>
      </c>
      <c r="BM198" s="20" t="s">
        <v>266</v>
      </c>
    </row>
    <row r="199" spans="2:65" s="1" customFormat="1" ht="40.15" customHeight="1">
      <c r="B199" s="134"/>
      <c r="C199" s="163" t="s">
        <v>267</v>
      </c>
      <c r="D199" s="163" t="s">
        <v>147</v>
      </c>
      <c r="E199" s="164" t="s">
        <v>268</v>
      </c>
      <c r="F199" s="266" t="s">
        <v>269</v>
      </c>
      <c r="G199" s="266"/>
      <c r="H199" s="266"/>
      <c r="I199" s="266"/>
      <c r="J199" s="165" t="s">
        <v>214</v>
      </c>
      <c r="K199" s="166">
        <v>6.4000000000000001E-2</v>
      </c>
      <c r="L199" s="267">
        <v>0</v>
      </c>
      <c r="M199" s="267"/>
      <c r="N199" s="257">
        <f>ROUND(L199*K199,2)</f>
        <v>0</v>
      </c>
      <c r="O199" s="257"/>
      <c r="P199" s="257"/>
      <c r="Q199" s="257"/>
      <c r="R199" s="137"/>
      <c r="T199" s="167" t="s">
        <v>5</v>
      </c>
      <c r="U199" s="46" t="s">
        <v>43</v>
      </c>
      <c r="V199" s="38"/>
      <c r="W199" s="168">
        <f>V199*K199</f>
        <v>0</v>
      </c>
      <c r="X199" s="168">
        <v>0</v>
      </c>
      <c r="Y199" s="168">
        <f>X199*K199</f>
        <v>0</v>
      </c>
      <c r="Z199" s="168">
        <v>0</v>
      </c>
      <c r="AA199" s="169">
        <f>Z199*K199</f>
        <v>0</v>
      </c>
      <c r="AR199" s="20" t="s">
        <v>151</v>
      </c>
      <c r="AT199" s="20" t="s">
        <v>147</v>
      </c>
      <c r="AU199" s="20" t="s">
        <v>105</v>
      </c>
      <c r="AY199" s="20" t="s">
        <v>146</v>
      </c>
      <c r="BE199" s="108">
        <f>IF(U199="základní",N199,0)</f>
        <v>0</v>
      </c>
      <c r="BF199" s="108">
        <f>IF(U199="snížená",N199,0)</f>
        <v>0</v>
      </c>
      <c r="BG199" s="108">
        <f>IF(U199="zákl. přenesená",N199,0)</f>
        <v>0</v>
      </c>
      <c r="BH199" s="108">
        <f>IF(U199="sníž. přenesená",N199,0)</f>
        <v>0</v>
      </c>
      <c r="BI199" s="108">
        <f>IF(U199="nulová",N199,0)</f>
        <v>0</v>
      </c>
      <c r="BJ199" s="20" t="s">
        <v>86</v>
      </c>
      <c r="BK199" s="108">
        <f>ROUND(L199*K199,2)</f>
        <v>0</v>
      </c>
      <c r="BL199" s="20" t="s">
        <v>151</v>
      </c>
      <c r="BM199" s="20" t="s">
        <v>270</v>
      </c>
    </row>
    <row r="200" spans="2:65" s="9" customFormat="1" ht="29.85" customHeight="1">
      <c r="B200" s="152"/>
      <c r="C200" s="153"/>
      <c r="D200" s="162" t="s">
        <v>120</v>
      </c>
      <c r="E200" s="162"/>
      <c r="F200" s="162"/>
      <c r="G200" s="162"/>
      <c r="H200" s="162"/>
      <c r="I200" s="162"/>
      <c r="J200" s="162"/>
      <c r="K200" s="162"/>
      <c r="L200" s="162"/>
      <c r="M200" s="162"/>
      <c r="N200" s="262">
        <f>BK200</f>
        <v>0</v>
      </c>
      <c r="O200" s="263"/>
      <c r="P200" s="263"/>
      <c r="Q200" s="263"/>
      <c r="R200" s="155"/>
      <c r="T200" s="156"/>
      <c r="U200" s="153"/>
      <c r="V200" s="153"/>
      <c r="W200" s="157">
        <f>W201</f>
        <v>0</v>
      </c>
      <c r="X200" s="153"/>
      <c r="Y200" s="157">
        <f>Y201</f>
        <v>0</v>
      </c>
      <c r="Z200" s="153"/>
      <c r="AA200" s="158">
        <f>AA201</f>
        <v>0</v>
      </c>
      <c r="AR200" s="159" t="s">
        <v>86</v>
      </c>
      <c r="AT200" s="160" t="s">
        <v>77</v>
      </c>
      <c r="AU200" s="160" t="s">
        <v>86</v>
      </c>
      <c r="AY200" s="159" t="s">
        <v>146</v>
      </c>
      <c r="BK200" s="161">
        <f>BK201</f>
        <v>0</v>
      </c>
    </row>
    <row r="201" spans="2:65" s="1" customFormat="1" ht="28.9" customHeight="1">
      <c r="B201" s="134"/>
      <c r="C201" s="163" t="s">
        <v>271</v>
      </c>
      <c r="D201" s="163" t="s">
        <v>147</v>
      </c>
      <c r="E201" s="164" t="s">
        <v>272</v>
      </c>
      <c r="F201" s="266" t="s">
        <v>273</v>
      </c>
      <c r="G201" s="266"/>
      <c r="H201" s="266"/>
      <c r="I201" s="266"/>
      <c r="J201" s="165" t="s">
        <v>214</v>
      </c>
      <c r="K201" s="166">
        <v>0.24199999999999999</v>
      </c>
      <c r="L201" s="267">
        <v>0</v>
      </c>
      <c r="M201" s="267"/>
      <c r="N201" s="257">
        <f>ROUND(L201*K201,2)</f>
        <v>0</v>
      </c>
      <c r="O201" s="257"/>
      <c r="P201" s="257"/>
      <c r="Q201" s="257"/>
      <c r="R201" s="137"/>
      <c r="T201" s="167" t="s">
        <v>5</v>
      </c>
      <c r="U201" s="46" t="s">
        <v>43</v>
      </c>
      <c r="V201" s="38"/>
      <c r="W201" s="168">
        <f>V201*K201</f>
        <v>0</v>
      </c>
      <c r="X201" s="168">
        <v>0</v>
      </c>
      <c r="Y201" s="168">
        <f>X201*K201</f>
        <v>0</v>
      </c>
      <c r="Z201" s="168">
        <v>0</v>
      </c>
      <c r="AA201" s="169">
        <f>Z201*K201</f>
        <v>0</v>
      </c>
      <c r="AR201" s="20" t="s">
        <v>151</v>
      </c>
      <c r="AT201" s="20" t="s">
        <v>147</v>
      </c>
      <c r="AU201" s="20" t="s">
        <v>105</v>
      </c>
      <c r="AY201" s="20" t="s">
        <v>146</v>
      </c>
      <c r="BE201" s="108">
        <f>IF(U201="základní",N201,0)</f>
        <v>0</v>
      </c>
      <c r="BF201" s="108">
        <f>IF(U201="snížená",N201,0)</f>
        <v>0</v>
      </c>
      <c r="BG201" s="108">
        <f>IF(U201="zákl. přenesená",N201,0)</f>
        <v>0</v>
      </c>
      <c r="BH201" s="108">
        <f>IF(U201="sníž. přenesená",N201,0)</f>
        <v>0</v>
      </c>
      <c r="BI201" s="108">
        <f>IF(U201="nulová",N201,0)</f>
        <v>0</v>
      </c>
      <c r="BJ201" s="20" t="s">
        <v>86</v>
      </c>
      <c r="BK201" s="108">
        <f>ROUND(L201*K201,2)</f>
        <v>0</v>
      </c>
      <c r="BL201" s="20" t="s">
        <v>151</v>
      </c>
      <c r="BM201" s="20" t="s">
        <v>274</v>
      </c>
    </row>
    <row r="202" spans="2:65" s="9" customFormat="1" ht="37.35" customHeight="1">
      <c r="B202" s="152"/>
      <c r="C202" s="153"/>
      <c r="D202" s="154" t="s">
        <v>121</v>
      </c>
      <c r="E202" s="154"/>
      <c r="F202" s="154"/>
      <c r="G202" s="154"/>
      <c r="H202" s="154"/>
      <c r="I202" s="154"/>
      <c r="J202" s="154"/>
      <c r="K202" s="154"/>
      <c r="L202" s="154"/>
      <c r="M202" s="154"/>
      <c r="N202" s="264">
        <f>BK202</f>
        <v>0</v>
      </c>
      <c r="O202" s="265"/>
      <c r="P202" s="265"/>
      <c r="Q202" s="265"/>
      <c r="R202" s="155"/>
      <c r="T202" s="156"/>
      <c r="U202" s="153"/>
      <c r="V202" s="153"/>
      <c r="W202" s="157">
        <f>W203</f>
        <v>0</v>
      </c>
      <c r="X202" s="153"/>
      <c r="Y202" s="157">
        <f>Y203</f>
        <v>4.4960000000000004</v>
      </c>
      <c r="Z202" s="153"/>
      <c r="AA202" s="158">
        <f>AA203</f>
        <v>0</v>
      </c>
      <c r="AR202" s="159" t="s">
        <v>105</v>
      </c>
      <c r="AT202" s="160" t="s">
        <v>77</v>
      </c>
      <c r="AU202" s="160" t="s">
        <v>78</v>
      </c>
      <c r="AY202" s="159" t="s">
        <v>146</v>
      </c>
      <c r="BK202" s="161">
        <f>BK203</f>
        <v>0</v>
      </c>
    </row>
    <row r="203" spans="2:65" s="9" customFormat="1" ht="19.899999999999999" customHeight="1">
      <c r="B203" s="152"/>
      <c r="C203" s="153"/>
      <c r="D203" s="162" t="s">
        <v>122</v>
      </c>
      <c r="E203" s="162"/>
      <c r="F203" s="162"/>
      <c r="G203" s="162"/>
      <c r="H203" s="162"/>
      <c r="I203" s="162"/>
      <c r="J203" s="162"/>
      <c r="K203" s="162"/>
      <c r="L203" s="162"/>
      <c r="M203" s="162"/>
      <c r="N203" s="260">
        <f>BK203</f>
        <v>0</v>
      </c>
      <c r="O203" s="261"/>
      <c r="P203" s="261"/>
      <c r="Q203" s="261"/>
      <c r="R203" s="155"/>
      <c r="T203" s="156"/>
      <c r="U203" s="153"/>
      <c r="V203" s="153"/>
      <c r="W203" s="157">
        <f>SUM(W204:W265)</f>
        <v>0</v>
      </c>
      <c r="X203" s="153"/>
      <c r="Y203" s="157">
        <f>SUM(Y204:Y265)</f>
        <v>4.4960000000000004</v>
      </c>
      <c r="Z203" s="153"/>
      <c r="AA203" s="158">
        <f>SUM(AA204:AA265)</f>
        <v>0</v>
      </c>
      <c r="AR203" s="159" t="s">
        <v>105</v>
      </c>
      <c r="AT203" s="160" t="s">
        <v>77</v>
      </c>
      <c r="AU203" s="160" t="s">
        <v>86</v>
      </c>
      <c r="AY203" s="159" t="s">
        <v>146</v>
      </c>
      <c r="BK203" s="161">
        <f>SUM(BK204:BK265)</f>
        <v>0</v>
      </c>
    </row>
    <row r="204" spans="2:65" s="1" customFormat="1" ht="20.45" customHeight="1">
      <c r="B204" s="134"/>
      <c r="C204" s="163" t="s">
        <v>275</v>
      </c>
      <c r="D204" s="163" t="s">
        <v>147</v>
      </c>
      <c r="E204" s="164" t="s">
        <v>276</v>
      </c>
      <c r="F204" s="266" t="s">
        <v>277</v>
      </c>
      <c r="G204" s="266"/>
      <c r="H204" s="266"/>
      <c r="I204" s="266"/>
      <c r="J204" s="165" t="s">
        <v>150</v>
      </c>
      <c r="K204" s="166">
        <v>1498.4190000000001</v>
      </c>
      <c r="L204" s="267">
        <v>0</v>
      </c>
      <c r="M204" s="267"/>
      <c r="N204" s="257">
        <f>ROUND(L204*K204,2)</f>
        <v>0</v>
      </c>
      <c r="O204" s="257"/>
      <c r="P204" s="257"/>
      <c r="Q204" s="257"/>
      <c r="R204" s="137"/>
      <c r="T204" s="167" t="s">
        <v>5</v>
      </c>
      <c r="U204" s="46" t="s">
        <v>43</v>
      </c>
      <c r="V204" s="38"/>
      <c r="W204" s="168">
        <f>V204*K204</f>
        <v>0</v>
      </c>
      <c r="X204" s="168">
        <v>0</v>
      </c>
      <c r="Y204" s="168">
        <f>X204*K204</f>
        <v>0</v>
      </c>
      <c r="Z204" s="168">
        <v>0</v>
      </c>
      <c r="AA204" s="169">
        <f>Z204*K204</f>
        <v>0</v>
      </c>
      <c r="AR204" s="20" t="s">
        <v>221</v>
      </c>
      <c r="AT204" s="20" t="s">
        <v>147</v>
      </c>
      <c r="AU204" s="20" t="s">
        <v>105</v>
      </c>
      <c r="AY204" s="20" t="s">
        <v>146</v>
      </c>
      <c r="BE204" s="108">
        <f>IF(U204="základní",N204,0)</f>
        <v>0</v>
      </c>
      <c r="BF204" s="108">
        <f>IF(U204="snížená",N204,0)</f>
        <v>0</v>
      </c>
      <c r="BG204" s="108">
        <f>IF(U204="zákl. přenesená",N204,0)</f>
        <v>0</v>
      </c>
      <c r="BH204" s="108">
        <f>IF(U204="sníž. přenesená",N204,0)</f>
        <v>0</v>
      </c>
      <c r="BI204" s="108">
        <f>IF(U204="nulová",N204,0)</f>
        <v>0</v>
      </c>
      <c r="BJ204" s="20" t="s">
        <v>86</v>
      </c>
      <c r="BK204" s="108">
        <f>ROUND(L204*K204,2)</f>
        <v>0</v>
      </c>
      <c r="BL204" s="20" t="s">
        <v>221</v>
      </c>
      <c r="BM204" s="20" t="s">
        <v>278</v>
      </c>
    </row>
    <row r="205" spans="2:65" s="10" customFormat="1" ht="20.45" customHeight="1">
      <c r="B205" s="170"/>
      <c r="C205" s="171"/>
      <c r="D205" s="171"/>
      <c r="E205" s="172" t="s">
        <v>5</v>
      </c>
      <c r="F205" s="250" t="s">
        <v>279</v>
      </c>
      <c r="G205" s="251"/>
      <c r="H205" s="251"/>
      <c r="I205" s="251"/>
      <c r="J205" s="171"/>
      <c r="K205" s="173">
        <v>470.22800000000001</v>
      </c>
      <c r="L205" s="171"/>
      <c r="M205" s="171"/>
      <c r="N205" s="171"/>
      <c r="O205" s="171"/>
      <c r="P205" s="171"/>
      <c r="Q205" s="171"/>
      <c r="R205" s="174"/>
      <c r="T205" s="175"/>
      <c r="U205" s="171"/>
      <c r="V205" s="171"/>
      <c r="W205" s="171"/>
      <c r="X205" s="171"/>
      <c r="Y205" s="171"/>
      <c r="Z205" s="171"/>
      <c r="AA205" s="176"/>
      <c r="AT205" s="177" t="s">
        <v>154</v>
      </c>
      <c r="AU205" s="177" t="s">
        <v>105</v>
      </c>
      <c r="AV205" s="10" t="s">
        <v>105</v>
      </c>
      <c r="AW205" s="10" t="s">
        <v>35</v>
      </c>
      <c r="AX205" s="10" t="s">
        <v>78</v>
      </c>
      <c r="AY205" s="177" t="s">
        <v>146</v>
      </c>
    </row>
    <row r="206" spans="2:65" s="10" customFormat="1" ht="20.45" customHeight="1">
      <c r="B206" s="170"/>
      <c r="C206" s="171"/>
      <c r="D206" s="171"/>
      <c r="E206" s="172" t="s">
        <v>5</v>
      </c>
      <c r="F206" s="270" t="s">
        <v>280</v>
      </c>
      <c r="G206" s="271"/>
      <c r="H206" s="271"/>
      <c r="I206" s="271"/>
      <c r="J206" s="171"/>
      <c r="K206" s="173">
        <v>293.94099999999997</v>
      </c>
      <c r="L206" s="171"/>
      <c r="M206" s="171"/>
      <c r="N206" s="171"/>
      <c r="O206" s="171"/>
      <c r="P206" s="171"/>
      <c r="Q206" s="171"/>
      <c r="R206" s="174"/>
      <c r="T206" s="175"/>
      <c r="U206" s="171"/>
      <c r="V206" s="171"/>
      <c r="W206" s="171"/>
      <c r="X206" s="171"/>
      <c r="Y206" s="171"/>
      <c r="Z206" s="171"/>
      <c r="AA206" s="176"/>
      <c r="AT206" s="177" t="s">
        <v>154</v>
      </c>
      <c r="AU206" s="177" t="s">
        <v>105</v>
      </c>
      <c r="AV206" s="10" t="s">
        <v>105</v>
      </c>
      <c r="AW206" s="10" t="s">
        <v>35</v>
      </c>
      <c r="AX206" s="10" t="s">
        <v>78</v>
      </c>
      <c r="AY206" s="177" t="s">
        <v>146</v>
      </c>
    </row>
    <row r="207" spans="2:65" s="10" customFormat="1" ht="20.45" customHeight="1">
      <c r="B207" s="170"/>
      <c r="C207" s="171"/>
      <c r="D207" s="171"/>
      <c r="E207" s="172" t="s">
        <v>5</v>
      </c>
      <c r="F207" s="270" t="s">
        <v>281</v>
      </c>
      <c r="G207" s="271"/>
      <c r="H207" s="271"/>
      <c r="I207" s="271"/>
      <c r="J207" s="171"/>
      <c r="K207" s="173">
        <v>734.25</v>
      </c>
      <c r="L207" s="171"/>
      <c r="M207" s="171"/>
      <c r="N207" s="171"/>
      <c r="O207" s="171"/>
      <c r="P207" s="171"/>
      <c r="Q207" s="171"/>
      <c r="R207" s="174"/>
      <c r="T207" s="175"/>
      <c r="U207" s="171"/>
      <c r="V207" s="171"/>
      <c r="W207" s="171"/>
      <c r="X207" s="171"/>
      <c r="Y207" s="171"/>
      <c r="Z207" s="171"/>
      <c r="AA207" s="176"/>
      <c r="AT207" s="177" t="s">
        <v>154</v>
      </c>
      <c r="AU207" s="177" t="s">
        <v>105</v>
      </c>
      <c r="AV207" s="10" t="s">
        <v>105</v>
      </c>
      <c r="AW207" s="10" t="s">
        <v>35</v>
      </c>
      <c r="AX207" s="10" t="s">
        <v>78</v>
      </c>
      <c r="AY207" s="177" t="s">
        <v>146</v>
      </c>
    </row>
    <row r="208" spans="2:65" s="11" customFormat="1" ht="20.45" customHeight="1">
      <c r="B208" s="178"/>
      <c r="C208" s="179"/>
      <c r="D208" s="179"/>
      <c r="E208" s="180" t="s">
        <v>5</v>
      </c>
      <c r="F208" s="252" t="s">
        <v>155</v>
      </c>
      <c r="G208" s="253"/>
      <c r="H208" s="253"/>
      <c r="I208" s="253"/>
      <c r="J208" s="179"/>
      <c r="K208" s="181">
        <v>1498.4190000000001</v>
      </c>
      <c r="L208" s="179"/>
      <c r="M208" s="179"/>
      <c r="N208" s="179"/>
      <c r="O208" s="179"/>
      <c r="P208" s="179"/>
      <c r="Q208" s="179"/>
      <c r="R208" s="182"/>
      <c r="T208" s="183"/>
      <c r="U208" s="179"/>
      <c r="V208" s="179"/>
      <c r="W208" s="179"/>
      <c r="X208" s="179"/>
      <c r="Y208" s="179"/>
      <c r="Z208" s="179"/>
      <c r="AA208" s="184"/>
      <c r="AT208" s="185" t="s">
        <v>154</v>
      </c>
      <c r="AU208" s="185" t="s">
        <v>105</v>
      </c>
      <c r="AV208" s="11" t="s">
        <v>151</v>
      </c>
      <c r="AW208" s="11" t="s">
        <v>35</v>
      </c>
      <c r="AX208" s="11" t="s">
        <v>86</v>
      </c>
      <c r="AY208" s="185" t="s">
        <v>146</v>
      </c>
    </row>
    <row r="209" spans="2:65" s="12" customFormat="1" ht="20.45" customHeight="1">
      <c r="B209" s="190"/>
      <c r="C209" s="191"/>
      <c r="D209" s="191"/>
      <c r="E209" s="192" t="s">
        <v>5</v>
      </c>
      <c r="F209" s="268" t="s">
        <v>282</v>
      </c>
      <c r="G209" s="269"/>
      <c r="H209" s="269"/>
      <c r="I209" s="269"/>
      <c r="J209" s="191"/>
      <c r="K209" s="193" t="s">
        <v>5</v>
      </c>
      <c r="L209" s="191"/>
      <c r="M209" s="191"/>
      <c r="N209" s="191"/>
      <c r="O209" s="191"/>
      <c r="P209" s="191"/>
      <c r="Q209" s="191"/>
      <c r="R209" s="194"/>
      <c r="T209" s="195"/>
      <c r="U209" s="191"/>
      <c r="V209" s="191"/>
      <c r="W209" s="191"/>
      <c r="X209" s="191"/>
      <c r="Y209" s="191"/>
      <c r="Z209" s="191"/>
      <c r="AA209" s="196"/>
      <c r="AT209" s="197" t="s">
        <v>154</v>
      </c>
      <c r="AU209" s="197" t="s">
        <v>105</v>
      </c>
      <c r="AV209" s="12" t="s">
        <v>86</v>
      </c>
      <c r="AW209" s="12" t="s">
        <v>35</v>
      </c>
      <c r="AX209" s="12" t="s">
        <v>78</v>
      </c>
      <c r="AY209" s="197" t="s">
        <v>146</v>
      </c>
    </row>
    <row r="210" spans="2:65" s="1" customFormat="1" ht="20.45" customHeight="1">
      <c r="B210" s="134"/>
      <c r="C210" s="163" t="s">
        <v>283</v>
      </c>
      <c r="D210" s="163" t="s">
        <v>147</v>
      </c>
      <c r="E210" s="164" t="s">
        <v>284</v>
      </c>
      <c r="F210" s="266" t="s">
        <v>285</v>
      </c>
      <c r="G210" s="266"/>
      <c r="H210" s="266"/>
      <c r="I210" s="266"/>
      <c r="J210" s="165" t="s">
        <v>150</v>
      </c>
      <c r="K210" s="166">
        <v>1498.4190000000001</v>
      </c>
      <c r="L210" s="267">
        <v>0</v>
      </c>
      <c r="M210" s="267"/>
      <c r="N210" s="257">
        <f>ROUND(L210*K210,2)</f>
        <v>0</v>
      </c>
      <c r="O210" s="257"/>
      <c r="P210" s="257"/>
      <c r="Q210" s="257"/>
      <c r="R210" s="137"/>
      <c r="T210" s="167" t="s">
        <v>5</v>
      </c>
      <c r="U210" s="46" t="s">
        <v>43</v>
      </c>
      <c r="V210" s="38"/>
      <c r="W210" s="168">
        <f>V210*K210</f>
        <v>0</v>
      </c>
      <c r="X210" s="168">
        <v>0</v>
      </c>
      <c r="Y210" s="168">
        <f>X210*K210</f>
        <v>0</v>
      </c>
      <c r="Z210" s="168">
        <v>0</v>
      </c>
      <c r="AA210" s="169">
        <f>Z210*K210</f>
        <v>0</v>
      </c>
      <c r="AR210" s="20" t="s">
        <v>221</v>
      </c>
      <c r="AT210" s="20" t="s">
        <v>147</v>
      </c>
      <c r="AU210" s="20" t="s">
        <v>105</v>
      </c>
      <c r="AY210" s="20" t="s">
        <v>146</v>
      </c>
      <c r="BE210" s="108">
        <f>IF(U210="základní",N210,0)</f>
        <v>0</v>
      </c>
      <c r="BF210" s="108">
        <f>IF(U210="snížená",N210,0)</f>
        <v>0</v>
      </c>
      <c r="BG210" s="108">
        <f>IF(U210="zákl. přenesená",N210,0)</f>
        <v>0</v>
      </c>
      <c r="BH210" s="108">
        <f>IF(U210="sníž. přenesená",N210,0)</f>
        <v>0</v>
      </c>
      <c r="BI210" s="108">
        <f>IF(U210="nulová",N210,0)</f>
        <v>0</v>
      </c>
      <c r="BJ210" s="20" t="s">
        <v>86</v>
      </c>
      <c r="BK210" s="108">
        <f>ROUND(L210*K210,2)</f>
        <v>0</v>
      </c>
      <c r="BL210" s="20" t="s">
        <v>221</v>
      </c>
      <c r="BM210" s="20" t="s">
        <v>286</v>
      </c>
    </row>
    <row r="211" spans="2:65" s="10" customFormat="1" ht="20.45" customHeight="1">
      <c r="B211" s="170"/>
      <c r="C211" s="171"/>
      <c r="D211" s="171"/>
      <c r="E211" s="172" t="s">
        <v>5</v>
      </c>
      <c r="F211" s="250" t="s">
        <v>279</v>
      </c>
      <c r="G211" s="251"/>
      <c r="H211" s="251"/>
      <c r="I211" s="251"/>
      <c r="J211" s="171"/>
      <c r="K211" s="173">
        <v>470.22800000000001</v>
      </c>
      <c r="L211" s="171"/>
      <c r="M211" s="171"/>
      <c r="N211" s="171"/>
      <c r="O211" s="171"/>
      <c r="P211" s="171"/>
      <c r="Q211" s="171"/>
      <c r="R211" s="174"/>
      <c r="T211" s="175"/>
      <c r="U211" s="171"/>
      <c r="V211" s="171"/>
      <c r="W211" s="171"/>
      <c r="X211" s="171"/>
      <c r="Y211" s="171"/>
      <c r="Z211" s="171"/>
      <c r="AA211" s="176"/>
      <c r="AT211" s="177" t="s">
        <v>154</v>
      </c>
      <c r="AU211" s="177" t="s">
        <v>105</v>
      </c>
      <c r="AV211" s="10" t="s">
        <v>105</v>
      </c>
      <c r="AW211" s="10" t="s">
        <v>35</v>
      </c>
      <c r="AX211" s="10" t="s">
        <v>78</v>
      </c>
      <c r="AY211" s="177" t="s">
        <v>146</v>
      </c>
    </row>
    <row r="212" spans="2:65" s="10" customFormat="1" ht="20.45" customHeight="1">
      <c r="B212" s="170"/>
      <c r="C212" s="171"/>
      <c r="D212" s="171"/>
      <c r="E212" s="172" t="s">
        <v>5</v>
      </c>
      <c r="F212" s="270" t="s">
        <v>280</v>
      </c>
      <c r="G212" s="271"/>
      <c r="H212" s="271"/>
      <c r="I212" s="271"/>
      <c r="J212" s="171"/>
      <c r="K212" s="173">
        <v>293.94099999999997</v>
      </c>
      <c r="L212" s="171"/>
      <c r="M212" s="171"/>
      <c r="N212" s="171"/>
      <c r="O212" s="171"/>
      <c r="P212" s="171"/>
      <c r="Q212" s="171"/>
      <c r="R212" s="174"/>
      <c r="T212" s="175"/>
      <c r="U212" s="171"/>
      <c r="V212" s="171"/>
      <c r="W212" s="171"/>
      <c r="X212" s="171"/>
      <c r="Y212" s="171"/>
      <c r="Z212" s="171"/>
      <c r="AA212" s="176"/>
      <c r="AT212" s="177" t="s">
        <v>154</v>
      </c>
      <c r="AU212" s="177" t="s">
        <v>105</v>
      </c>
      <c r="AV212" s="10" t="s">
        <v>105</v>
      </c>
      <c r="AW212" s="10" t="s">
        <v>35</v>
      </c>
      <c r="AX212" s="10" t="s">
        <v>78</v>
      </c>
      <c r="AY212" s="177" t="s">
        <v>146</v>
      </c>
    </row>
    <row r="213" spans="2:65" s="10" customFormat="1" ht="20.45" customHeight="1">
      <c r="B213" s="170"/>
      <c r="C213" s="171"/>
      <c r="D213" s="171"/>
      <c r="E213" s="172" t="s">
        <v>5</v>
      </c>
      <c r="F213" s="270" t="s">
        <v>281</v>
      </c>
      <c r="G213" s="271"/>
      <c r="H213" s="271"/>
      <c r="I213" s="271"/>
      <c r="J213" s="171"/>
      <c r="K213" s="173">
        <v>734.25</v>
      </c>
      <c r="L213" s="171"/>
      <c r="M213" s="171"/>
      <c r="N213" s="171"/>
      <c r="O213" s="171"/>
      <c r="P213" s="171"/>
      <c r="Q213" s="171"/>
      <c r="R213" s="174"/>
      <c r="T213" s="175"/>
      <c r="U213" s="171"/>
      <c r="V213" s="171"/>
      <c r="W213" s="171"/>
      <c r="X213" s="171"/>
      <c r="Y213" s="171"/>
      <c r="Z213" s="171"/>
      <c r="AA213" s="176"/>
      <c r="AT213" s="177" t="s">
        <v>154</v>
      </c>
      <c r="AU213" s="177" t="s">
        <v>105</v>
      </c>
      <c r="AV213" s="10" t="s">
        <v>105</v>
      </c>
      <c r="AW213" s="10" t="s">
        <v>35</v>
      </c>
      <c r="AX213" s="10" t="s">
        <v>78</v>
      </c>
      <c r="AY213" s="177" t="s">
        <v>146</v>
      </c>
    </row>
    <row r="214" spans="2:65" s="11" customFormat="1" ht="20.45" customHeight="1">
      <c r="B214" s="178"/>
      <c r="C214" s="179"/>
      <c r="D214" s="179"/>
      <c r="E214" s="180" t="s">
        <v>5</v>
      </c>
      <c r="F214" s="252" t="s">
        <v>155</v>
      </c>
      <c r="G214" s="253"/>
      <c r="H214" s="253"/>
      <c r="I214" s="253"/>
      <c r="J214" s="179"/>
      <c r="K214" s="181">
        <v>1498.4190000000001</v>
      </c>
      <c r="L214" s="179"/>
      <c r="M214" s="179"/>
      <c r="N214" s="179"/>
      <c r="O214" s="179"/>
      <c r="P214" s="179"/>
      <c r="Q214" s="179"/>
      <c r="R214" s="182"/>
      <c r="T214" s="183"/>
      <c r="U214" s="179"/>
      <c r="V214" s="179"/>
      <c r="W214" s="179"/>
      <c r="X214" s="179"/>
      <c r="Y214" s="179"/>
      <c r="Z214" s="179"/>
      <c r="AA214" s="184"/>
      <c r="AT214" s="185" t="s">
        <v>154</v>
      </c>
      <c r="AU214" s="185" t="s">
        <v>105</v>
      </c>
      <c r="AV214" s="11" t="s">
        <v>151</v>
      </c>
      <c r="AW214" s="11" t="s">
        <v>35</v>
      </c>
      <c r="AX214" s="11" t="s">
        <v>86</v>
      </c>
      <c r="AY214" s="185" t="s">
        <v>146</v>
      </c>
    </row>
    <row r="215" spans="2:65" s="1" customFormat="1" ht="20.45" customHeight="1">
      <c r="B215" s="134"/>
      <c r="C215" s="163" t="s">
        <v>287</v>
      </c>
      <c r="D215" s="163" t="s">
        <v>147</v>
      </c>
      <c r="E215" s="164" t="s">
        <v>288</v>
      </c>
      <c r="F215" s="266" t="s">
        <v>289</v>
      </c>
      <c r="G215" s="266"/>
      <c r="H215" s="266"/>
      <c r="I215" s="266"/>
      <c r="J215" s="165" t="s">
        <v>150</v>
      </c>
      <c r="K215" s="166">
        <v>1498.4190000000001</v>
      </c>
      <c r="L215" s="267">
        <v>0</v>
      </c>
      <c r="M215" s="267"/>
      <c r="N215" s="257">
        <f>ROUND(L215*K215,2)</f>
        <v>0</v>
      </c>
      <c r="O215" s="257"/>
      <c r="P215" s="257"/>
      <c r="Q215" s="257"/>
      <c r="R215" s="137"/>
      <c r="T215" s="167" t="s">
        <v>5</v>
      </c>
      <c r="U215" s="46" t="s">
        <v>43</v>
      </c>
      <c r="V215" s="38"/>
      <c r="W215" s="168">
        <f>V215*K215</f>
        <v>0</v>
      </c>
      <c r="X215" s="168">
        <v>0</v>
      </c>
      <c r="Y215" s="168">
        <f>X215*K215</f>
        <v>0</v>
      </c>
      <c r="Z215" s="168">
        <v>0</v>
      </c>
      <c r="AA215" s="169">
        <f>Z215*K215</f>
        <v>0</v>
      </c>
      <c r="AR215" s="20" t="s">
        <v>221</v>
      </c>
      <c r="AT215" s="20" t="s">
        <v>147</v>
      </c>
      <c r="AU215" s="20" t="s">
        <v>105</v>
      </c>
      <c r="AY215" s="20" t="s">
        <v>146</v>
      </c>
      <c r="BE215" s="108">
        <f>IF(U215="základní",N215,0)</f>
        <v>0</v>
      </c>
      <c r="BF215" s="108">
        <f>IF(U215="snížená",N215,0)</f>
        <v>0</v>
      </c>
      <c r="BG215" s="108">
        <f>IF(U215="zákl. přenesená",N215,0)</f>
        <v>0</v>
      </c>
      <c r="BH215" s="108">
        <f>IF(U215="sníž. přenesená",N215,0)</f>
        <v>0</v>
      </c>
      <c r="BI215" s="108">
        <f>IF(U215="nulová",N215,0)</f>
        <v>0</v>
      </c>
      <c r="BJ215" s="20" t="s">
        <v>86</v>
      </c>
      <c r="BK215" s="108">
        <f>ROUND(L215*K215,2)</f>
        <v>0</v>
      </c>
      <c r="BL215" s="20" t="s">
        <v>221</v>
      </c>
      <c r="BM215" s="20" t="s">
        <v>290</v>
      </c>
    </row>
    <row r="216" spans="2:65" s="10" customFormat="1" ht="20.45" customHeight="1">
      <c r="B216" s="170"/>
      <c r="C216" s="171"/>
      <c r="D216" s="171"/>
      <c r="E216" s="172" t="s">
        <v>5</v>
      </c>
      <c r="F216" s="250" t="s">
        <v>279</v>
      </c>
      <c r="G216" s="251"/>
      <c r="H216" s="251"/>
      <c r="I216" s="251"/>
      <c r="J216" s="171"/>
      <c r="K216" s="173">
        <v>470.22800000000001</v>
      </c>
      <c r="L216" s="171"/>
      <c r="M216" s="171"/>
      <c r="N216" s="171"/>
      <c r="O216" s="171"/>
      <c r="P216" s="171"/>
      <c r="Q216" s="171"/>
      <c r="R216" s="174"/>
      <c r="T216" s="175"/>
      <c r="U216" s="171"/>
      <c r="V216" s="171"/>
      <c r="W216" s="171"/>
      <c r="X216" s="171"/>
      <c r="Y216" s="171"/>
      <c r="Z216" s="171"/>
      <c r="AA216" s="176"/>
      <c r="AT216" s="177" t="s">
        <v>154</v>
      </c>
      <c r="AU216" s="177" t="s">
        <v>105</v>
      </c>
      <c r="AV216" s="10" t="s">
        <v>105</v>
      </c>
      <c r="AW216" s="10" t="s">
        <v>35</v>
      </c>
      <c r="AX216" s="10" t="s">
        <v>78</v>
      </c>
      <c r="AY216" s="177" t="s">
        <v>146</v>
      </c>
    </row>
    <row r="217" spans="2:65" s="10" customFormat="1" ht="20.45" customHeight="1">
      <c r="B217" s="170"/>
      <c r="C217" s="171"/>
      <c r="D217" s="171"/>
      <c r="E217" s="172" t="s">
        <v>5</v>
      </c>
      <c r="F217" s="270" t="s">
        <v>280</v>
      </c>
      <c r="G217" s="271"/>
      <c r="H217" s="271"/>
      <c r="I217" s="271"/>
      <c r="J217" s="171"/>
      <c r="K217" s="173">
        <v>293.94099999999997</v>
      </c>
      <c r="L217" s="171"/>
      <c r="M217" s="171"/>
      <c r="N217" s="171"/>
      <c r="O217" s="171"/>
      <c r="P217" s="171"/>
      <c r="Q217" s="171"/>
      <c r="R217" s="174"/>
      <c r="T217" s="175"/>
      <c r="U217" s="171"/>
      <c r="V217" s="171"/>
      <c r="W217" s="171"/>
      <c r="X217" s="171"/>
      <c r="Y217" s="171"/>
      <c r="Z217" s="171"/>
      <c r="AA217" s="176"/>
      <c r="AT217" s="177" t="s">
        <v>154</v>
      </c>
      <c r="AU217" s="177" t="s">
        <v>105</v>
      </c>
      <c r="AV217" s="10" t="s">
        <v>105</v>
      </c>
      <c r="AW217" s="10" t="s">
        <v>35</v>
      </c>
      <c r="AX217" s="10" t="s">
        <v>78</v>
      </c>
      <c r="AY217" s="177" t="s">
        <v>146</v>
      </c>
    </row>
    <row r="218" spans="2:65" s="10" customFormat="1" ht="20.45" customHeight="1">
      <c r="B218" s="170"/>
      <c r="C218" s="171"/>
      <c r="D218" s="171"/>
      <c r="E218" s="172" t="s">
        <v>5</v>
      </c>
      <c r="F218" s="270" t="s">
        <v>281</v>
      </c>
      <c r="G218" s="271"/>
      <c r="H218" s="271"/>
      <c r="I218" s="271"/>
      <c r="J218" s="171"/>
      <c r="K218" s="173">
        <v>734.25</v>
      </c>
      <c r="L218" s="171"/>
      <c r="M218" s="171"/>
      <c r="N218" s="171"/>
      <c r="O218" s="171"/>
      <c r="P218" s="171"/>
      <c r="Q218" s="171"/>
      <c r="R218" s="174"/>
      <c r="T218" s="175"/>
      <c r="U218" s="171"/>
      <c r="V218" s="171"/>
      <c r="W218" s="171"/>
      <c r="X218" s="171"/>
      <c r="Y218" s="171"/>
      <c r="Z218" s="171"/>
      <c r="AA218" s="176"/>
      <c r="AT218" s="177" t="s">
        <v>154</v>
      </c>
      <c r="AU218" s="177" t="s">
        <v>105</v>
      </c>
      <c r="AV218" s="10" t="s">
        <v>105</v>
      </c>
      <c r="AW218" s="10" t="s">
        <v>35</v>
      </c>
      <c r="AX218" s="10" t="s">
        <v>78</v>
      </c>
      <c r="AY218" s="177" t="s">
        <v>146</v>
      </c>
    </row>
    <row r="219" spans="2:65" s="11" customFormat="1" ht="20.45" customHeight="1">
      <c r="B219" s="178"/>
      <c r="C219" s="179"/>
      <c r="D219" s="179"/>
      <c r="E219" s="180" t="s">
        <v>5</v>
      </c>
      <c r="F219" s="252" t="s">
        <v>155</v>
      </c>
      <c r="G219" s="253"/>
      <c r="H219" s="253"/>
      <c r="I219" s="253"/>
      <c r="J219" s="179"/>
      <c r="K219" s="181">
        <v>1498.4190000000001</v>
      </c>
      <c r="L219" s="179"/>
      <c r="M219" s="179"/>
      <c r="N219" s="179"/>
      <c r="O219" s="179"/>
      <c r="P219" s="179"/>
      <c r="Q219" s="179"/>
      <c r="R219" s="182"/>
      <c r="T219" s="183"/>
      <c r="U219" s="179"/>
      <c r="V219" s="179"/>
      <c r="W219" s="179"/>
      <c r="X219" s="179"/>
      <c r="Y219" s="179"/>
      <c r="Z219" s="179"/>
      <c r="AA219" s="184"/>
      <c r="AT219" s="185" t="s">
        <v>154</v>
      </c>
      <c r="AU219" s="185" t="s">
        <v>105</v>
      </c>
      <c r="AV219" s="11" t="s">
        <v>151</v>
      </c>
      <c r="AW219" s="11" t="s">
        <v>35</v>
      </c>
      <c r="AX219" s="11" t="s">
        <v>86</v>
      </c>
      <c r="AY219" s="185" t="s">
        <v>146</v>
      </c>
    </row>
    <row r="220" spans="2:65" s="1" customFormat="1" ht="40.15" customHeight="1">
      <c r="B220" s="134"/>
      <c r="C220" s="163" t="s">
        <v>291</v>
      </c>
      <c r="D220" s="163" t="s">
        <v>147</v>
      </c>
      <c r="E220" s="164" t="s">
        <v>292</v>
      </c>
      <c r="F220" s="266" t="s">
        <v>293</v>
      </c>
      <c r="G220" s="266"/>
      <c r="H220" s="266"/>
      <c r="I220" s="266"/>
      <c r="J220" s="165" t="s">
        <v>150</v>
      </c>
      <c r="K220" s="166">
        <v>1498.4190000000001</v>
      </c>
      <c r="L220" s="267">
        <v>0</v>
      </c>
      <c r="M220" s="267"/>
      <c r="N220" s="257">
        <f>ROUND(L220*K220,2)</f>
        <v>0</v>
      </c>
      <c r="O220" s="257"/>
      <c r="P220" s="257"/>
      <c r="Q220" s="257"/>
      <c r="R220" s="137"/>
      <c r="T220" s="167" t="s">
        <v>5</v>
      </c>
      <c r="U220" s="46" t="s">
        <v>43</v>
      </c>
      <c r="V220" s="38"/>
      <c r="W220" s="168">
        <f>V220*K220</f>
        <v>0</v>
      </c>
      <c r="X220" s="168">
        <v>0</v>
      </c>
      <c r="Y220" s="168">
        <f>X220*K220</f>
        <v>0</v>
      </c>
      <c r="Z220" s="168">
        <v>0</v>
      </c>
      <c r="AA220" s="169">
        <f>Z220*K220</f>
        <v>0</v>
      </c>
      <c r="AR220" s="20" t="s">
        <v>221</v>
      </c>
      <c r="AT220" s="20" t="s">
        <v>147</v>
      </c>
      <c r="AU220" s="20" t="s">
        <v>105</v>
      </c>
      <c r="AY220" s="20" t="s">
        <v>146</v>
      </c>
      <c r="BE220" s="108">
        <f>IF(U220="základní",N220,0)</f>
        <v>0</v>
      </c>
      <c r="BF220" s="108">
        <f>IF(U220="snížená",N220,0)</f>
        <v>0</v>
      </c>
      <c r="BG220" s="108">
        <f>IF(U220="zákl. přenesená",N220,0)</f>
        <v>0</v>
      </c>
      <c r="BH220" s="108">
        <f>IF(U220="sníž. přenesená",N220,0)</f>
        <v>0</v>
      </c>
      <c r="BI220" s="108">
        <f>IF(U220="nulová",N220,0)</f>
        <v>0</v>
      </c>
      <c r="BJ220" s="20" t="s">
        <v>86</v>
      </c>
      <c r="BK220" s="108">
        <f>ROUND(L220*K220,2)</f>
        <v>0</v>
      </c>
      <c r="BL220" s="20" t="s">
        <v>221</v>
      </c>
      <c r="BM220" s="20" t="s">
        <v>294</v>
      </c>
    </row>
    <row r="221" spans="2:65" s="10" customFormat="1" ht="20.45" customHeight="1">
      <c r="B221" s="170"/>
      <c r="C221" s="171"/>
      <c r="D221" s="171"/>
      <c r="E221" s="172" t="s">
        <v>5</v>
      </c>
      <c r="F221" s="250" t="s">
        <v>279</v>
      </c>
      <c r="G221" s="251"/>
      <c r="H221" s="251"/>
      <c r="I221" s="251"/>
      <c r="J221" s="171"/>
      <c r="K221" s="173">
        <v>470.22800000000001</v>
      </c>
      <c r="L221" s="171"/>
      <c r="M221" s="171"/>
      <c r="N221" s="171"/>
      <c r="O221" s="171"/>
      <c r="P221" s="171"/>
      <c r="Q221" s="171"/>
      <c r="R221" s="174"/>
      <c r="T221" s="175"/>
      <c r="U221" s="171"/>
      <c r="V221" s="171"/>
      <c r="W221" s="171"/>
      <c r="X221" s="171"/>
      <c r="Y221" s="171"/>
      <c r="Z221" s="171"/>
      <c r="AA221" s="176"/>
      <c r="AT221" s="177" t="s">
        <v>154</v>
      </c>
      <c r="AU221" s="177" t="s">
        <v>105</v>
      </c>
      <c r="AV221" s="10" t="s">
        <v>105</v>
      </c>
      <c r="AW221" s="10" t="s">
        <v>35</v>
      </c>
      <c r="AX221" s="10" t="s">
        <v>78</v>
      </c>
      <c r="AY221" s="177" t="s">
        <v>146</v>
      </c>
    </row>
    <row r="222" spans="2:65" s="10" customFormat="1" ht="20.45" customHeight="1">
      <c r="B222" s="170"/>
      <c r="C222" s="171"/>
      <c r="D222" s="171"/>
      <c r="E222" s="172" t="s">
        <v>5</v>
      </c>
      <c r="F222" s="270" t="s">
        <v>280</v>
      </c>
      <c r="G222" s="271"/>
      <c r="H222" s="271"/>
      <c r="I222" s="271"/>
      <c r="J222" s="171"/>
      <c r="K222" s="173">
        <v>293.94099999999997</v>
      </c>
      <c r="L222" s="171"/>
      <c r="M222" s="171"/>
      <c r="N222" s="171"/>
      <c r="O222" s="171"/>
      <c r="P222" s="171"/>
      <c r="Q222" s="171"/>
      <c r="R222" s="174"/>
      <c r="T222" s="175"/>
      <c r="U222" s="171"/>
      <c r="V222" s="171"/>
      <c r="W222" s="171"/>
      <c r="X222" s="171"/>
      <c r="Y222" s="171"/>
      <c r="Z222" s="171"/>
      <c r="AA222" s="176"/>
      <c r="AT222" s="177" t="s">
        <v>154</v>
      </c>
      <c r="AU222" s="177" t="s">
        <v>105</v>
      </c>
      <c r="AV222" s="10" t="s">
        <v>105</v>
      </c>
      <c r="AW222" s="10" t="s">
        <v>35</v>
      </c>
      <c r="AX222" s="10" t="s">
        <v>78</v>
      </c>
      <c r="AY222" s="177" t="s">
        <v>146</v>
      </c>
    </row>
    <row r="223" spans="2:65" s="10" customFormat="1" ht="20.45" customHeight="1">
      <c r="B223" s="170"/>
      <c r="C223" s="171"/>
      <c r="D223" s="171"/>
      <c r="E223" s="172" t="s">
        <v>5</v>
      </c>
      <c r="F223" s="270" t="s">
        <v>281</v>
      </c>
      <c r="G223" s="271"/>
      <c r="H223" s="271"/>
      <c r="I223" s="271"/>
      <c r="J223" s="171"/>
      <c r="K223" s="173">
        <v>734.25</v>
      </c>
      <c r="L223" s="171"/>
      <c r="M223" s="171"/>
      <c r="N223" s="171"/>
      <c r="O223" s="171"/>
      <c r="P223" s="171"/>
      <c r="Q223" s="171"/>
      <c r="R223" s="174"/>
      <c r="T223" s="175"/>
      <c r="U223" s="171"/>
      <c r="V223" s="171"/>
      <c r="W223" s="171"/>
      <c r="X223" s="171"/>
      <c r="Y223" s="171"/>
      <c r="Z223" s="171"/>
      <c r="AA223" s="176"/>
      <c r="AT223" s="177" t="s">
        <v>154</v>
      </c>
      <c r="AU223" s="177" t="s">
        <v>105</v>
      </c>
      <c r="AV223" s="10" t="s">
        <v>105</v>
      </c>
      <c r="AW223" s="10" t="s">
        <v>35</v>
      </c>
      <c r="AX223" s="10" t="s">
        <v>78</v>
      </c>
      <c r="AY223" s="177" t="s">
        <v>146</v>
      </c>
    </row>
    <row r="224" spans="2:65" s="11" customFormat="1" ht="20.45" customHeight="1">
      <c r="B224" s="178"/>
      <c r="C224" s="179"/>
      <c r="D224" s="179"/>
      <c r="E224" s="180" t="s">
        <v>5</v>
      </c>
      <c r="F224" s="252" t="s">
        <v>155</v>
      </c>
      <c r="G224" s="253"/>
      <c r="H224" s="253"/>
      <c r="I224" s="253"/>
      <c r="J224" s="179"/>
      <c r="K224" s="181">
        <v>1498.4190000000001</v>
      </c>
      <c r="L224" s="179"/>
      <c r="M224" s="179"/>
      <c r="N224" s="179"/>
      <c r="O224" s="179"/>
      <c r="P224" s="179"/>
      <c r="Q224" s="179"/>
      <c r="R224" s="182"/>
      <c r="T224" s="183"/>
      <c r="U224" s="179"/>
      <c r="V224" s="179"/>
      <c r="W224" s="179"/>
      <c r="X224" s="179"/>
      <c r="Y224" s="179"/>
      <c r="Z224" s="179"/>
      <c r="AA224" s="184"/>
      <c r="AT224" s="185" t="s">
        <v>154</v>
      </c>
      <c r="AU224" s="185" t="s">
        <v>105</v>
      </c>
      <c r="AV224" s="11" t="s">
        <v>151</v>
      </c>
      <c r="AW224" s="11" t="s">
        <v>35</v>
      </c>
      <c r="AX224" s="11" t="s">
        <v>86</v>
      </c>
      <c r="AY224" s="185" t="s">
        <v>146</v>
      </c>
    </row>
    <row r="225" spans="2:65" s="12" customFormat="1" ht="20.45" customHeight="1">
      <c r="B225" s="190"/>
      <c r="C225" s="191"/>
      <c r="D225" s="191"/>
      <c r="E225" s="192" t="s">
        <v>5</v>
      </c>
      <c r="F225" s="268" t="s">
        <v>282</v>
      </c>
      <c r="G225" s="269"/>
      <c r="H225" s="269"/>
      <c r="I225" s="269"/>
      <c r="J225" s="191"/>
      <c r="K225" s="193" t="s">
        <v>5</v>
      </c>
      <c r="L225" s="191"/>
      <c r="M225" s="191"/>
      <c r="N225" s="191"/>
      <c r="O225" s="191"/>
      <c r="P225" s="191"/>
      <c r="Q225" s="191"/>
      <c r="R225" s="194"/>
      <c r="T225" s="195"/>
      <c r="U225" s="191"/>
      <c r="V225" s="191"/>
      <c r="W225" s="191"/>
      <c r="X225" s="191"/>
      <c r="Y225" s="191"/>
      <c r="Z225" s="191"/>
      <c r="AA225" s="196"/>
      <c r="AT225" s="197" t="s">
        <v>154</v>
      </c>
      <c r="AU225" s="197" t="s">
        <v>105</v>
      </c>
      <c r="AV225" s="12" t="s">
        <v>86</v>
      </c>
      <c r="AW225" s="12" t="s">
        <v>35</v>
      </c>
      <c r="AX225" s="12" t="s">
        <v>78</v>
      </c>
      <c r="AY225" s="197" t="s">
        <v>146</v>
      </c>
    </row>
    <row r="226" spans="2:65" s="1" customFormat="1" ht="40.15" customHeight="1">
      <c r="B226" s="134"/>
      <c r="C226" s="163" t="s">
        <v>295</v>
      </c>
      <c r="D226" s="163" t="s">
        <v>147</v>
      </c>
      <c r="E226" s="164" t="s">
        <v>296</v>
      </c>
      <c r="F226" s="266" t="s">
        <v>297</v>
      </c>
      <c r="G226" s="266"/>
      <c r="H226" s="266"/>
      <c r="I226" s="266"/>
      <c r="J226" s="165" t="s">
        <v>150</v>
      </c>
      <c r="K226" s="166">
        <v>764.16899999999998</v>
      </c>
      <c r="L226" s="267">
        <v>0</v>
      </c>
      <c r="M226" s="267"/>
      <c r="N226" s="257">
        <f>ROUND(L226*K226,2)</f>
        <v>0</v>
      </c>
      <c r="O226" s="257"/>
      <c r="P226" s="257"/>
      <c r="Q226" s="257"/>
      <c r="R226" s="137"/>
      <c r="T226" s="167" t="s">
        <v>5</v>
      </c>
      <c r="U226" s="46" t="s">
        <v>43</v>
      </c>
      <c r="V226" s="38"/>
      <c r="W226" s="168">
        <f>V226*K226</f>
        <v>0</v>
      </c>
      <c r="X226" s="168">
        <v>0</v>
      </c>
      <c r="Y226" s="168">
        <f>X226*K226</f>
        <v>0</v>
      </c>
      <c r="Z226" s="168">
        <v>0</v>
      </c>
      <c r="AA226" s="169">
        <f>Z226*K226</f>
        <v>0</v>
      </c>
      <c r="AR226" s="20" t="s">
        <v>221</v>
      </c>
      <c r="AT226" s="20" t="s">
        <v>147</v>
      </c>
      <c r="AU226" s="20" t="s">
        <v>105</v>
      </c>
      <c r="AY226" s="20" t="s">
        <v>146</v>
      </c>
      <c r="BE226" s="108">
        <f>IF(U226="základní",N226,0)</f>
        <v>0</v>
      </c>
      <c r="BF226" s="108">
        <f>IF(U226="snížená",N226,0)</f>
        <v>0</v>
      </c>
      <c r="BG226" s="108">
        <f>IF(U226="zákl. přenesená",N226,0)</f>
        <v>0</v>
      </c>
      <c r="BH226" s="108">
        <f>IF(U226="sníž. přenesená",N226,0)</f>
        <v>0</v>
      </c>
      <c r="BI226" s="108">
        <f>IF(U226="nulová",N226,0)</f>
        <v>0</v>
      </c>
      <c r="BJ226" s="20" t="s">
        <v>86</v>
      </c>
      <c r="BK226" s="108">
        <f>ROUND(L226*K226,2)</f>
        <v>0</v>
      </c>
      <c r="BL226" s="20" t="s">
        <v>221</v>
      </c>
      <c r="BM226" s="20" t="s">
        <v>298</v>
      </c>
    </row>
    <row r="227" spans="2:65" s="10" customFormat="1" ht="20.45" customHeight="1">
      <c r="B227" s="170"/>
      <c r="C227" s="171"/>
      <c r="D227" s="171"/>
      <c r="E227" s="172" t="s">
        <v>5</v>
      </c>
      <c r="F227" s="250" t="s">
        <v>279</v>
      </c>
      <c r="G227" s="251"/>
      <c r="H227" s="251"/>
      <c r="I227" s="251"/>
      <c r="J227" s="171"/>
      <c r="K227" s="173">
        <v>470.22800000000001</v>
      </c>
      <c r="L227" s="171"/>
      <c r="M227" s="171"/>
      <c r="N227" s="171"/>
      <c r="O227" s="171"/>
      <c r="P227" s="171"/>
      <c r="Q227" s="171"/>
      <c r="R227" s="174"/>
      <c r="T227" s="175"/>
      <c r="U227" s="171"/>
      <c r="V227" s="171"/>
      <c r="W227" s="171"/>
      <c r="X227" s="171"/>
      <c r="Y227" s="171"/>
      <c r="Z227" s="171"/>
      <c r="AA227" s="176"/>
      <c r="AT227" s="177" t="s">
        <v>154</v>
      </c>
      <c r="AU227" s="177" t="s">
        <v>105</v>
      </c>
      <c r="AV227" s="10" t="s">
        <v>105</v>
      </c>
      <c r="AW227" s="10" t="s">
        <v>35</v>
      </c>
      <c r="AX227" s="10" t="s">
        <v>78</v>
      </c>
      <c r="AY227" s="177" t="s">
        <v>146</v>
      </c>
    </row>
    <row r="228" spans="2:65" s="10" customFormat="1" ht="20.45" customHeight="1">
      <c r="B228" s="170"/>
      <c r="C228" s="171"/>
      <c r="D228" s="171"/>
      <c r="E228" s="172" t="s">
        <v>5</v>
      </c>
      <c r="F228" s="270" t="s">
        <v>280</v>
      </c>
      <c r="G228" s="271"/>
      <c r="H228" s="271"/>
      <c r="I228" s="271"/>
      <c r="J228" s="171"/>
      <c r="K228" s="173">
        <v>293.94099999999997</v>
      </c>
      <c r="L228" s="171"/>
      <c r="M228" s="171"/>
      <c r="N228" s="171"/>
      <c r="O228" s="171"/>
      <c r="P228" s="171"/>
      <c r="Q228" s="171"/>
      <c r="R228" s="174"/>
      <c r="T228" s="175"/>
      <c r="U228" s="171"/>
      <c r="V228" s="171"/>
      <c r="W228" s="171"/>
      <c r="X228" s="171"/>
      <c r="Y228" s="171"/>
      <c r="Z228" s="171"/>
      <c r="AA228" s="176"/>
      <c r="AT228" s="177" t="s">
        <v>154</v>
      </c>
      <c r="AU228" s="177" t="s">
        <v>105</v>
      </c>
      <c r="AV228" s="10" t="s">
        <v>105</v>
      </c>
      <c r="AW228" s="10" t="s">
        <v>35</v>
      </c>
      <c r="AX228" s="10" t="s">
        <v>78</v>
      </c>
      <c r="AY228" s="177" t="s">
        <v>146</v>
      </c>
    </row>
    <row r="229" spans="2:65" s="11" customFormat="1" ht="20.45" customHeight="1">
      <c r="B229" s="178"/>
      <c r="C229" s="179"/>
      <c r="D229" s="179"/>
      <c r="E229" s="180" t="s">
        <v>5</v>
      </c>
      <c r="F229" s="252" t="s">
        <v>155</v>
      </c>
      <c r="G229" s="253"/>
      <c r="H229" s="253"/>
      <c r="I229" s="253"/>
      <c r="J229" s="179"/>
      <c r="K229" s="181">
        <v>764.16899999999998</v>
      </c>
      <c r="L229" s="179"/>
      <c r="M229" s="179"/>
      <c r="N229" s="179"/>
      <c r="O229" s="179"/>
      <c r="P229" s="179"/>
      <c r="Q229" s="179"/>
      <c r="R229" s="182"/>
      <c r="T229" s="183"/>
      <c r="U229" s="179"/>
      <c r="V229" s="179"/>
      <c r="W229" s="179"/>
      <c r="X229" s="179"/>
      <c r="Y229" s="179"/>
      <c r="Z229" s="179"/>
      <c r="AA229" s="184"/>
      <c r="AT229" s="185" t="s">
        <v>154</v>
      </c>
      <c r="AU229" s="185" t="s">
        <v>105</v>
      </c>
      <c r="AV229" s="11" t="s">
        <v>151</v>
      </c>
      <c r="AW229" s="11" t="s">
        <v>35</v>
      </c>
      <c r="AX229" s="11" t="s">
        <v>86</v>
      </c>
      <c r="AY229" s="185" t="s">
        <v>146</v>
      </c>
    </row>
    <row r="230" spans="2:65" s="12" customFormat="1" ht="20.45" customHeight="1">
      <c r="B230" s="190"/>
      <c r="C230" s="191"/>
      <c r="D230" s="191"/>
      <c r="E230" s="192" t="s">
        <v>5</v>
      </c>
      <c r="F230" s="268" t="s">
        <v>282</v>
      </c>
      <c r="G230" s="269"/>
      <c r="H230" s="269"/>
      <c r="I230" s="269"/>
      <c r="J230" s="191"/>
      <c r="K230" s="193" t="s">
        <v>5</v>
      </c>
      <c r="L230" s="191"/>
      <c r="M230" s="191"/>
      <c r="N230" s="191"/>
      <c r="O230" s="191"/>
      <c r="P230" s="191"/>
      <c r="Q230" s="191"/>
      <c r="R230" s="194"/>
      <c r="T230" s="195"/>
      <c r="U230" s="191"/>
      <c r="V230" s="191"/>
      <c r="W230" s="191"/>
      <c r="X230" s="191"/>
      <c r="Y230" s="191"/>
      <c r="Z230" s="191"/>
      <c r="AA230" s="196"/>
      <c r="AT230" s="197" t="s">
        <v>154</v>
      </c>
      <c r="AU230" s="197" t="s">
        <v>105</v>
      </c>
      <c r="AV230" s="12" t="s">
        <v>86</v>
      </c>
      <c r="AW230" s="12" t="s">
        <v>35</v>
      </c>
      <c r="AX230" s="12" t="s">
        <v>78</v>
      </c>
      <c r="AY230" s="197" t="s">
        <v>146</v>
      </c>
    </row>
    <row r="231" spans="2:65" s="1" customFormat="1" ht="28.9" customHeight="1">
      <c r="B231" s="134"/>
      <c r="C231" s="186" t="s">
        <v>299</v>
      </c>
      <c r="D231" s="186" t="s">
        <v>227</v>
      </c>
      <c r="E231" s="187" t="s">
        <v>300</v>
      </c>
      <c r="F231" s="254" t="s">
        <v>301</v>
      </c>
      <c r="G231" s="254"/>
      <c r="H231" s="254"/>
      <c r="I231" s="254"/>
      <c r="J231" s="188" t="s">
        <v>214</v>
      </c>
      <c r="K231" s="189">
        <v>2.2930000000000001</v>
      </c>
      <c r="L231" s="255">
        <v>0</v>
      </c>
      <c r="M231" s="255"/>
      <c r="N231" s="256">
        <f>ROUND(L231*K231,2)</f>
        <v>0</v>
      </c>
      <c r="O231" s="257"/>
      <c r="P231" s="257"/>
      <c r="Q231" s="257"/>
      <c r="R231" s="137"/>
      <c r="T231" s="167" t="s">
        <v>5</v>
      </c>
      <c r="U231" s="46" t="s">
        <v>43</v>
      </c>
      <c r="V231" s="38"/>
      <c r="W231" s="168">
        <f>V231*K231</f>
        <v>0</v>
      </c>
      <c r="X231" s="168">
        <v>1</v>
      </c>
      <c r="Y231" s="168">
        <f>X231*K231</f>
        <v>2.2930000000000001</v>
      </c>
      <c r="Z231" s="168">
        <v>0</v>
      </c>
      <c r="AA231" s="169">
        <f>Z231*K231</f>
        <v>0</v>
      </c>
      <c r="AR231" s="20" t="s">
        <v>295</v>
      </c>
      <c r="AT231" s="20" t="s">
        <v>227</v>
      </c>
      <c r="AU231" s="20" t="s">
        <v>105</v>
      </c>
      <c r="AY231" s="20" t="s">
        <v>146</v>
      </c>
      <c r="BE231" s="108">
        <f>IF(U231="základní",N231,0)</f>
        <v>0</v>
      </c>
      <c r="BF231" s="108">
        <f>IF(U231="snížená",N231,0)</f>
        <v>0</v>
      </c>
      <c r="BG231" s="108">
        <f>IF(U231="zákl. přenesená",N231,0)</f>
        <v>0</v>
      </c>
      <c r="BH231" s="108">
        <f>IF(U231="sníž. přenesená",N231,0)</f>
        <v>0</v>
      </c>
      <c r="BI231" s="108">
        <f>IF(U231="nulová",N231,0)</f>
        <v>0</v>
      </c>
      <c r="BJ231" s="20" t="s">
        <v>86</v>
      </c>
      <c r="BK231" s="108">
        <f>ROUND(L231*K231,2)</f>
        <v>0</v>
      </c>
      <c r="BL231" s="20" t="s">
        <v>221</v>
      </c>
      <c r="BM231" s="20" t="s">
        <v>302</v>
      </c>
    </row>
    <row r="232" spans="2:65" s="1" customFormat="1" ht="40.15" customHeight="1">
      <c r="B232" s="134"/>
      <c r="C232" s="163" t="s">
        <v>303</v>
      </c>
      <c r="D232" s="163" t="s">
        <v>147</v>
      </c>
      <c r="E232" s="164" t="s">
        <v>304</v>
      </c>
      <c r="F232" s="266" t="s">
        <v>305</v>
      </c>
      <c r="G232" s="266"/>
      <c r="H232" s="266"/>
      <c r="I232" s="266"/>
      <c r="J232" s="165" t="s">
        <v>150</v>
      </c>
      <c r="K232" s="166">
        <v>734.25</v>
      </c>
      <c r="L232" s="267">
        <v>0</v>
      </c>
      <c r="M232" s="267"/>
      <c r="N232" s="257">
        <f>ROUND(L232*K232,2)</f>
        <v>0</v>
      </c>
      <c r="O232" s="257"/>
      <c r="P232" s="257"/>
      <c r="Q232" s="257"/>
      <c r="R232" s="137"/>
      <c r="T232" s="167" t="s">
        <v>5</v>
      </c>
      <c r="U232" s="46" t="s">
        <v>43</v>
      </c>
      <c r="V232" s="38"/>
      <c r="W232" s="168">
        <f>V232*K232</f>
        <v>0</v>
      </c>
      <c r="X232" s="168">
        <v>0</v>
      </c>
      <c r="Y232" s="168">
        <f>X232*K232</f>
        <v>0</v>
      </c>
      <c r="Z232" s="168">
        <v>0</v>
      </c>
      <c r="AA232" s="169">
        <f>Z232*K232</f>
        <v>0</v>
      </c>
      <c r="AR232" s="20" t="s">
        <v>221</v>
      </c>
      <c r="AT232" s="20" t="s">
        <v>147</v>
      </c>
      <c r="AU232" s="20" t="s">
        <v>105</v>
      </c>
      <c r="AY232" s="20" t="s">
        <v>146</v>
      </c>
      <c r="BE232" s="108">
        <f>IF(U232="základní",N232,0)</f>
        <v>0</v>
      </c>
      <c r="BF232" s="108">
        <f>IF(U232="snížená",N232,0)</f>
        <v>0</v>
      </c>
      <c r="BG232" s="108">
        <f>IF(U232="zákl. přenesená",N232,0)</f>
        <v>0</v>
      </c>
      <c r="BH232" s="108">
        <f>IF(U232="sníž. přenesená",N232,0)</f>
        <v>0</v>
      </c>
      <c r="BI232" s="108">
        <f>IF(U232="nulová",N232,0)</f>
        <v>0</v>
      </c>
      <c r="BJ232" s="20" t="s">
        <v>86</v>
      </c>
      <c r="BK232" s="108">
        <f>ROUND(L232*K232,2)</f>
        <v>0</v>
      </c>
      <c r="BL232" s="20" t="s">
        <v>221</v>
      </c>
      <c r="BM232" s="20" t="s">
        <v>306</v>
      </c>
    </row>
    <row r="233" spans="2:65" s="10" customFormat="1" ht="20.45" customHeight="1">
      <c r="B233" s="170"/>
      <c r="C233" s="171"/>
      <c r="D233" s="171"/>
      <c r="E233" s="172" t="s">
        <v>5</v>
      </c>
      <c r="F233" s="250" t="s">
        <v>281</v>
      </c>
      <c r="G233" s="251"/>
      <c r="H233" s="251"/>
      <c r="I233" s="251"/>
      <c r="J233" s="171"/>
      <c r="K233" s="173">
        <v>734.25</v>
      </c>
      <c r="L233" s="171"/>
      <c r="M233" s="171"/>
      <c r="N233" s="171"/>
      <c r="O233" s="171"/>
      <c r="P233" s="171"/>
      <c r="Q233" s="171"/>
      <c r="R233" s="174"/>
      <c r="T233" s="175"/>
      <c r="U233" s="171"/>
      <c r="V233" s="171"/>
      <c r="W233" s="171"/>
      <c r="X233" s="171"/>
      <c r="Y233" s="171"/>
      <c r="Z233" s="171"/>
      <c r="AA233" s="176"/>
      <c r="AT233" s="177" t="s">
        <v>154</v>
      </c>
      <c r="AU233" s="177" t="s">
        <v>105</v>
      </c>
      <c r="AV233" s="10" t="s">
        <v>105</v>
      </c>
      <c r="AW233" s="10" t="s">
        <v>35</v>
      </c>
      <c r="AX233" s="10" t="s">
        <v>78</v>
      </c>
      <c r="AY233" s="177" t="s">
        <v>146</v>
      </c>
    </row>
    <row r="234" spans="2:65" s="11" customFormat="1" ht="20.45" customHeight="1">
      <c r="B234" s="178"/>
      <c r="C234" s="179"/>
      <c r="D234" s="179"/>
      <c r="E234" s="180" t="s">
        <v>5</v>
      </c>
      <c r="F234" s="252" t="s">
        <v>155</v>
      </c>
      <c r="G234" s="253"/>
      <c r="H234" s="253"/>
      <c r="I234" s="253"/>
      <c r="J234" s="179"/>
      <c r="K234" s="181">
        <v>734.25</v>
      </c>
      <c r="L234" s="179"/>
      <c r="M234" s="179"/>
      <c r="N234" s="179"/>
      <c r="O234" s="179"/>
      <c r="P234" s="179"/>
      <c r="Q234" s="179"/>
      <c r="R234" s="182"/>
      <c r="T234" s="183"/>
      <c r="U234" s="179"/>
      <c r="V234" s="179"/>
      <c r="W234" s="179"/>
      <c r="X234" s="179"/>
      <c r="Y234" s="179"/>
      <c r="Z234" s="179"/>
      <c r="AA234" s="184"/>
      <c r="AT234" s="185" t="s">
        <v>154</v>
      </c>
      <c r="AU234" s="185" t="s">
        <v>105</v>
      </c>
      <c r="AV234" s="11" t="s">
        <v>151</v>
      </c>
      <c r="AW234" s="11" t="s">
        <v>35</v>
      </c>
      <c r="AX234" s="11" t="s">
        <v>86</v>
      </c>
      <c r="AY234" s="185" t="s">
        <v>146</v>
      </c>
    </row>
    <row r="235" spans="2:65" s="1" customFormat="1" ht="28.9" customHeight="1">
      <c r="B235" s="134"/>
      <c r="C235" s="186" t="s">
        <v>307</v>
      </c>
      <c r="D235" s="186" t="s">
        <v>227</v>
      </c>
      <c r="E235" s="187" t="s">
        <v>300</v>
      </c>
      <c r="F235" s="254" t="s">
        <v>301</v>
      </c>
      <c r="G235" s="254"/>
      <c r="H235" s="254"/>
      <c r="I235" s="254"/>
      <c r="J235" s="188" t="s">
        <v>214</v>
      </c>
      <c r="K235" s="189">
        <v>2.2029999999999998</v>
      </c>
      <c r="L235" s="255">
        <v>0</v>
      </c>
      <c r="M235" s="255"/>
      <c r="N235" s="256">
        <f>ROUND(L235*K235,2)</f>
        <v>0</v>
      </c>
      <c r="O235" s="257"/>
      <c r="P235" s="257"/>
      <c r="Q235" s="257"/>
      <c r="R235" s="137"/>
      <c r="T235" s="167" t="s">
        <v>5</v>
      </c>
      <c r="U235" s="46" t="s">
        <v>43</v>
      </c>
      <c r="V235" s="38"/>
      <c r="W235" s="168">
        <f>V235*K235</f>
        <v>0</v>
      </c>
      <c r="X235" s="168">
        <v>1</v>
      </c>
      <c r="Y235" s="168">
        <f>X235*K235</f>
        <v>2.2029999999999998</v>
      </c>
      <c r="Z235" s="168">
        <v>0</v>
      </c>
      <c r="AA235" s="169">
        <f>Z235*K235</f>
        <v>0</v>
      </c>
      <c r="AR235" s="20" t="s">
        <v>295</v>
      </c>
      <c r="AT235" s="20" t="s">
        <v>227</v>
      </c>
      <c r="AU235" s="20" t="s">
        <v>105</v>
      </c>
      <c r="AY235" s="20" t="s">
        <v>146</v>
      </c>
      <c r="BE235" s="108">
        <f>IF(U235="základní",N235,0)</f>
        <v>0</v>
      </c>
      <c r="BF235" s="108">
        <f>IF(U235="snížená",N235,0)</f>
        <v>0</v>
      </c>
      <c r="BG235" s="108">
        <f>IF(U235="zákl. přenesená",N235,0)</f>
        <v>0</v>
      </c>
      <c r="BH235" s="108">
        <f>IF(U235="sníž. přenesená",N235,0)</f>
        <v>0</v>
      </c>
      <c r="BI235" s="108">
        <f>IF(U235="nulová",N235,0)</f>
        <v>0</v>
      </c>
      <c r="BJ235" s="20" t="s">
        <v>86</v>
      </c>
      <c r="BK235" s="108">
        <f>ROUND(L235*K235,2)</f>
        <v>0</v>
      </c>
      <c r="BL235" s="20" t="s">
        <v>221</v>
      </c>
      <c r="BM235" s="20" t="s">
        <v>308</v>
      </c>
    </row>
    <row r="236" spans="2:65" s="1" customFormat="1" ht="40.15" customHeight="1">
      <c r="B236" s="134"/>
      <c r="C236" s="163" t="s">
        <v>309</v>
      </c>
      <c r="D236" s="163" t="s">
        <v>147</v>
      </c>
      <c r="E236" s="164" t="s">
        <v>310</v>
      </c>
      <c r="F236" s="266" t="s">
        <v>311</v>
      </c>
      <c r="G236" s="266"/>
      <c r="H236" s="266"/>
      <c r="I236" s="266"/>
      <c r="J236" s="165" t="s">
        <v>150</v>
      </c>
      <c r="K236" s="166">
        <v>764.16899999999998</v>
      </c>
      <c r="L236" s="267">
        <v>0</v>
      </c>
      <c r="M236" s="267"/>
      <c r="N236" s="257">
        <f>ROUND(L236*K236,2)</f>
        <v>0</v>
      </c>
      <c r="O236" s="257"/>
      <c r="P236" s="257"/>
      <c r="Q236" s="257"/>
      <c r="R236" s="137"/>
      <c r="T236" s="167" t="s">
        <v>5</v>
      </c>
      <c r="U236" s="46" t="s">
        <v>43</v>
      </c>
      <c r="V236" s="38"/>
      <c r="W236" s="168">
        <f>V236*K236</f>
        <v>0</v>
      </c>
      <c r="X236" s="168">
        <v>0</v>
      </c>
      <c r="Y236" s="168">
        <f>X236*K236</f>
        <v>0</v>
      </c>
      <c r="Z236" s="168">
        <v>0</v>
      </c>
      <c r="AA236" s="169">
        <f>Z236*K236</f>
        <v>0</v>
      </c>
      <c r="AR236" s="20" t="s">
        <v>221</v>
      </c>
      <c r="AT236" s="20" t="s">
        <v>147</v>
      </c>
      <c r="AU236" s="20" t="s">
        <v>105</v>
      </c>
      <c r="AY236" s="20" t="s">
        <v>146</v>
      </c>
      <c r="BE236" s="108">
        <f>IF(U236="základní",N236,0)</f>
        <v>0</v>
      </c>
      <c r="BF236" s="108">
        <f>IF(U236="snížená",N236,0)</f>
        <v>0</v>
      </c>
      <c r="BG236" s="108">
        <f>IF(U236="zákl. přenesená",N236,0)</f>
        <v>0</v>
      </c>
      <c r="BH236" s="108">
        <f>IF(U236="sníž. přenesená",N236,0)</f>
        <v>0</v>
      </c>
      <c r="BI236" s="108">
        <f>IF(U236="nulová",N236,0)</f>
        <v>0</v>
      </c>
      <c r="BJ236" s="20" t="s">
        <v>86</v>
      </c>
      <c r="BK236" s="108">
        <f>ROUND(L236*K236,2)</f>
        <v>0</v>
      </c>
      <c r="BL236" s="20" t="s">
        <v>221</v>
      </c>
      <c r="BM236" s="20" t="s">
        <v>312</v>
      </c>
    </row>
    <row r="237" spans="2:65" s="10" customFormat="1" ht="20.45" customHeight="1">
      <c r="B237" s="170"/>
      <c r="C237" s="171"/>
      <c r="D237" s="171"/>
      <c r="E237" s="172" t="s">
        <v>5</v>
      </c>
      <c r="F237" s="250" t="s">
        <v>279</v>
      </c>
      <c r="G237" s="251"/>
      <c r="H237" s="251"/>
      <c r="I237" s="251"/>
      <c r="J237" s="171"/>
      <c r="K237" s="173">
        <v>470.22800000000001</v>
      </c>
      <c r="L237" s="171"/>
      <c r="M237" s="171"/>
      <c r="N237" s="171"/>
      <c r="O237" s="171"/>
      <c r="P237" s="171"/>
      <c r="Q237" s="171"/>
      <c r="R237" s="174"/>
      <c r="T237" s="175"/>
      <c r="U237" s="171"/>
      <c r="V237" s="171"/>
      <c r="W237" s="171"/>
      <c r="X237" s="171"/>
      <c r="Y237" s="171"/>
      <c r="Z237" s="171"/>
      <c r="AA237" s="176"/>
      <c r="AT237" s="177" t="s">
        <v>154</v>
      </c>
      <c r="AU237" s="177" t="s">
        <v>105</v>
      </c>
      <c r="AV237" s="10" t="s">
        <v>105</v>
      </c>
      <c r="AW237" s="10" t="s">
        <v>35</v>
      </c>
      <c r="AX237" s="10" t="s">
        <v>78</v>
      </c>
      <c r="AY237" s="177" t="s">
        <v>146</v>
      </c>
    </row>
    <row r="238" spans="2:65" s="10" customFormat="1" ht="20.45" customHeight="1">
      <c r="B238" s="170"/>
      <c r="C238" s="171"/>
      <c r="D238" s="171"/>
      <c r="E238" s="172" t="s">
        <v>5</v>
      </c>
      <c r="F238" s="270" t="s">
        <v>280</v>
      </c>
      <c r="G238" s="271"/>
      <c r="H238" s="271"/>
      <c r="I238" s="271"/>
      <c r="J238" s="171"/>
      <c r="K238" s="173">
        <v>293.94099999999997</v>
      </c>
      <c r="L238" s="171"/>
      <c r="M238" s="171"/>
      <c r="N238" s="171"/>
      <c r="O238" s="171"/>
      <c r="P238" s="171"/>
      <c r="Q238" s="171"/>
      <c r="R238" s="174"/>
      <c r="T238" s="175"/>
      <c r="U238" s="171"/>
      <c r="V238" s="171"/>
      <c r="W238" s="171"/>
      <c r="X238" s="171"/>
      <c r="Y238" s="171"/>
      <c r="Z238" s="171"/>
      <c r="AA238" s="176"/>
      <c r="AT238" s="177" t="s">
        <v>154</v>
      </c>
      <c r="AU238" s="177" t="s">
        <v>105</v>
      </c>
      <c r="AV238" s="10" t="s">
        <v>105</v>
      </c>
      <c r="AW238" s="10" t="s">
        <v>35</v>
      </c>
      <c r="AX238" s="10" t="s">
        <v>78</v>
      </c>
      <c r="AY238" s="177" t="s">
        <v>146</v>
      </c>
    </row>
    <row r="239" spans="2:65" s="11" customFormat="1" ht="20.45" customHeight="1">
      <c r="B239" s="178"/>
      <c r="C239" s="179"/>
      <c r="D239" s="179"/>
      <c r="E239" s="180" t="s">
        <v>5</v>
      </c>
      <c r="F239" s="252" t="s">
        <v>155</v>
      </c>
      <c r="G239" s="253"/>
      <c r="H239" s="253"/>
      <c r="I239" s="253"/>
      <c r="J239" s="179"/>
      <c r="K239" s="181">
        <v>764.16899999999998</v>
      </c>
      <c r="L239" s="179"/>
      <c r="M239" s="179"/>
      <c r="N239" s="179"/>
      <c r="O239" s="179"/>
      <c r="P239" s="179"/>
      <c r="Q239" s="179"/>
      <c r="R239" s="182"/>
      <c r="T239" s="183"/>
      <c r="U239" s="179"/>
      <c r="V239" s="179"/>
      <c r="W239" s="179"/>
      <c r="X239" s="179"/>
      <c r="Y239" s="179"/>
      <c r="Z239" s="179"/>
      <c r="AA239" s="184"/>
      <c r="AT239" s="185" t="s">
        <v>154</v>
      </c>
      <c r="AU239" s="185" t="s">
        <v>105</v>
      </c>
      <c r="AV239" s="11" t="s">
        <v>151</v>
      </c>
      <c r="AW239" s="11" t="s">
        <v>35</v>
      </c>
      <c r="AX239" s="11" t="s">
        <v>86</v>
      </c>
      <c r="AY239" s="185" t="s">
        <v>146</v>
      </c>
    </row>
    <row r="240" spans="2:65" s="12" customFormat="1" ht="20.45" customHeight="1">
      <c r="B240" s="190"/>
      <c r="C240" s="191"/>
      <c r="D240" s="191"/>
      <c r="E240" s="192" t="s">
        <v>5</v>
      </c>
      <c r="F240" s="268" t="s">
        <v>282</v>
      </c>
      <c r="G240" s="269"/>
      <c r="H240" s="269"/>
      <c r="I240" s="269"/>
      <c r="J240" s="191"/>
      <c r="K240" s="193" t="s">
        <v>5</v>
      </c>
      <c r="L240" s="191"/>
      <c r="M240" s="191"/>
      <c r="N240" s="191"/>
      <c r="O240" s="191"/>
      <c r="P240" s="191"/>
      <c r="Q240" s="191"/>
      <c r="R240" s="194"/>
      <c r="T240" s="195"/>
      <c r="U240" s="191"/>
      <c r="V240" s="191"/>
      <c r="W240" s="191"/>
      <c r="X240" s="191"/>
      <c r="Y240" s="191"/>
      <c r="Z240" s="191"/>
      <c r="AA240" s="196"/>
      <c r="AT240" s="197" t="s">
        <v>154</v>
      </c>
      <c r="AU240" s="197" t="s">
        <v>105</v>
      </c>
      <c r="AV240" s="12" t="s">
        <v>86</v>
      </c>
      <c r="AW240" s="12" t="s">
        <v>35</v>
      </c>
      <c r="AX240" s="12" t="s">
        <v>78</v>
      </c>
      <c r="AY240" s="197" t="s">
        <v>146</v>
      </c>
    </row>
    <row r="241" spans="2:65" s="1" customFormat="1" ht="40.15" customHeight="1">
      <c r="B241" s="134"/>
      <c r="C241" s="163" t="s">
        <v>313</v>
      </c>
      <c r="D241" s="163" t="s">
        <v>147</v>
      </c>
      <c r="E241" s="164" t="s">
        <v>314</v>
      </c>
      <c r="F241" s="266" t="s">
        <v>315</v>
      </c>
      <c r="G241" s="266"/>
      <c r="H241" s="266"/>
      <c r="I241" s="266"/>
      <c r="J241" s="165" t="s">
        <v>150</v>
      </c>
      <c r="K241" s="166">
        <v>764.16899999999998</v>
      </c>
      <c r="L241" s="267">
        <v>0</v>
      </c>
      <c r="M241" s="267"/>
      <c r="N241" s="257">
        <f>ROUND(L241*K241,2)</f>
        <v>0</v>
      </c>
      <c r="O241" s="257"/>
      <c r="P241" s="257"/>
      <c r="Q241" s="257"/>
      <c r="R241" s="137"/>
      <c r="T241" s="167" t="s">
        <v>5</v>
      </c>
      <c r="U241" s="46" t="s">
        <v>43</v>
      </c>
      <c r="V241" s="38"/>
      <c r="W241" s="168">
        <f>V241*K241</f>
        <v>0</v>
      </c>
      <c r="X241" s="168">
        <v>0</v>
      </c>
      <c r="Y241" s="168">
        <f>X241*K241</f>
        <v>0</v>
      </c>
      <c r="Z241" s="168">
        <v>0</v>
      </c>
      <c r="AA241" s="169">
        <f>Z241*K241</f>
        <v>0</v>
      </c>
      <c r="AR241" s="20" t="s">
        <v>221</v>
      </c>
      <c r="AT241" s="20" t="s">
        <v>147</v>
      </c>
      <c r="AU241" s="20" t="s">
        <v>105</v>
      </c>
      <c r="AY241" s="20" t="s">
        <v>146</v>
      </c>
      <c r="BE241" s="108">
        <f>IF(U241="základní",N241,0)</f>
        <v>0</v>
      </c>
      <c r="BF241" s="108">
        <f>IF(U241="snížená",N241,0)</f>
        <v>0</v>
      </c>
      <c r="BG241" s="108">
        <f>IF(U241="zákl. přenesená",N241,0)</f>
        <v>0</v>
      </c>
      <c r="BH241" s="108">
        <f>IF(U241="sníž. přenesená",N241,0)</f>
        <v>0</v>
      </c>
      <c r="BI241" s="108">
        <f>IF(U241="nulová",N241,0)</f>
        <v>0</v>
      </c>
      <c r="BJ241" s="20" t="s">
        <v>86</v>
      </c>
      <c r="BK241" s="108">
        <f>ROUND(L241*K241,2)</f>
        <v>0</v>
      </c>
      <c r="BL241" s="20" t="s">
        <v>221</v>
      </c>
      <c r="BM241" s="20" t="s">
        <v>316</v>
      </c>
    </row>
    <row r="242" spans="2:65" s="10" customFormat="1" ht="20.45" customHeight="1">
      <c r="B242" s="170"/>
      <c r="C242" s="171"/>
      <c r="D242" s="171"/>
      <c r="E242" s="172" t="s">
        <v>5</v>
      </c>
      <c r="F242" s="250" t="s">
        <v>279</v>
      </c>
      <c r="G242" s="251"/>
      <c r="H242" s="251"/>
      <c r="I242" s="251"/>
      <c r="J242" s="171"/>
      <c r="K242" s="173">
        <v>470.22800000000001</v>
      </c>
      <c r="L242" s="171"/>
      <c r="M242" s="171"/>
      <c r="N242" s="171"/>
      <c r="O242" s="171"/>
      <c r="P242" s="171"/>
      <c r="Q242" s="171"/>
      <c r="R242" s="174"/>
      <c r="T242" s="175"/>
      <c r="U242" s="171"/>
      <c r="V242" s="171"/>
      <c r="W242" s="171"/>
      <c r="X242" s="171"/>
      <c r="Y242" s="171"/>
      <c r="Z242" s="171"/>
      <c r="AA242" s="176"/>
      <c r="AT242" s="177" t="s">
        <v>154</v>
      </c>
      <c r="AU242" s="177" t="s">
        <v>105</v>
      </c>
      <c r="AV242" s="10" t="s">
        <v>105</v>
      </c>
      <c r="AW242" s="10" t="s">
        <v>35</v>
      </c>
      <c r="AX242" s="10" t="s">
        <v>78</v>
      </c>
      <c r="AY242" s="177" t="s">
        <v>146</v>
      </c>
    </row>
    <row r="243" spans="2:65" s="10" customFormat="1" ht="20.45" customHeight="1">
      <c r="B243" s="170"/>
      <c r="C243" s="171"/>
      <c r="D243" s="171"/>
      <c r="E243" s="172" t="s">
        <v>5</v>
      </c>
      <c r="F243" s="270" t="s">
        <v>280</v>
      </c>
      <c r="G243" s="271"/>
      <c r="H243" s="271"/>
      <c r="I243" s="271"/>
      <c r="J243" s="171"/>
      <c r="K243" s="173">
        <v>293.94099999999997</v>
      </c>
      <c r="L243" s="171"/>
      <c r="M243" s="171"/>
      <c r="N243" s="171"/>
      <c r="O243" s="171"/>
      <c r="P243" s="171"/>
      <c r="Q243" s="171"/>
      <c r="R243" s="174"/>
      <c r="T243" s="175"/>
      <c r="U243" s="171"/>
      <c r="V243" s="171"/>
      <c r="W243" s="171"/>
      <c r="X243" s="171"/>
      <c r="Y243" s="171"/>
      <c r="Z243" s="171"/>
      <c r="AA243" s="176"/>
      <c r="AT243" s="177" t="s">
        <v>154</v>
      </c>
      <c r="AU243" s="177" t="s">
        <v>105</v>
      </c>
      <c r="AV243" s="10" t="s">
        <v>105</v>
      </c>
      <c r="AW243" s="10" t="s">
        <v>35</v>
      </c>
      <c r="AX243" s="10" t="s">
        <v>78</v>
      </c>
      <c r="AY243" s="177" t="s">
        <v>146</v>
      </c>
    </row>
    <row r="244" spans="2:65" s="11" customFormat="1" ht="20.45" customHeight="1">
      <c r="B244" s="178"/>
      <c r="C244" s="179"/>
      <c r="D244" s="179"/>
      <c r="E244" s="180" t="s">
        <v>5</v>
      </c>
      <c r="F244" s="252" t="s">
        <v>155</v>
      </c>
      <c r="G244" s="253"/>
      <c r="H244" s="253"/>
      <c r="I244" s="253"/>
      <c r="J244" s="179"/>
      <c r="K244" s="181">
        <v>764.16899999999998</v>
      </c>
      <c r="L244" s="179"/>
      <c r="M244" s="179"/>
      <c r="N244" s="179"/>
      <c r="O244" s="179"/>
      <c r="P244" s="179"/>
      <c r="Q244" s="179"/>
      <c r="R244" s="182"/>
      <c r="T244" s="183"/>
      <c r="U244" s="179"/>
      <c r="V244" s="179"/>
      <c r="W244" s="179"/>
      <c r="X244" s="179"/>
      <c r="Y244" s="179"/>
      <c r="Z244" s="179"/>
      <c r="AA244" s="184"/>
      <c r="AT244" s="185" t="s">
        <v>154</v>
      </c>
      <c r="AU244" s="185" t="s">
        <v>105</v>
      </c>
      <c r="AV244" s="11" t="s">
        <v>151</v>
      </c>
      <c r="AW244" s="11" t="s">
        <v>35</v>
      </c>
      <c r="AX244" s="11" t="s">
        <v>86</v>
      </c>
      <c r="AY244" s="185" t="s">
        <v>146</v>
      </c>
    </row>
    <row r="245" spans="2:65" s="12" customFormat="1" ht="20.45" customHeight="1">
      <c r="B245" s="190"/>
      <c r="C245" s="191"/>
      <c r="D245" s="191"/>
      <c r="E245" s="192" t="s">
        <v>5</v>
      </c>
      <c r="F245" s="268" t="s">
        <v>282</v>
      </c>
      <c r="G245" s="269"/>
      <c r="H245" s="269"/>
      <c r="I245" s="269"/>
      <c r="J245" s="191"/>
      <c r="K245" s="193" t="s">
        <v>5</v>
      </c>
      <c r="L245" s="191"/>
      <c r="M245" s="191"/>
      <c r="N245" s="191"/>
      <c r="O245" s="191"/>
      <c r="P245" s="191"/>
      <c r="Q245" s="191"/>
      <c r="R245" s="194"/>
      <c r="T245" s="195"/>
      <c r="U245" s="191"/>
      <c r="V245" s="191"/>
      <c r="W245" s="191"/>
      <c r="X245" s="191"/>
      <c r="Y245" s="191"/>
      <c r="Z245" s="191"/>
      <c r="AA245" s="196"/>
      <c r="AT245" s="197" t="s">
        <v>154</v>
      </c>
      <c r="AU245" s="197" t="s">
        <v>105</v>
      </c>
      <c r="AV245" s="12" t="s">
        <v>86</v>
      </c>
      <c r="AW245" s="12" t="s">
        <v>35</v>
      </c>
      <c r="AX245" s="12" t="s">
        <v>78</v>
      </c>
      <c r="AY245" s="197" t="s">
        <v>146</v>
      </c>
    </row>
    <row r="246" spans="2:65" s="1" customFormat="1" ht="40.15" customHeight="1">
      <c r="B246" s="134"/>
      <c r="C246" s="163" t="s">
        <v>317</v>
      </c>
      <c r="D246" s="163" t="s">
        <v>147</v>
      </c>
      <c r="E246" s="164" t="s">
        <v>318</v>
      </c>
      <c r="F246" s="266" t="s">
        <v>319</v>
      </c>
      <c r="G246" s="266"/>
      <c r="H246" s="266"/>
      <c r="I246" s="266"/>
      <c r="J246" s="165" t="s">
        <v>150</v>
      </c>
      <c r="K246" s="166">
        <v>764.16899999999998</v>
      </c>
      <c r="L246" s="267">
        <v>0</v>
      </c>
      <c r="M246" s="267"/>
      <c r="N246" s="257">
        <f>ROUND(L246*K246,2)</f>
        <v>0</v>
      </c>
      <c r="O246" s="257"/>
      <c r="P246" s="257"/>
      <c r="Q246" s="257"/>
      <c r="R246" s="137"/>
      <c r="T246" s="167" t="s">
        <v>5</v>
      </c>
      <c r="U246" s="46" t="s">
        <v>43</v>
      </c>
      <c r="V246" s="38"/>
      <c r="W246" s="168">
        <f>V246*K246</f>
        <v>0</v>
      </c>
      <c r="X246" s="168">
        <v>0</v>
      </c>
      <c r="Y246" s="168">
        <f>X246*K246</f>
        <v>0</v>
      </c>
      <c r="Z246" s="168">
        <v>0</v>
      </c>
      <c r="AA246" s="169">
        <f>Z246*K246</f>
        <v>0</v>
      </c>
      <c r="AR246" s="20" t="s">
        <v>221</v>
      </c>
      <c r="AT246" s="20" t="s">
        <v>147</v>
      </c>
      <c r="AU246" s="20" t="s">
        <v>105</v>
      </c>
      <c r="AY246" s="20" t="s">
        <v>146</v>
      </c>
      <c r="BE246" s="108">
        <f>IF(U246="základní",N246,0)</f>
        <v>0</v>
      </c>
      <c r="BF246" s="108">
        <f>IF(U246="snížená",N246,0)</f>
        <v>0</v>
      </c>
      <c r="BG246" s="108">
        <f>IF(U246="zákl. přenesená",N246,0)</f>
        <v>0</v>
      </c>
      <c r="BH246" s="108">
        <f>IF(U246="sníž. přenesená",N246,0)</f>
        <v>0</v>
      </c>
      <c r="BI246" s="108">
        <f>IF(U246="nulová",N246,0)</f>
        <v>0</v>
      </c>
      <c r="BJ246" s="20" t="s">
        <v>86</v>
      </c>
      <c r="BK246" s="108">
        <f>ROUND(L246*K246,2)</f>
        <v>0</v>
      </c>
      <c r="BL246" s="20" t="s">
        <v>221</v>
      </c>
      <c r="BM246" s="20" t="s">
        <v>320</v>
      </c>
    </row>
    <row r="247" spans="2:65" s="10" customFormat="1" ht="20.45" customHeight="1">
      <c r="B247" s="170"/>
      <c r="C247" s="171"/>
      <c r="D247" s="171"/>
      <c r="E247" s="172" t="s">
        <v>5</v>
      </c>
      <c r="F247" s="250" t="s">
        <v>279</v>
      </c>
      <c r="G247" s="251"/>
      <c r="H247" s="251"/>
      <c r="I247" s="251"/>
      <c r="J247" s="171"/>
      <c r="K247" s="173">
        <v>470.22800000000001</v>
      </c>
      <c r="L247" s="171"/>
      <c r="M247" s="171"/>
      <c r="N247" s="171"/>
      <c r="O247" s="171"/>
      <c r="P247" s="171"/>
      <c r="Q247" s="171"/>
      <c r="R247" s="174"/>
      <c r="T247" s="175"/>
      <c r="U247" s="171"/>
      <c r="V247" s="171"/>
      <c r="W247" s="171"/>
      <c r="X247" s="171"/>
      <c r="Y247" s="171"/>
      <c r="Z247" s="171"/>
      <c r="AA247" s="176"/>
      <c r="AT247" s="177" t="s">
        <v>154</v>
      </c>
      <c r="AU247" s="177" t="s">
        <v>105</v>
      </c>
      <c r="AV247" s="10" t="s">
        <v>105</v>
      </c>
      <c r="AW247" s="10" t="s">
        <v>35</v>
      </c>
      <c r="AX247" s="10" t="s">
        <v>78</v>
      </c>
      <c r="AY247" s="177" t="s">
        <v>146</v>
      </c>
    </row>
    <row r="248" spans="2:65" s="10" customFormat="1" ht="20.45" customHeight="1">
      <c r="B248" s="170"/>
      <c r="C248" s="171"/>
      <c r="D248" s="171"/>
      <c r="E248" s="172" t="s">
        <v>5</v>
      </c>
      <c r="F248" s="270" t="s">
        <v>280</v>
      </c>
      <c r="G248" s="271"/>
      <c r="H248" s="271"/>
      <c r="I248" s="271"/>
      <c r="J248" s="171"/>
      <c r="K248" s="173">
        <v>293.94099999999997</v>
      </c>
      <c r="L248" s="171"/>
      <c r="M248" s="171"/>
      <c r="N248" s="171"/>
      <c r="O248" s="171"/>
      <c r="P248" s="171"/>
      <c r="Q248" s="171"/>
      <c r="R248" s="174"/>
      <c r="T248" s="175"/>
      <c r="U248" s="171"/>
      <c r="V248" s="171"/>
      <c r="W248" s="171"/>
      <c r="X248" s="171"/>
      <c r="Y248" s="171"/>
      <c r="Z248" s="171"/>
      <c r="AA248" s="176"/>
      <c r="AT248" s="177" t="s">
        <v>154</v>
      </c>
      <c r="AU248" s="177" t="s">
        <v>105</v>
      </c>
      <c r="AV248" s="10" t="s">
        <v>105</v>
      </c>
      <c r="AW248" s="10" t="s">
        <v>35</v>
      </c>
      <c r="AX248" s="10" t="s">
        <v>78</v>
      </c>
      <c r="AY248" s="177" t="s">
        <v>146</v>
      </c>
    </row>
    <row r="249" spans="2:65" s="11" customFormat="1" ht="20.45" customHeight="1">
      <c r="B249" s="178"/>
      <c r="C249" s="179"/>
      <c r="D249" s="179"/>
      <c r="E249" s="180" t="s">
        <v>5</v>
      </c>
      <c r="F249" s="252" t="s">
        <v>155</v>
      </c>
      <c r="G249" s="253"/>
      <c r="H249" s="253"/>
      <c r="I249" s="253"/>
      <c r="J249" s="179"/>
      <c r="K249" s="181">
        <v>764.16899999999998</v>
      </c>
      <c r="L249" s="179"/>
      <c r="M249" s="179"/>
      <c r="N249" s="179"/>
      <c r="O249" s="179"/>
      <c r="P249" s="179"/>
      <c r="Q249" s="179"/>
      <c r="R249" s="182"/>
      <c r="T249" s="183"/>
      <c r="U249" s="179"/>
      <c r="V249" s="179"/>
      <c r="W249" s="179"/>
      <c r="X249" s="179"/>
      <c r="Y249" s="179"/>
      <c r="Z249" s="179"/>
      <c r="AA249" s="184"/>
      <c r="AT249" s="185" t="s">
        <v>154</v>
      </c>
      <c r="AU249" s="185" t="s">
        <v>105</v>
      </c>
      <c r="AV249" s="11" t="s">
        <v>151</v>
      </c>
      <c r="AW249" s="11" t="s">
        <v>35</v>
      </c>
      <c r="AX249" s="11" t="s">
        <v>86</v>
      </c>
      <c r="AY249" s="185" t="s">
        <v>146</v>
      </c>
    </row>
    <row r="250" spans="2:65" s="12" customFormat="1" ht="20.45" customHeight="1">
      <c r="B250" s="190"/>
      <c r="C250" s="191"/>
      <c r="D250" s="191"/>
      <c r="E250" s="192" t="s">
        <v>5</v>
      </c>
      <c r="F250" s="268" t="s">
        <v>282</v>
      </c>
      <c r="G250" s="269"/>
      <c r="H250" s="269"/>
      <c r="I250" s="269"/>
      <c r="J250" s="191"/>
      <c r="K250" s="193" t="s">
        <v>5</v>
      </c>
      <c r="L250" s="191"/>
      <c r="M250" s="191"/>
      <c r="N250" s="191"/>
      <c r="O250" s="191"/>
      <c r="P250" s="191"/>
      <c r="Q250" s="191"/>
      <c r="R250" s="194"/>
      <c r="T250" s="195"/>
      <c r="U250" s="191"/>
      <c r="V250" s="191"/>
      <c r="W250" s="191"/>
      <c r="X250" s="191"/>
      <c r="Y250" s="191"/>
      <c r="Z250" s="191"/>
      <c r="AA250" s="196"/>
      <c r="AT250" s="197" t="s">
        <v>154</v>
      </c>
      <c r="AU250" s="197" t="s">
        <v>105</v>
      </c>
      <c r="AV250" s="12" t="s">
        <v>86</v>
      </c>
      <c r="AW250" s="12" t="s">
        <v>35</v>
      </c>
      <c r="AX250" s="12" t="s">
        <v>78</v>
      </c>
      <c r="AY250" s="197" t="s">
        <v>146</v>
      </c>
    </row>
    <row r="251" spans="2:65" s="1" customFormat="1" ht="28.9" customHeight="1">
      <c r="B251" s="134"/>
      <c r="C251" s="186" t="s">
        <v>321</v>
      </c>
      <c r="D251" s="186" t="s">
        <v>227</v>
      </c>
      <c r="E251" s="187" t="s">
        <v>322</v>
      </c>
      <c r="F251" s="254" t="s">
        <v>323</v>
      </c>
      <c r="G251" s="254"/>
      <c r="H251" s="254"/>
      <c r="I251" s="254"/>
      <c r="J251" s="188" t="s">
        <v>230</v>
      </c>
      <c r="K251" s="189">
        <v>725.96100000000001</v>
      </c>
      <c r="L251" s="255">
        <v>0</v>
      </c>
      <c r="M251" s="255"/>
      <c r="N251" s="256">
        <f>ROUND(L251*K251,2)</f>
        <v>0</v>
      </c>
      <c r="O251" s="257"/>
      <c r="P251" s="257"/>
      <c r="Q251" s="257"/>
      <c r="R251" s="137"/>
      <c r="T251" s="167" t="s">
        <v>5</v>
      </c>
      <c r="U251" s="46" t="s">
        <v>43</v>
      </c>
      <c r="V251" s="38"/>
      <c r="W251" s="168">
        <f>V251*K251</f>
        <v>0</v>
      </c>
      <c r="X251" s="168">
        <v>0</v>
      </c>
      <c r="Y251" s="168">
        <f>X251*K251</f>
        <v>0</v>
      </c>
      <c r="Z251" s="168">
        <v>0</v>
      </c>
      <c r="AA251" s="169">
        <f>Z251*K251</f>
        <v>0</v>
      </c>
      <c r="AR251" s="20" t="s">
        <v>295</v>
      </c>
      <c r="AT251" s="20" t="s">
        <v>227</v>
      </c>
      <c r="AU251" s="20" t="s">
        <v>105</v>
      </c>
      <c r="AY251" s="20" t="s">
        <v>146</v>
      </c>
      <c r="BE251" s="108">
        <f>IF(U251="základní",N251,0)</f>
        <v>0</v>
      </c>
      <c r="BF251" s="108">
        <f>IF(U251="snížená",N251,0)</f>
        <v>0</v>
      </c>
      <c r="BG251" s="108">
        <f>IF(U251="zákl. přenesená",N251,0)</f>
        <v>0</v>
      </c>
      <c r="BH251" s="108">
        <f>IF(U251="sníž. přenesená",N251,0)</f>
        <v>0</v>
      </c>
      <c r="BI251" s="108">
        <f>IF(U251="nulová",N251,0)</f>
        <v>0</v>
      </c>
      <c r="BJ251" s="20" t="s">
        <v>86</v>
      </c>
      <c r="BK251" s="108">
        <f>ROUND(L251*K251,2)</f>
        <v>0</v>
      </c>
      <c r="BL251" s="20" t="s">
        <v>221</v>
      </c>
      <c r="BM251" s="20" t="s">
        <v>324</v>
      </c>
    </row>
    <row r="252" spans="2:65" s="10" customFormat="1" ht="20.45" customHeight="1">
      <c r="B252" s="170"/>
      <c r="C252" s="171"/>
      <c r="D252" s="171"/>
      <c r="E252" s="172" t="s">
        <v>5</v>
      </c>
      <c r="F252" s="250" t="s">
        <v>325</v>
      </c>
      <c r="G252" s="251"/>
      <c r="H252" s="251"/>
      <c r="I252" s="251"/>
      <c r="J252" s="171"/>
      <c r="K252" s="173">
        <v>725.96100000000001</v>
      </c>
      <c r="L252" s="171"/>
      <c r="M252" s="171"/>
      <c r="N252" s="171"/>
      <c r="O252" s="171"/>
      <c r="P252" s="171"/>
      <c r="Q252" s="171"/>
      <c r="R252" s="174"/>
      <c r="T252" s="175"/>
      <c r="U252" s="171"/>
      <c r="V252" s="171"/>
      <c r="W252" s="171"/>
      <c r="X252" s="171"/>
      <c r="Y252" s="171"/>
      <c r="Z252" s="171"/>
      <c r="AA252" s="176"/>
      <c r="AT252" s="177" t="s">
        <v>154</v>
      </c>
      <c r="AU252" s="177" t="s">
        <v>105</v>
      </c>
      <c r="AV252" s="10" t="s">
        <v>105</v>
      </c>
      <c r="AW252" s="10" t="s">
        <v>35</v>
      </c>
      <c r="AX252" s="10" t="s">
        <v>78</v>
      </c>
      <c r="AY252" s="177" t="s">
        <v>146</v>
      </c>
    </row>
    <row r="253" spans="2:65" s="11" customFormat="1" ht="20.45" customHeight="1">
      <c r="B253" s="178"/>
      <c r="C253" s="179"/>
      <c r="D253" s="179"/>
      <c r="E253" s="180" t="s">
        <v>5</v>
      </c>
      <c r="F253" s="252" t="s">
        <v>155</v>
      </c>
      <c r="G253" s="253"/>
      <c r="H253" s="253"/>
      <c r="I253" s="253"/>
      <c r="J253" s="179"/>
      <c r="K253" s="181">
        <v>725.96100000000001</v>
      </c>
      <c r="L253" s="179"/>
      <c r="M253" s="179"/>
      <c r="N253" s="179"/>
      <c r="O253" s="179"/>
      <c r="P253" s="179"/>
      <c r="Q253" s="179"/>
      <c r="R253" s="182"/>
      <c r="T253" s="183"/>
      <c r="U253" s="179"/>
      <c r="V253" s="179"/>
      <c r="W253" s="179"/>
      <c r="X253" s="179"/>
      <c r="Y253" s="179"/>
      <c r="Z253" s="179"/>
      <c r="AA253" s="184"/>
      <c r="AT253" s="185" t="s">
        <v>154</v>
      </c>
      <c r="AU253" s="185" t="s">
        <v>105</v>
      </c>
      <c r="AV253" s="11" t="s">
        <v>151</v>
      </c>
      <c r="AW253" s="11" t="s">
        <v>35</v>
      </c>
      <c r="AX253" s="11" t="s">
        <v>86</v>
      </c>
      <c r="AY253" s="185" t="s">
        <v>146</v>
      </c>
    </row>
    <row r="254" spans="2:65" s="1" customFormat="1" ht="40.15" customHeight="1">
      <c r="B254" s="134"/>
      <c r="C254" s="163" t="s">
        <v>326</v>
      </c>
      <c r="D254" s="163" t="s">
        <v>147</v>
      </c>
      <c r="E254" s="164" t="s">
        <v>327</v>
      </c>
      <c r="F254" s="266" t="s">
        <v>328</v>
      </c>
      <c r="G254" s="266"/>
      <c r="H254" s="266"/>
      <c r="I254" s="266"/>
      <c r="J254" s="165" t="s">
        <v>150</v>
      </c>
      <c r="K254" s="166">
        <v>734.25</v>
      </c>
      <c r="L254" s="267">
        <v>0</v>
      </c>
      <c r="M254" s="267"/>
      <c r="N254" s="257">
        <f>ROUND(L254*K254,2)</f>
        <v>0</v>
      </c>
      <c r="O254" s="257"/>
      <c r="P254" s="257"/>
      <c r="Q254" s="257"/>
      <c r="R254" s="137"/>
      <c r="T254" s="167" t="s">
        <v>5</v>
      </c>
      <c r="U254" s="46" t="s">
        <v>43</v>
      </c>
      <c r="V254" s="38"/>
      <c r="W254" s="168">
        <f>V254*K254</f>
        <v>0</v>
      </c>
      <c r="X254" s="168">
        <v>0</v>
      </c>
      <c r="Y254" s="168">
        <f>X254*K254</f>
        <v>0</v>
      </c>
      <c r="Z254" s="168">
        <v>0</v>
      </c>
      <c r="AA254" s="169">
        <f>Z254*K254</f>
        <v>0</v>
      </c>
      <c r="AR254" s="20" t="s">
        <v>221</v>
      </c>
      <c r="AT254" s="20" t="s">
        <v>147</v>
      </c>
      <c r="AU254" s="20" t="s">
        <v>105</v>
      </c>
      <c r="AY254" s="20" t="s">
        <v>146</v>
      </c>
      <c r="BE254" s="108">
        <f>IF(U254="základní",N254,0)</f>
        <v>0</v>
      </c>
      <c r="BF254" s="108">
        <f>IF(U254="snížená",N254,0)</f>
        <v>0</v>
      </c>
      <c r="BG254" s="108">
        <f>IF(U254="zákl. přenesená",N254,0)</f>
        <v>0</v>
      </c>
      <c r="BH254" s="108">
        <f>IF(U254="sníž. přenesená",N254,0)</f>
        <v>0</v>
      </c>
      <c r="BI254" s="108">
        <f>IF(U254="nulová",N254,0)</f>
        <v>0</v>
      </c>
      <c r="BJ254" s="20" t="s">
        <v>86</v>
      </c>
      <c r="BK254" s="108">
        <f>ROUND(L254*K254,2)</f>
        <v>0</v>
      </c>
      <c r="BL254" s="20" t="s">
        <v>221</v>
      </c>
      <c r="BM254" s="20" t="s">
        <v>329</v>
      </c>
    </row>
    <row r="255" spans="2:65" s="10" customFormat="1" ht="20.45" customHeight="1">
      <c r="B255" s="170"/>
      <c r="C255" s="171"/>
      <c r="D255" s="171"/>
      <c r="E255" s="172" t="s">
        <v>5</v>
      </c>
      <c r="F255" s="250" t="s">
        <v>281</v>
      </c>
      <c r="G255" s="251"/>
      <c r="H255" s="251"/>
      <c r="I255" s="251"/>
      <c r="J255" s="171"/>
      <c r="K255" s="173">
        <v>734.25</v>
      </c>
      <c r="L255" s="171"/>
      <c r="M255" s="171"/>
      <c r="N255" s="171"/>
      <c r="O255" s="171"/>
      <c r="P255" s="171"/>
      <c r="Q255" s="171"/>
      <c r="R255" s="174"/>
      <c r="T255" s="175"/>
      <c r="U255" s="171"/>
      <c r="V255" s="171"/>
      <c r="W255" s="171"/>
      <c r="X255" s="171"/>
      <c r="Y255" s="171"/>
      <c r="Z255" s="171"/>
      <c r="AA255" s="176"/>
      <c r="AT255" s="177" t="s">
        <v>154</v>
      </c>
      <c r="AU255" s="177" t="s">
        <v>105</v>
      </c>
      <c r="AV255" s="10" t="s">
        <v>105</v>
      </c>
      <c r="AW255" s="10" t="s">
        <v>35</v>
      </c>
      <c r="AX255" s="10" t="s">
        <v>78</v>
      </c>
      <c r="AY255" s="177" t="s">
        <v>146</v>
      </c>
    </row>
    <row r="256" spans="2:65" s="11" customFormat="1" ht="20.45" customHeight="1">
      <c r="B256" s="178"/>
      <c r="C256" s="179"/>
      <c r="D256" s="179"/>
      <c r="E256" s="180" t="s">
        <v>5</v>
      </c>
      <c r="F256" s="252" t="s">
        <v>155</v>
      </c>
      <c r="G256" s="253"/>
      <c r="H256" s="253"/>
      <c r="I256" s="253"/>
      <c r="J256" s="179"/>
      <c r="K256" s="181">
        <v>734.25</v>
      </c>
      <c r="L256" s="179"/>
      <c r="M256" s="179"/>
      <c r="N256" s="179"/>
      <c r="O256" s="179"/>
      <c r="P256" s="179"/>
      <c r="Q256" s="179"/>
      <c r="R256" s="182"/>
      <c r="T256" s="183"/>
      <c r="U256" s="179"/>
      <c r="V256" s="179"/>
      <c r="W256" s="179"/>
      <c r="X256" s="179"/>
      <c r="Y256" s="179"/>
      <c r="Z256" s="179"/>
      <c r="AA256" s="184"/>
      <c r="AT256" s="185" t="s">
        <v>154</v>
      </c>
      <c r="AU256" s="185" t="s">
        <v>105</v>
      </c>
      <c r="AV256" s="11" t="s">
        <v>151</v>
      </c>
      <c r="AW256" s="11" t="s">
        <v>35</v>
      </c>
      <c r="AX256" s="11" t="s">
        <v>86</v>
      </c>
      <c r="AY256" s="185" t="s">
        <v>146</v>
      </c>
    </row>
    <row r="257" spans="2:65" s="1" customFormat="1" ht="40.15" customHeight="1">
      <c r="B257" s="134"/>
      <c r="C257" s="163" t="s">
        <v>330</v>
      </c>
      <c r="D257" s="163" t="s">
        <v>147</v>
      </c>
      <c r="E257" s="164" t="s">
        <v>331</v>
      </c>
      <c r="F257" s="266" t="s">
        <v>332</v>
      </c>
      <c r="G257" s="266"/>
      <c r="H257" s="266"/>
      <c r="I257" s="266"/>
      <c r="J257" s="165" t="s">
        <v>150</v>
      </c>
      <c r="K257" s="166">
        <v>734.25</v>
      </c>
      <c r="L257" s="267">
        <v>0</v>
      </c>
      <c r="M257" s="267"/>
      <c r="N257" s="257">
        <f>ROUND(L257*K257,2)</f>
        <v>0</v>
      </c>
      <c r="O257" s="257"/>
      <c r="P257" s="257"/>
      <c r="Q257" s="257"/>
      <c r="R257" s="137"/>
      <c r="T257" s="167" t="s">
        <v>5</v>
      </c>
      <c r="U257" s="46" t="s">
        <v>43</v>
      </c>
      <c r="V257" s="38"/>
      <c r="W257" s="168">
        <f>V257*K257</f>
        <v>0</v>
      </c>
      <c r="X257" s="168">
        <v>0</v>
      </c>
      <c r="Y257" s="168">
        <f>X257*K257</f>
        <v>0</v>
      </c>
      <c r="Z257" s="168">
        <v>0</v>
      </c>
      <c r="AA257" s="169">
        <f>Z257*K257</f>
        <v>0</v>
      </c>
      <c r="AR257" s="20" t="s">
        <v>221</v>
      </c>
      <c r="AT257" s="20" t="s">
        <v>147</v>
      </c>
      <c r="AU257" s="20" t="s">
        <v>105</v>
      </c>
      <c r="AY257" s="20" t="s">
        <v>146</v>
      </c>
      <c r="BE257" s="108">
        <f>IF(U257="základní",N257,0)</f>
        <v>0</v>
      </c>
      <c r="BF257" s="108">
        <f>IF(U257="snížená",N257,0)</f>
        <v>0</v>
      </c>
      <c r="BG257" s="108">
        <f>IF(U257="zákl. přenesená",N257,0)</f>
        <v>0</v>
      </c>
      <c r="BH257" s="108">
        <f>IF(U257="sníž. přenesená",N257,0)</f>
        <v>0</v>
      </c>
      <c r="BI257" s="108">
        <f>IF(U257="nulová",N257,0)</f>
        <v>0</v>
      </c>
      <c r="BJ257" s="20" t="s">
        <v>86</v>
      </c>
      <c r="BK257" s="108">
        <f>ROUND(L257*K257,2)</f>
        <v>0</v>
      </c>
      <c r="BL257" s="20" t="s">
        <v>221</v>
      </c>
      <c r="BM257" s="20" t="s">
        <v>333</v>
      </c>
    </row>
    <row r="258" spans="2:65" s="10" customFormat="1" ht="20.45" customHeight="1">
      <c r="B258" s="170"/>
      <c r="C258" s="171"/>
      <c r="D258" s="171"/>
      <c r="E258" s="172" t="s">
        <v>5</v>
      </c>
      <c r="F258" s="250" t="s">
        <v>281</v>
      </c>
      <c r="G258" s="251"/>
      <c r="H258" s="251"/>
      <c r="I258" s="251"/>
      <c r="J258" s="171"/>
      <c r="K258" s="173">
        <v>734.25</v>
      </c>
      <c r="L258" s="171"/>
      <c r="M258" s="171"/>
      <c r="N258" s="171"/>
      <c r="O258" s="171"/>
      <c r="P258" s="171"/>
      <c r="Q258" s="171"/>
      <c r="R258" s="174"/>
      <c r="T258" s="175"/>
      <c r="U258" s="171"/>
      <c r="V258" s="171"/>
      <c r="W258" s="171"/>
      <c r="X258" s="171"/>
      <c r="Y258" s="171"/>
      <c r="Z258" s="171"/>
      <c r="AA258" s="176"/>
      <c r="AT258" s="177" t="s">
        <v>154</v>
      </c>
      <c r="AU258" s="177" t="s">
        <v>105</v>
      </c>
      <c r="AV258" s="10" t="s">
        <v>105</v>
      </c>
      <c r="AW258" s="10" t="s">
        <v>35</v>
      </c>
      <c r="AX258" s="10" t="s">
        <v>78</v>
      </c>
      <c r="AY258" s="177" t="s">
        <v>146</v>
      </c>
    </row>
    <row r="259" spans="2:65" s="11" customFormat="1" ht="20.45" customHeight="1">
      <c r="B259" s="178"/>
      <c r="C259" s="179"/>
      <c r="D259" s="179"/>
      <c r="E259" s="180" t="s">
        <v>5</v>
      </c>
      <c r="F259" s="252" t="s">
        <v>155</v>
      </c>
      <c r="G259" s="253"/>
      <c r="H259" s="253"/>
      <c r="I259" s="253"/>
      <c r="J259" s="179"/>
      <c r="K259" s="181">
        <v>734.25</v>
      </c>
      <c r="L259" s="179"/>
      <c r="M259" s="179"/>
      <c r="N259" s="179"/>
      <c r="O259" s="179"/>
      <c r="P259" s="179"/>
      <c r="Q259" s="179"/>
      <c r="R259" s="182"/>
      <c r="T259" s="183"/>
      <c r="U259" s="179"/>
      <c r="V259" s="179"/>
      <c r="W259" s="179"/>
      <c r="X259" s="179"/>
      <c r="Y259" s="179"/>
      <c r="Z259" s="179"/>
      <c r="AA259" s="184"/>
      <c r="AT259" s="185" t="s">
        <v>154</v>
      </c>
      <c r="AU259" s="185" t="s">
        <v>105</v>
      </c>
      <c r="AV259" s="11" t="s">
        <v>151</v>
      </c>
      <c r="AW259" s="11" t="s">
        <v>35</v>
      </c>
      <c r="AX259" s="11" t="s">
        <v>86</v>
      </c>
      <c r="AY259" s="185" t="s">
        <v>146</v>
      </c>
    </row>
    <row r="260" spans="2:65" s="1" customFormat="1" ht="40.15" customHeight="1">
      <c r="B260" s="134"/>
      <c r="C260" s="163" t="s">
        <v>334</v>
      </c>
      <c r="D260" s="163" t="s">
        <v>147</v>
      </c>
      <c r="E260" s="164" t="s">
        <v>335</v>
      </c>
      <c r="F260" s="266" t="s">
        <v>336</v>
      </c>
      <c r="G260" s="266"/>
      <c r="H260" s="266"/>
      <c r="I260" s="266"/>
      <c r="J260" s="165" t="s">
        <v>150</v>
      </c>
      <c r="K260" s="166">
        <v>734.25</v>
      </c>
      <c r="L260" s="267">
        <v>0</v>
      </c>
      <c r="M260" s="267"/>
      <c r="N260" s="257">
        <f>ROUND(L260*K260,2)</f>
        <v>0</v>
      </c>
      <c r="O260" s="257"/>
      <c r="P260" s="257"/>
      <c r="Q260" s="257"/>
      <c r="R260" s="137"/>
      <c r="T260" s="167" t="s">
        <v>5</v>
      </c>
      <c r="U260" s="46" t="s">
        <v>43</v>
      </c>
      <c r="V260" s="38"/>
      <c r="W260" s="168">
        <f>V260*K260</f>
        <v>0</v>
      </c>
      <c r="X260" s="168">
        <v>0</v>
      </c>
      <c r="Y260" s="168">
        <f>X260*K260</f>
        <v>0</v>
      </c>
      <c r="Z260" s="168">
        <v>0</v>
      </c>
      <c r="AA260" s="169">
        <f>Z260*K260</f>
        <v>0</v>
      </c>
      <c r="AR260" s="20" t="s">
        <v>221</v>
      </c>
      <c r="AT260" s="20" t="s">
        <v>147</v>
      </c>
      <c r="AU260" s="20" t="s">
        <v>105</v>
      </c>
      <c r="AY260" s="20" t="s">
        <v>146</v>
      </c>
      <c r="BE260" s="108">
        <f>IF(U260="základní",N260,0)</f>
        <v>0</v>
      </c>
      <c r="BF260" s="108">
        <f>IF(U260="snížená",N260,0)</f>
        <v>0</v>
      </c>
      <c r="BG260" s="108">
        <f>IF(U260="zákl. přenesená",N260,0)</f>
        <v>0</v>
      </c>
      <c r="BH260" s="108">
        <f>IF(U260="sníž. přenesená",N260,0)</f>
        <v>0</v>
      </c>
      <c r="BI260" s="108">
        <f>IF(U260="nulová",N260,0)</f>
        <v>0</v>
      </c>
      <c r="BJ260" s="20" t="s">
        <v>86</v>
      </c>
      <c r="BK260" s="108">
        <f>ROUND(L260*K260,2)</f>
        <v>0</v>
      </c>
      <c r="BL260" s="20" t="s">
        <v>221</v>
      </c>
      <c r="BM260" s="20" t="s">
        <v>337</v>
      </c>
    </row>
    <row r="261" spans="2:65" s="10" customFormat="1" ht="20.45" customHeight="1">
      <c r="B261" s="170"/>
      <c r="C261" s="171"/>
      <c r="D261" s="171"/>
      <c r="E261" s="172" t="s">
        <v>5</v>
      </c>
      <c r="F261" s="250" t="s">
        <v>281</v>
      </c>
      <c r="G261" s="251"/>
      <c r="H261" s="251"/>
      <c r="I261" s="251"/>
      <c r="J261" s="171"/>
      <c r="K261" s="173">
        <v>734.25</v>
      </c>
      <c r="L261" s="171"/>
      <c r="M261" s="171"/>
      <c r="N261" s="171"/>
      <c r="O261" s="171"/>
      <c r="P261" s="171"/>
      <c r="Q261" s="171"/>
      <c r="R261" s="174"/>
      <c r="T261" s="175"/>
      <c r="U261" s="171"/>
      <c r="V261" s="171"/>
      <c r="W261" s="171"/>
      <c r="X261" s="171"/>
      <c r="Y261" s="171"/>
      <c r="Z261" s="171"/>
      <c r="AA261" s="176"/>
      <c r="AT261" s="177" t="s">
        <v>154</v>
      </c>
      <c r="AU261" s="177" t="s">
        <v>105</v>
      </c>
      <c r="AV261" s="10" t="s">
        <v>105</v>
      </c>
      <c r="AW261" s="10" t="s">
        <v>35</v>
      </c>
      <c r="AX261" s="10" t="s">
        <v>78</v>
      </c>
      <c r="AY261" s="177" t="s">
        <v>146</v>
      </c>
    </row>
    <row r="262" spans="2:65" s="11" customFormat="1" ht="20.45" customHeight="1">
      <c r="B262" s="178"/>
      <c r="C262" s="179"/>
      <c r="D262" s="179"/>
      <c r="E262" s="180" t="s">
        <v>5</v>
      </c>
      <c r="F262" s="252" t="s">
        <v>155</v>
      </c>
      <c r="G262" s="253"/>
      <c r="H262" s="253"/>
      <c r="I262" s="253"/>
      <c r="J262" s="179"/>
      <c r="K262" s="181">
        <v>734.25</v>
      </c>
      <c r="L262" s="179"/>
      <c r="M262" s="179"/>
      <c r="N262" s="179"/>
      <c r="O262" s="179"/>
      <c r="P262" s="179"/>
      <c r="Q262" s="179"/>
      <c r="R262" s="182"/>
      <c r="T262" s="183"/>
      <c r="U262" s="179"/>
      <c r="V262" s="179"/>
      <c r="W262" s="179"/>
      <c r="X262" s="179"/>
      <c r="Y262" s="179"/>
      <c r="Z262" s="179"/>
      <c r="AA262" s="184"/>
      <c r="AT262" s="185" t="s">
        <v>154</v>
      </c>
      <c r="AU262" s="185" t="s">
        <v>105</v>
      </c>
      <c r="AV262" s="11" t="s">
        <v>151</v>
      </c>
      <c r="AW262" s="11" t="s">
        <v>35</v>
      </c>
      <c r="AX262" s="11" t="s">
        <v>86</v>
      </c>
      <c r="AY262" s="185" t="s">
        <v>146</v>
      </c>
    </row>
    <row r="263" spans="2:65" s="1" customFormat="1" ht="28.9" customHeight="1">
      <c r="B263" s="134"/>
      <c r="C263" s="186" t="s">
        <v>338</v>
      </c>
      <c r="D263" s="186" t="s">
        <v>227</v>
      </c>
      <c r="E263" s="187" t="s">
        <v>339</v>
      </c>
      <c r="F263" s="254" t="s">
        <v>340</v>
      </c>
      <c r="G263" s="254"/>
      <c r="H263" s="254"/>
      <c r="I263" s="254"/>
      <c r="J263" s="188" t="s">
        <v>230</v>
      </c>
      <c r="K263" s="189">
        <v>697.53800000000001</v>
      </c>
      <c r="L263" s="255">
        <v>0</v>
      </c>
      <c r="M263" s="255"/>
      <c r="N263" s="256">
        <f>ROUND(L263*K263,2)</f>
        <v>0</v>
      </c>
      <c r="O263" s="257"/>
      <c r="P263" s="257"/>
      <c r="Q263" s="257"/>
      <c r="R263" s="137"/>
      <c r="T263" s="167" t="s">
        <v>5</v>
      </c>
      <c r="U263" s="46" t="s">
        <v>43</v>
      </c>
      <c r="V263" s="38"/>
      <c r="W263" s="168">
        <f>V263*K263</f>
        <v>0</v>
      </c>
      <c r="X263" s="168">
        <v>0</v>
      </c>
      <c r="Y263" s="168">
        <f>X263*K263</f>
        <v>0</v>
      </c>
      <c r="Z263" s="168">
        <v>0</v>
      </c>
      <c r="AA263" s="169">
        <f>Z263*K263</f>
        <v>0</v>
      </c>
      <c r="AR263" s="20" t="s">
        <v>295</v>
      </c>
      <c r="AT263" s="20" t="s">
        <v>227</v>
      </c>
      <c r="AU263" s="20" t="s">
        <v>105</v>
      </c>
      <c r="AY263" s="20" t="s">
        <v>146</v>
      </c>
      <c r="BE263" s="108">
        <f>IF(U263="základní",N263,0)</f>
        <v>0</v>
      </c>
      <c r="BF263" s="108">
        <f>IF(U263="snížená",N263,0)</f>
        <v>0</v>
      </c>
      <c r="BG263" s="108">
        <f>IF(U263="zákl. přenesená",N263,0)</f>
        <v>0</v>
      </c>
      <c r="BH263" s="108">
        <f>IF(U263="sníž. přenesená",N263,0)</f>
        <v>0</v>
      </c>
      <c r="BI263" s="108">
        <f>IF(U263="nulová",N263,0)</f>
        <v>0</v>
      </c>
      <c r="BJ263" s="20" t="s">
        <v>86</v>
      </c>
      <c r="BK263" s="108">
        <f>ROUND(L263*K263,2)</f>
        <v>0</v>
      </c>
      <c r="BL263" s="20" t="s">
        <v>221</v>
      </c>
      <c r="BM263" s="20" t="s">
        <v>341</v>
      </c>
    </row>
    <row r="264" spans="2:65" s="10" customFormat="1" ht="20.45" customHeight="1">
      <c r="B264" s="170"/>
      <c r="C264" s="171"/>
      <c r="D264" s="171"/>
      <c r="E264" s="172" t="s">
        <v>5</v>
      </c>
      <c r="F264" s="250" t="s">
        <v>342</v>
      </c>
      <c r="G264" s="251"/>
      <c r="H264" s="251"/>
      <c r="I264" s="251"/>
      <c r="J264" s="171"/>
      <c r="K264" s="173">
        <v>697.53800000000001</v>
      </c>
      <c r="L264" s="171"/>
      <c r="M264" s="171"/>
      <c r="N264" s="171"/>
      <c r="O264" s="171"/>
      <c r="P264" s="171"/>
      <c r="Q264" s="171"/>
      <c r="R264" s="174"/>
      <c r="T264" s="175"/>
      <c r="U264" s="171"/>
      <c r="V264" s="171"/>
      <c r="W264" s="171"/>
      <c r="X264" s="171"/>
      <c r="Y264" s="171"/>
      <c r="Z264" s="171"/>
      <c r="AA264" s="176"/>
      <c r="AT264" s="177" t="s">
        <v>154</v>
      </c>
      <c r="AU264" s="177" t="s">
        <v>105</v>
      </c>
      <c r="AV264" s="10" t="s">
        <v>105</v>
      </c>
      <c r="AW264" s="10" t="s">
        <v>35</v>
      </c>
      <c r="AX264" s="10" t="s">
        <v>78</v>
      </c>
      <c r="AY264" s="177" t="s">
        <v>146</v>
      </c>
    </row>
    <row r="265" spans="2:65" s="11" customFormat="1" ht="20.45" customHeight="1">
      <c r="B265" s="178"/>
      <c r="C265" s="179"/>
      <c r="D265" s="179"/>
      <c r="E265" s="180" t="s">
        <v>5</v>
      </c>
      <c r="F265" s="252" t="s">
        <v>155</v>
      </c>
      <c r="G265" s="253"/>
      <c r="H265" s="253"/>
      <c r="I265" s="253"/>
      <c r="J265" s="179"/>
      <c r="K265" s="181">
        <v>697.53800000000001</v>
      </c>
      <c r="L265" s="179"/>
      <c r="M265" s="179"/>
      <c r="N265" s="179"/>
      <c r="O265" s="179"/>
      <c r="P265" s="179"/>
      <c r="Q265" s="179"/>
      <c r="R265" s="182"/>
      <c r="T265" s="183"/>
      <c r="U265" s="179"/>
      <c r="V265" s="179"/>
      <c r="W265" s="179"/>
      <c r="X265" s="179"/>
      <c r="Y265" s="179"/>
      <c r="Z265" s="179"/>
      <c r="AA265" s="184"/>
      <c r="AT265" s="185" t="s">
        <v>154</v>
      </c>
      <c r="AU265" s="185" t="s">
        <v>105</v>
      </c>
      <c r="AV265" s="11" t="s">
        <v>151</v>
      </c>
      <c r="AW265" s="11" t="s">
        <v>35</v>
      </c>
      <c r="AX265" s="11" t="s">
        <v>86</v>
      </c>
      <c r="AY265" s="185" t="s">
        <v>146</v>
      </c>
    </row>
    <row r="266" spans="2:65" s="1" customFormat="1" ht="49.9" customHeight="1">
      <c r="B266" s="37"/>
      <c r="C266" s="38"/>
      <c r="D266" s="154" t="s">
        <v>343</v>
      </c>
      <c r="E266" s="38"/>
      <c r="F266" s="38"/>
      <c r="G266" s="38"/>
      <c r="H266" s="38"/>
      <c r="I266" s="38"/>
      <c r="J266" s="38"/>
      <c r="K266" s="38"/>
      <c r="L266" s="38"/>
      <c r="M266" s="38"/>
      <c r="N266" s="247">
        <f>BK266</f>
        <v>0</v>
      </c>
      <c r="O266" s="248"/>
      <c r="P266" s="248"/>
      <c r="Q266" s="248"/>
      <c r="R266" s="39"/>
      <c r="T266" s="198"/>
      <c r="U266" s="58"/>
      <c r="V266" s="58"/>
      <c r="W266" s="58"/>
      <c r="X266" s="58"/>
      <c r="Y266" s="58"/>
      <c r="Z266" s="58"/>
      <c r="AA266" s="60"/>
      <c r="AT266" s="20" t="s">
        <v>77</v>
      </c>
      <c r="AU266" s="20" t="s">
        <v>78</v>
      </c>
      <c r="AY266" s="20" t="s">
        <v>344</v>
      </c>
      <c r="BK266" s="108">
        <v>0</v>
      </c>
    </row>
    <row r="267" spans="2:65" s="1" customFormat="1" ht="6.95" customHeight="1">
      <c r="B267" s="61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3"/>
    </row>
  </sheetData>
  <mergeCells count="300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N103:Q103"/>
    <mergeCell ref="L105:Q105"/>
    <mergeCell ref="C111:Q111"/>
    <mergeCell ref="F113:P113"/>
    <mergeCell ref="F114:P114"/>
    <mergeCell ref="M116:P116"/>
    <mergeCell ref="M118:Q118"/>
    <mergeCell ref="M119:Q119"/>
    <mergeCell ref="F121:I121"/>
    <mergeCell ref="L121:M121"/>
    <mergeCell ref="N121:Q121"/>
    <mergeCell ref="F125:I125"/>
    <mergeCell ref="L125:M125"/>
    <mergeCell ref="N125:Q125"/>
    <mergeCell ref="F126:I126"/>
    <mergeCell ref="F127:I127"/>
    <mergeCell ref="F128:I128"/>
    <mergeCell ref="L128:M128"/>
    <mergeCell ref="N128:Q128"/>
    <mergeCell ref="F129:I129"/>
    <mergeCell ref="F130:I130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8:I138"/>
    <mergeCell ref="L138:M138"/>
    <mergeCell ref="N138:Q138"/>
    <mergeCell ref="F139:I139"/>
    <mergeCell ref="F140:I140"/>
    <mergeCell ref="F141:I141"/>
    <mergeCell ref="F142:I142"/>
    <mergeCell ref="F143:I143"/>
    <mergeCell ref="F144:I144"/>
    <mergeCell ref="L144:M144"/>
    <mergeCell ref="N144:Q144"/>
    <mergeCell ref="F145:I145"/>
    <mergeCell ref="F146:I146"/>
    <mergeCell ref="F147:I147"/>
    <mergeCell ref="L147:M147"/>
    <mergeCell ref="N147:Q147"/>
    <mergeCell ref="F148:I148"/>
    <mergeCell ref="F149:I149"/>
    <mergeCell ref="F150:I150"/>
    <mergeCell ref="F151:I151"/>
    <mergeCell ref="F152:I152"/>
    <mergeCell ref="F153:I153"/>
    <mergeCell ref="L153:M153"/>
    <mergeCell ref="N153:Q153"/>
    <mergeCell ref="F154:I154"/>
    <mergeCell ref="F155:I155"/>
    <mergeCell ref="F156:I156"/>
    <mergeCell ref="F157:I157"/>
    <mergeCell ref="F158:I158"/>
    <mergeCell ref="F159:I159"/>
    <mergeCell ref="L159:M159"/>
    <mergeCell ref="N159:Q159"/>
    <mergeCell ref="F160:I160"/>
    <mergeCell ref="F161:I161"/>
    <mergeCell ref="F162:I162"/>
    <mergeCell ref="L162:M162"/>
    <mergeCell ref="N162:Q162"/>
    <mergeCell ref="F163:I163"/>
    <mergeCell ref="F164:I164"/>
    <mergeCell ref="F165:I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F191:I191"/>
    <mergeCell ref="F192:I192"/>
    <mergeCell ref="F193:I193"/>
    <mergeCell ref="L193:M193"/>
    <mergeCell ref="N193:Q193"/>
    <mergeCell ref="F194:I194"/>
    <mergeCell ref="L194:M194"/>
    <mergeCell ref="N194:Q194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1:I201"/>
    <mergeCell ref="L201:M201"/>
    <mergeCell ref="N201:Q201"/>
    <mergeCell ref="F204:I204"/>
    <mergeCell ref="L204:M204"/>
    <mergeCell ref="N204:Q204"/>
    <mergeCell ref="F205:I205"/>
    <mergeCell ref="F206:I206"/>
    <mergeCell ref="F207:I207"/>
    <mergeCell ref="F208:I208"/>
    <mergeCell ref="F209:I209"/>
    <mergeCell ref="F210:I210"/>
    <mergeCell ref="L210:M210"/>
    <mergeCell ref="N210:Q210"/>
    <mergeCell ref="F211:I211"/>
    <mergeCell ref="F212:I212"/>
    <mergeCell ref="F213:I213"/>
    <mergeCell ref="F214:I214"/>
    <mergeCell ref="F215:I215"/>
    <mergeCell ref="L215:M215"/>
    <mergeCell ref="N215:Q215"/>
    <mergeCell ref="F216:I216"/>
    <mergeCell ref="F217:I217"/>
    <mergeCell ref="F218:I218"/>
    <mergeCell ref="F219:I219"/>
    <mergeCell ref="F220:I220"/>
    <mergeCell ref="L220:M220"/>
    <mergeCell ref="N220:Q220"/>
    <mergeCell ref="F221:I221"/>
    <mergeCell ref="F222:I222"/>
    <mergeCell ref="F223:I223"/>
    <mergeCell ref="F224:I224"/>
    <mergeCell ref="F225:I225"/>
    <mergeCell ref="F226:I226"/>
    <mergeCell ref="L226:M226"/>
    <mergeCell ref="N226:Q226"/>
    <mergeCell ref="F227:I227"/>
    <mergeCell ref="F228:I228"/>
    <mergeCell ref="F229:I229"/>
    <mergeCell ref="F230:I230"/>
    <mergeCell ref="F231:I231"/>
    <mergeCell ref="L231:M231"/>
    <mergeCell ref="N231:Q231"/>
    <mergeCell ref="F232:I232"/>
    <mergeCell ref="L232:M232"/>
    <mergeCell ref="N232:Q232"/>
    <mergeCell ref="F233:I233"/>
    <mergeCell ref="F234:I234"/>
    <mergeCell ref="F235:I235"/>
    <mergeCell ref="L235:M235"/>
    <mergeCell ref="N235:Q235"/>
    <mergeCell ref="F236:I236"/>
    <mergeCell ref="L236:M236"/>
    <mergeCell ref="N236:Q236"/>
    <mergeCell ref="F237:I237"/>
    <mergeCell ref="F238:I238"/>
    <mergeCell ref="F239:I239"/>
    <mergeCell ref="F240:I240"/>
    <mergeCell ref="F241:I241"/>
    <mergeCell ref="L241:M241"/>
    <mergeCell ref="N241:Q241"/>
    <mergeCell ref="F242:I242"/>
    <mergeCell ref="F243:I243"/>
    <mergeCell ref="F244:I244"/>
    <mergeCell ref="F245:I245"/>
    <mergeCell ref="F246:I246"/>
    <mergeCell ref="L246:M246"/>
    <mergeCell ref="N246:Q246"/>
    <mergeCell ref="F247:I247"/>
    <mergeCell ref="F248:I248"/>
    <mergeCell ref="F249:I249"/>
    <mergeCell ref="F250:I250"/>
    <mergeCell ref="F260:I260"/>
    <mergeCell ref="L260:M260"/>
    <mergeCell ref="N260:Q260"/>
    <mergeCell ref="F251:I251"/>
    <mergeCell ref="L251:M251"/>
    <mergeCell ref="N251:Q251"/>
    <mergeCell ref="F252:I252"/>
    <mergeCell ref="F253:I253"/>
    <mergeCell ref="F254:I254"/>
    <mergeCell ref="L254:M254"/>
    <mergeCell ref="N254:Q254"/>
    <mergeCell ref="F255:I255"/>
    <mergeCell ref="N266:Q266"/>
    <mergeCell ref="H1:K1"/>
    <mergeCell ref="S2:AC2"/>
    <mergeCell ref="F261:I261"/>
    <mergeCell ref="F262:I262"/>
    <mergeCell ref="F263:I263"/>
    <mergeCell ref="L263:M263"/>
    <mergeCell ref="N263:Q263"/>
    <mergeCell ref="F264:I264"/>
    <mergeCell ref="F265:I265"/>
    <mergeCell ref="N122:Q122"/>
    <mergeCell ref="N123:Q123"/>
    <mergeCell ref="N124:Q124"/>
    <mergeCell ref="N137:Q137"/>
    <mergeCell ref="N195:Q195"/>
    <mergeCell ref="N200:Q200"/>
    <mergeCell ref="N202:Q202"/>
    <mergeCell ref="N203:Q203"/>
    <mergeCell ref="F256:I256"/>
    <mergeCell ref="F257:I257"/>
    <mergeCell ref="L257:M257"/>
    <mergeCell ref="N257:Q257"/>
    <mergeCell ref="F258:I258"/>
    <mergeCell ref="F259:I259"/>
  </mergeCells>
  <hyperlinks>
    <hyperlink ref="F1:G1" location="C2" display="1) Krycí list rozpočtu"/>
    <hyperlink ref="H1:K1" location="C86" display="2) Rekapitulace rozpočtu"/>
    <hyperlink ref="L1" location="C121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0"/>
  <sheetViews>
    <sheetView showGridLines="0" tabSelected="1" workbookViewId="0">
      <pane ySplit="1" topLeftCell="A151" activePane="bottomLeft" state="frozen"/>
      <selection pane="bottomLeft" activeCell="D167" sqref="D167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7"/>
      <c r="B1" s="14"/>
      <c r="C1" s="14"/>
      <c r="D1" s="15" t="s">
        <v>1</v>
      </c>
      <c r="E1" s="14"/>
      <c r="F1" s="16" t="s">
        <v>100</v>
      </c>
      <c r="G1" s="16"/>
      <c r="H1" s="249" t="s">
        <v>101</v>
      </c>
      <c r="I1" s="249"/>
      <c r="J1" s="249"/>
      <c r="K1" s="249"/>
      <c r="L1" s="16" t="s">
        <v>102</v>
      </c>
      <c r="M1" s="14"/>
      <c r="N1" s="14"/>
      <c r="O1" s="15" t="s">
        <v>103</v>
      </c>
      <c r="P1" s="14"/>
      <c r="Q1" s="14"/>
      <c r="R1" s="14"/>
      <c r="S1" s="16" t="s">
        <v>104</v>
      </c>
      <c r="T1" s="16"/>
      <c r="U1" s="117"/>
      <c r="V1" s="1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34" t="s">
        <v>7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S2" s="203" t="s">
        <v>8</v>
      </c>
      <c r="T2" s="204"/>
      <c r="U2" s="204"/>
      <c r="V2" s="204"/>
      <c r="W2" s="204"/>
      <c r="X2" s="204"/>
      <c r="Y2" s="204"/>
      <c r="Z2" s="204"/>
      <c r="AA2" s="204"/>
      <c r="AB2" s="204"/>
      <c r="AC2" s="204"/>
      <c r="AT2" s="20" t="s">
        <v>90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105</v>
      </c>
    </row>
    <row r="4" spans="1:66" ht="36.950000000000003" customHeight="1">
      <c r="B4" s="24"/>
      <c r="C4" s="218" t="s">
        <v>106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5"/>
      <c r="T4" s="26" t="s">
        <v>13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ht="25.35" customHeight="1">
      <c r="B6" s="24"/>
      <c r="C6" s="28"/>
      <c r="D6" s="32" t="s">
        <v>19</v>
      </c>
      <c r="E6" s="28"/>
      <c r="F6" s="273" t="str">
        <f>'Rekapitulace stavby'!K6</f>
        <v>Výstavba inž. sítí v prostoru Slatinice, produktovody a trubní sítě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8"/>
      <c r="R6" s="25"/>
    </row>
    <row r="7" spans="1:66" s="1" customFormat="1" ht="32.85" customHeight="1">
      <c r="B7" s="37"/>
      <c r="C7" s="38"/>
      <c r="D7" s="31" t="s">
        <v>107</v>
      </c>
      <c r="E7" s="38"/>
      <c r="F7" s="240" t="s">
        <v>345</v>
      </c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38"/>
      <c r="R7" s="39"/>
    </row>
    <row r="8" spans="1:66" s="1" customFormat="1" ht="14.45" customHeight="1">
      <c r="B8" s="37"/>
      <c r="C8" s="38"/>
      <c r="D8" s="32" t="s">
        <v>21</v>
      </c>
      <c r="E8" s="38"/>
      <c r="F8" s="30" t="s">
        <v>5</v>
      </c>
      <c r="G8" s="38"/>
      <c r="H8" s="38"/>
      <c r="I8" s="38"/>
      <c r="J8" s="38"/>
      <c r="K8" s="38"/>
      <c r="L8" s="38"/>
      <c r="M8" s="32" t="s">
        <v>22</v>
      </c>
      <c r="N8" s="38"/>
      <c r="O8" s="30" t="s">
        <v>5</v>
      </c>
      <c r="P8" s="38"/>
      <c r="Q8" s="38"/>
      <c r="R8" s="39"/>
    </row>
    <row r="9" spans="1:66" s="1" customFormat="1" ht="14.45" customHeight="1">
      <c r="B9" s="37"/>
      <c r="C9" s="38"/>
      <c r="D9" s="32" t="s">
        <v>23</v>
      </c>
      <c r="E9" s="38"/>
      <c r="F9" s="30" t="s">
        <v>24</v>
      </c>
      <c r="G9" s="38"/>
      <c r="H9" s="38"/>
      <c r="I9" s="38"/>
      <c r="J9" s="38"/>
      <c r="K9" s="38"/>
      <c r="L9" s="38"/>
      <c r="M9" s="32" t="s">
        <v>25</v>
      </c>
      <c r="N9" s="38"/>
      <c r="O9" s="291" t="str">
        <f>'Rekapitulace stavby'!AN8</f>
        <v>1. 2. 2017</v>
      </c>
      <c r="P9" s="275"/>
      <c r="Q9" s="38"/>
      <c r="R9" s="39"/>
    </row>
    <row r="10" spans="1:66" s="1" customFormat="1" ht="10.9" customHeight="1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66" s="1" customFormat="1" ht="14.45" customHeight="1">
      <c r="B11" s="37"/>
      <c r="C11" s="38"/>
      <c r="D11" s="32" t="s">
        <v>27</v>
      </c>
      <c r="E11" s="38"/>
      <c r="F11" s="38"/>
      <c r="G11" s="38"/>
      <c r="H11" s="38"/>
      <c r="I11" s="38"/>
      <c r="J11" s="38"/>
      <c r="K11" s="38"/>
      <c r="L11" s="38"/>
      <c r="M11" s="32" t="s">
        <v>28</v>
      </c>
      <c r="N11" s="38"/>
      <c r="O11" s="238" t="s">
        <v>5</v>
      </c>
      <c r="P11" s="238"/>
      <c r="Q11" s="38"/>
      <c r="R11" s="39"/>
    </row>
    <row r="12" spans="1:66" s="1" customFormat="1" ht="18" customHeight="1">
      <c r="B12" s="37"/>
      <c r="C12" s="38"/>
      <c r="D12" s="38"/>
      <c r="E12" s="30" t="s">
        <v>29</v>
      </c>
      <c r="F12" s="38"/>
      <c r="G12" s="38"/>
      <c r="H12" s="38"/>
      <c r="I12" s="38"/>
      <c r="J12" s="38"/>
      <c r="K12" s="38"/>
      <c r="L12" s="38"/>
      <c r="M12" s="32" t="s">
        <v>30</v>
      </c>
      <c r="N12" s="38"/>
      <c r="O12" s="238" t="s">
        <v>5</v>
      </c>
      <c r="P12" s="238"/>
      <c r="Q12" s="38"/>
      <c r="R12" s="39"/>
    </row>
    <row r="13" spans="1:66" s="1" customFormat="1" ht="6.95" customHeight="1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66" s="1" customFormat="1" ht="14.45" customHeight="1">
      <c r="B14" s="37"/>
      <c r="C14" s="38"/>
      <c r="D14" s="32" t="s">
        <v>31</v>
      </c>
      <c r="E14" s="38"/>
      <c r="F14" s="38"/>
      <c r="G14" s="38"/>
      <c r="H14" s="38"/>
      <c r="I14" s="38"/>
      <c r="J14" s="38"/>
      <c r="K14" s="38"/>
      <c r="L14" s="38"/>
      <c r="M14" s="32" t="s">
        <v>28</v>
      </c>
      <c r="N14" s="38"/>
      <c r="O14" s="292" t="s">
        <v>5</v>
      </c>
      <c r="P14" s="238"/>
      <c r="Q14" s="38"/>
      <c r="R14" s="39"/>
    </row>
    <row r="15" spans="1:66" s="1" customFormat="1" ht="18" customHeight="1">
      <c r="B15" s="37"/>
      <c r="C15" s="38"/>
      <c r="D15" s="38"/>
      <c r="E15" s="292" t="s">
        <v>109</v>
      </c>
      <c r="F15" s="293"/>
      <c r="G15" s="293"/>
      <c r="H15" s="293"/>
      <c r="I15" s="293"/>
      <c r="J15" s="293"/>
      <c r="K15" s="293"/>
      <c r="L15" s="293"/>
      <c r="M15" s="32" t="s">
        <v>30</v>
      </c>
      <c r="N15" s="38"/>
      <c r="O15" s="292" t="s">
        <v>5</v>
      </c>
      <c r="P15" s="238"/>
      <c r="Q15" s="38"/>
      <c r="R15" s="39"/>
    </row>
    <row r="16" spans="1:66" s="1" customFormat="1" ht="6.95" customHeight="1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2:18" s="1" customFormat="1" ht="14.45" customHeight="1">
      <c r="B17" s="37"/>
      <c r="C17" s="38"/>
      <c r="D17" s="32" t="s">
        <v>33</v>
      </c>
      <c r="E17" s="38"/>
      <c r="F17" s="38"/>
      <c r="G17" s="38"/>
      <c r="H17" s="38"/>
      <c r="I17" s="38"/>
      <c r="J17" s="38"/>
      <c r="K17" s="38"/>
      <c r="L17" s="38"/>
      <c r="M17" s="32" t="s">
        <v>28</v>
      </c>
      <c r="N17" s="38"/>
      <c r="O17" s="238" t="s">
        <v>5</v>
      </c>
      <c r="P17" s="238"/>
      <c r="Q17" s="38"/>
      <c r="R17" s="39"/>
    </row>
    <row r="18" spans="2:18" s="1" customFormat="1" ht="18" customHeight="1">
      <c r="B18" s="37"/>
      <c r="C18" s="38"/>
      <c r="D18" s="38"/>
      <c r="E18" s="30" t="s">
        <v>34</v>
      </c>
      <c r="F18" s="38"/>
      <c r="G18" s="38"/>
      <c r="H18" s="38"/>
      <c r="I18" s="38"/>
      <c r="J18" s="38"/>
      <c r="K18" s="38"/>
      <c r="L18" s="38"/>
      <c r="M18" s="32" t="s">
        <v>30</v>
      </c>
      <c r="N18" s="38"/>
      <c r="O18" s="238" t="s">
        <v>5</v>
      </c>
      <c r="P18" s="238"/>
      <c r="Q18" s="38"/>
      <c r="R18" s="39"/>
    </row>
    <row r="19" spans="2:18" s="1" customFormat="1" ht="6.95" customHeight="1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2:18" s="1" customFormat="1" ht="14.45" customHeight="1">
      <c r="B20" s="37"/>
      <c r="C20" s="38"/>
      <c r="D20" s="32" t="s">
        <v>36</v>
      </c>
      <c r="E20" s="38"/>
      <c r="F20" s="38"/>
      <c r="G20" s="38"/>
      <c r="H20" s="38"/>
      <c r="I20" s="38"/>
      <c r="J20" s="38"/>
      <c r="K20" s="38"/>
      <c r="L20" s="38"/>
      <c r="M20" s="32" t="s">
        <v>28</v>
      </c>
      <c r="N20" s="38"/>
      <c r="O20" s="238" t="s">
        <v>5</v>
      </c>
      <c r="P20" s="238"/>
      <c r="Q20" s="38"/>
      <c r="R20" s="39"/>
    </row>
    <row r="21" spans="2:18" s="1" customFormat="1" ht="18" customHeight="1">
      <c r="B21" s="37"/>
      <c r="C21" s="38"/>
      <c r="D21" s="38"/>
      <c r="E21" s="30" t="s">
        <v>37</v>
      </c>
      <c r="F21" s="38"/>
      <c r="G21" s="38"/>
      <c r="H21" s="38"/>
      <c r="I21" s="38"/>
      <c r="J21" s="38"/>
      <c r="K21" s="38"/>
      <c r="L21" s="38"/>
      <c r="M21" s="32" t="s">
        <v>30</v>
      </c>
      <c r="N21" s="38"/>
      <c r="O21" s="238" t="s">
        <v>5</v>
      </c>
      <c r="P21" s="238"/>
      <c r="Q21" s="38"/>
      <c r="R21" s="39"/>
    </row>
    <row r="22" spans="2:18" s="1" customFormat="1" ht="6.95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14.45" customHeight="1">
      <c r="B23" s="37"/>
      <c r="C23" s="38"/>
      <c r="D23" s="32" t="s">
        <v>38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2:18" s="1" customFormat="1" ht="20.45" customHeight="1">
      <c r="B24" s="37"/>
      <c r="C24" s="38"/>
      <c r="D24" s="38"/>
      <c r="E24" s="243" t="s">
        <v>5</v>
      </c>
      <c r="F24" s="243"/>
      <c r="G24" s="243"/>
      <c r="H24" s="243"/>
      <c r="I24" s="243"/>
      <c r="J24" s="243"/>
      <c r="K24" s="243"/>
      <c r="L24" s="243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</row>
    <row r="26" spans="2:18" s="1" customFormat="1" ht="6.95" customHeight="1">
      <c r="B26" s="37"/>
      <c r="C26" s="38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38"/>
      <c r="R26" s="39"/>
    </row>
    <row r="27" spans="2:18" s="1" customFormat="1" ht="14.45" customHeight="1">
      <c r="B27" s="37"/>
      <c r="C27" s="38"/>
      <c r="D27" s="118" t="s">
        <v>110</v>
      </c>
      <c r="E27" s="38"/>
      <c r="F27" s="38"/>
      <c r="G27" s="38"/>
      <c r="H27" s="38"/>
      <c r="I27" s="38"/>
      <c r="J27" s="38"/>
      <c r="K27" s="38"/>
      <c r="L27" s="38"/>
      <c r="M27" s="244">
        <f>N88</f>
        <v>0</v>
      </c>
      <c r="N27" s="244"/>
      <c r="O27" s="244"/>
      <c r="P27" s="244"/>
      <c r="Q27" s="38"/>
      <c r="R27" s="39"/>
    </row>
    <row r="28" spans="2:18" s="1" customFormat="1" ht="14.45" customHeight="1">
      <c r="B28" s="37"/>
      <c r="C28" s="38"/>
      <c r="D28" s="36" t="s">
        <v>94</v>
      </c>
      <c r="E28" s="38"/>
      <c r="F28" s="38"/>
      <c r="G28" s="38"/>
      <c r="H28" s="38"/>
      <c r="I28" s="38"/>
      <c r="J28" s="38"/>
      <c r="K28" s="38"/>
      <c r="L28" s="38"/>
      <c r="M28" s="244">
        <f>N96</f>
        <v>0</v>
      </c>
      <c r="N28" s="244"/>
      <c r="O28" s="244"/>
      <c r="P28" s="244"/>
      <c r="Q28" s="38"/>
      <c r="R28" s="39"/>
    </row>
    <row r="29" spans="2:18" s="1" customFormat="1" ht="6.95" customHeight="1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</row>
    <row r="30" spans="2:18" s="1" customFormat="1" ht="25.35" customHeight="1">
      <c r="B30" s="37"/>
      <c r="C30" s="38"/>
      <c r="D30" s="119" t="s">
        <v>41</v>
      </c>
      <c r="E30" s="38"/>
      <c r="F30" s="38"/>
      <c r="G30" s="38"/>
      <c r="H30" s="38"/>
      <c r="I30" s="38"/>
      <c r="J30" s="38"/>
      <c r="K30" s="38"/>
      <c r="L30" s="38"/>
      <c r="M30" s="290">
        <f>ROUND(M27+M28,2)</f>
        <v>0</v>
      </c>
      <c r="N30" s="272"/>
      <c r="O30" s="272"/>
      <c r="P30" s="272"/>
      <c r="Q30" s="38"/>
      <c r="R30" s="39"/>
    </row>
    <row r="31" spans="2:18" s="1" customFormat="1" ht="6.95" customHeight="1">
      <c r="B31" s="37"/>
      <c r="C31" s="38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38"/>
      <c r="R31" s="39"/>
    </row>
    <row r="32" spans="2:18" s="1" customFormat="1" ht="14.45" customHeight="1">
      <c r="B32" s="37"/>
      <c r="C32" s="38"/>
      <c r="D32" s="44" t="s">
        <v>42</v>
      </c>
      <c r="E32" s="44" t="s">
        <v>43</v>
      </c>
      <c r="F32" s="45">
        <v>0.21</v>
      </c>
      <c r="G32" s="120" t="s">
        <v>44</v>
      </c>
      <c r="H32" s="287">
        <f>(SUM(BE96:BE103)+SUM(BE121:BE163))</f>
        <v>0</v>
      </c>
      <c r="I32" s="272"/>
      <c r="J32" s="272"/>
      <c r="K32" s="38"/>
      <c r="L32" s="38"/>
      <c r="M32" s="287">
        <f>ROUND((SUM(BE96:BE103)+SUM(BE121:BE163)), 2)*F32</f>
        <v>0</v>
      </c>
      <c r="N32" s="272"/>
      <c r="O32" s="272"/>
      <c r="P32" s="272"/>
      <c r="Q32" s="38"/>
      <c r="R32" s="39"/>
    </row>
    <row r="33" spans="2:18" s="1" customFormat="1" ht="14.45" customHeight="1">
      <c r="B33" s="37"/>
      <c r="C33" s="38"/>
      <c r="D33" s="38"/>
      <c r="E33" s="44" t="s">
        <v>45</v>
      </c>
      <c r="F33" s="45">
        <v>0.15</v>
      </c>
      <c r="G33" s="120" t="s">
        <v>44</v>
      </c>
      <c r="H33" s="287">
        <f>(SUM(BF96:BF103)+SUM(BF121:BF163))</f>
        <v>0</v>
      </c>
      <c r="I33" s="272"/>
      <c r="J33" s="272"/>
      <c r="K33" s="38"/>
      <c r="L33" s="38"/>
      <c r="M33" s="287">
        <f>ROUND((SUM(BF96:BF103)+SUM(BF121:BF163)), 2)*F33</f>
        <v>0</v>
      </c>
      <c r="N33" s="272"/>
      <c r="O33" s="272"/>
      <c r="P33" s="272"/>
      <c r="Q33" s="38"/>
      <c r="R33" s="39"/>
    </row>
    <row r="34" spans="2:18" s="1" customFormat="1" ht="14.45" hidden="1" customHeight="1">
      <c r="B34" s="37"/>
      <c r="C34" s="38"/>
      <c r="D34" s="38"/>
      <c r="E34" s="44" t="s">
        <v>46</v>
      </c>
      <c r="F34" s="45">
        <v>0.21</v>
      </c>
      <c r="G34" s="120" t="s">
        <v>44</v>
      </c>
      <c r="H34" s="287">
        <f>(SUM(BG96:BG103)+SUM(BG121:BG163))</f>
        <v>0</v>
      </c>
      <c r="I34" s="272"/>
      <c r="J34" s="272"/>
      <c r="K34" s="38"/>
      <c r="L34" s="38"/>
      <c r="M34" s="287">
        <v>0</v>
      </c>
      <c r="N34" s="272"/>
      <c r="O34" s="272"/>
      <c r="P34" s="272"/>
      <c r="Q34" s="38"/>
      <c r="R34" s="39"/>
    </row>
    <row r="35" spans="2:18" s="1" customFormat="1" ht="14.45" hidden="1" customHeight="1">
      <c r="B35" s="37"/>
      <c r="C35" s="38"/>
      <c r="D35" s="38"/>
      <c r="E35" s="44" t="s">
        <v>47</v>
      </c>
      <c r="F35" s="45">
        <v>0.15</v>
      </c>
      <c r="G35" s="120" t="s">
        <v>44</v>
      </c>
      <c r="H35" s="287">
        <f>(SUM(BH96:BH103)+SUM(BH121:BH163))</f>
        <v>0</v>
      </c>
      <c r="I35" s="272"/>
      <c r="J35" s="272"/>
      <c r="K35" s="38"/>
      <c r="L35" s="38"/>
      <c r="M35" s="287">
        <v>0</v>
      </c>
      <c r="N35" s="272"/>
      <c r="O35" s="272"/>
      <c r="P35" s="272"/>
      <c r="Q35" s="38"/>
      <c r="R35" s="39"/>
    </row>
    <row r="36" spans="2:18" s="1" customFormat="1" ht="14.45" hidden="1" customHeight="1">
      <c r="B36" s="37"/>
      <c r="C36" s="38"/>
      <c r="D36" s="38"/>
      <c r="E36" s="44" t="s">
        <v>48</v>
      </c>
      <c r="F36" s="45">
        <v>0</v>
      </c>
      <c r="G36" s="120" t="s">
        <v>44</v>
      </c>
      <c r="H36" s="287">
        <f>(SUM(BI96:BI103)+SUM(BI121:BI163))</f>
        <v>0</v>
      </c>
      <c r="I36" s="272"/>
      <c r="J36" s="272"/>
      <c r="K36" s="38"/>
      <c r="L36" s="38"/>
      <c r="M36" s="287">
        <v>0</v>
      </c>
      <c r="N36" s="272"/>
      <c r="O36" s="272"/>
      <c r="P36" s="272"/>
      <c r="Q36" s="38"/>
      <c r="R36" s="39"/>
    </row>
    <row r="37" spans="2:18" s="1" customFormat="1" ht="6.95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9"/>
    </row>
    <row r="38" spans="2:18" s="1" customFormat="1" ht="25.35" customHeight="1">
      <c r="B38" s="37"/>
      <c r="C38" s="116"/>
      <c r="D38" s="121" t="s">
        <v>49</v>
      </c>
      <c r="E38" s="77"/>
      <c r="F38" s="77"/>
      <c r="G38" s="122" t="s">
        <v>50</v>
      </c>
      <c r="H38" s="123" t="s">
        <v>51</v>
      </c>
      <c r="I38" s="77"/>
      <c r="J38" s="77"/>
      <c r="K38" s="77"/>
      <c r="L38" s="288">
        <f>SUM(M30:M36)</f>
        <v>0</v>
      </c>
      <c r="M38" s="288"/>
      <c r="N38" s="288"/>
      <c r="O38" s="288"/>
      <c r="P38" s="289"/>
      <c r="Q38" s="116"/>
      <c r="R38" s="39"/>
    </row>
    <row r="39" spans="2:18" s="1" customFormat="1" ht="14.45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18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</row>
    <row r="41" spans="2:18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5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7"/>
      <c r="C50" s="38"/>
      <c r="D50" s="52" t="s">
        <v>52</v>
      </c>
      <c r="E50" s="53"/>
      <c r="F50" s="53"/>
      <c r="G50" s="53"/>
      <c r="H50" s="54"/>
      <c r="I50" s="38"/>
      <c r="J50" s="52" t="s">
        <v>53</v>
      </c>
      <c r="K50" s="53"/>
      <c r="L50" s="53"/>
      <c r="M50" s="53"/>
      <c r="N50" s="53"/>
      <c r="O50" s="53"/>
      <c r="P50" s="54"/>
      <c r="Q50" s="38"/>
      <c r="R50" s="39"/>
    </row>
    <row r="51" spans="2:18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 ht="15">
      <c r="B59" s="37"/>
      <c r="C59" s="38"/>
      <c r="D59" s="57" t="s">
        <v>54</v>
      </c>
      <c r="E59" s="58"/>
      <c r="F59" s="58"/>
      <c r="G59" s="59" t="s">
        <v>55</v>
      </c>
      <c r="H59" s="60"/>
      <c r="I59" s="38"/>
      <c r="J59" s="57" t="s">
        <v>54</v>
      </c>
      <c r="K59" s="58"/>
      <c r="L59" s="58"/>
      <c r="M59" s="58"/>
      <c r="N59" s="59" t="s">
        <v>55</v>
      </c>
      <c r="O59" s="58"/>
      <c r="P59" s="60"/>
      <c r="Q59" s="38"/>
      <c r="R59" s="39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7"/>
      <c r="C61" s="38"/>
      <c r="D61" s="52" t="s">
        <v>56</v>
      </c>
      <c r="E61" s="53"/>
      <c r="F61" s="53"/>
      <c r="G61" s="53"/>
      <c r="H61" s="54"/>
      <c r="I61" s="38"/>
      <c r="J61" s="52" t="s">
        <v>57</v>
      </c>
      <c r="K61" s="53"/>
      <c r="L61" s="53"/>
      <c r="M61" s="53"/>
      <c r="N61" s="53"/>
      <c r="O61" s="53"/>
      <c r="P61" s="54"/>
      <c r="Q61" s="38"/>
      <c r="R61" s="39"/>
    </row>
    <row r="62" spans="2:18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 ht="15">
      <c r="B70" s="37"/>
      <c r="C70" s="38"/>
      <c r="D70" s="57" t="s">
        <v>54</v>
      </c>
      <c r="E70" s="58"/>
      <c r="F70" s="58"/>
      <c r="G70" s="59" t="s">
        <v>55</v>
      </c>
      <c r="H70" s="60"/>
      <c r="I70" s="38"/>
      <c r="J70" s="57" t="s">
        <v>54</v>
      </c>
      <c r="K70" s="58"/>
      <c r="L70" s="58"/>
      <c r="M70" s="58"/>
      <c r="N70" s="59" t="s">
        <v>55</v>
      </c>
      <c r="O70" s="58"/>
      <c r="P70" s="60"/>
      <c r="Q70" s="38"/>
      <c r="R70" s="39"/>
    </row>
    <row r="71" spans="2:18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50000000000003" customHeight="1">
      <c r="B76" s="37"/>
      <c r="C76" s="218" t="s">
        <v>111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39"/>
    </row>
    <row r="77" spans="2:18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0" customHeight="1">
      <c r="B78" s="37"/>
      <c r="C78" s="32" t="s">
        <v>19</v>
      </c>
      <c r="D78" s="38"/>
      <c r="E78" s="38"/>
      <c r="F78" s="273" t="str">
        <f>F6</f>
        <v>Výstavba inž. sítí v prostoru Slatinice, produktovody a trubní sítě</v>
      </c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38"/>
      <c r="R78" s="39"/>
    </row>
    <row r="79" spans="2:18" s="1" customFormat="1" ht="36.950000000000003" customHeight="1">
      <c r="B79" s="37"/>
      <c r="C79" s="71" t="s">
        <v>107</v>
      </c>
      <c r="D79" s="38"/>
      <c r="E79" s="38"/>
      <c r="F79" s="220" t="str">
        <f>F7</f>
        <v>VON - Vedlejší a ostatní náklady</v>
      </c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38"/>
      <c r="R79" s="39"/>
    </row>
    <row r="80" spans="2:18" s="1" customFormat="1" ht="6.95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</row>
    <row r="81" spans="2:47" s="1" customFormat="1" ht="18" customHeight="1">
      <c r="B81" s="37"/>
      <c r="C81" s="32" t="s">
        <v>23</v>
      </c>
      <c r="D81" s="38"/>
      <c r="E81" s="38"/>
      <c r="F81" s="30" t="str">
        <f>F9</f>
        <v>Slatinice</v>
      </c>
      <c r="G81" s="38"/>
      <c r="H81" s="38"/>
      <c r="I81" s="38"/>
      <c r="J81" s="38"/>
      <c r="K81" s="32" t="s">
        <v>25</v>
      </c>
      <c r="L81" s="38"/>
      <c r="M81" s="275" t="str">
        <f>IF(O9="","",O9)</f>
        <v>1. 2. 2017</v>
      </c>
      <c r="N81" s="275"/>
      <c r="O81" s="275"/>
      <c r="P81" s="275"/>
      <c r="Q81" s="38"/>
      <c r="R81" s="39"/>
    </row>
    <row r="82" spans="2:47" s="1" customFormat="1" ht="6.95" customHeight="1"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9"/>
    </row>
    <row r="83" spans="2:47" s="1" customFormat="1" ht="15">
      <c r="B83" s="37"/>
      <c r="C83" s="32" t="s">
        <v>27</v>
      </c>
      <c r="D83" s="38"/>
      <c r="E83" s="38"/>
      <c r="F83" s="30" t="str">
        <f>E12</f>
        <v>Vršanská uhelná a.s.</v>
      </c>
      <c r="G83" s="38"/>
      <c r="H83" s="38"/>
      <c r="I83" s="38"/>
      <c r="J83" s="38"/>
      <c r="K83" s="32" t="s">
        <v>33</v>
      </c>
      <c r="L83" s="38"/>
      <c r="M83" s="238" t="str">
        <f>E18</f>
        <v>Ing. Jar. Dospiva</v>
      </c>
      <c r="N83" s="238"/>
      <c r="O83" s="238"/>
      <c r="P83" s="238"/>
      <c r="Q83" s="238"/>
      <c r="R83" s="39"/>
    </row>
    <row r="84" spans="2:47" s="1" customFormat="1" ht="14.45" customHeight="1">
      <c r="B84" s="37"/>
      <c r="C84" s="32" t="s">
        <v>31</v>
      </c>
      <c r="D84" s="38"/>
      <c r="E84" s="38"/>
      <c r="F84" s="30" t="str">
        <f>IF(E15="","",E15)</f>
        <v>dle výběrového řízení</v>
      </c>
      <c r="G84" s="38"/>
      <c r="H84" s="38"/>
      <c r="I84" s="38"/>
      <c r="J84" s="38"/>
      <c r="K84" s="32" t="s">
        <v>36</v>
      </c>
      <c r="L84" s="38"/>
      <c r="M84" s="238" t="str">
        <f>E21</f>
        <v>Pavel Šouta</v>
      </c>
      <c r="N84" s="238"/>
      <c r="O84" s="238"/>
      <c r="P84" s="238"/>
      <c r="Q84" s="238"/>
      <c r="R84" s="39"/>
    </row>
    <row r="85" spans="2:47" s="1" customFormat="1" ht="10.35" customHeight="1"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9"/>
    </row>
    <row r="86" spans="2:47" s="1" customFormat="1" ht="29.25" customHeight="1">
      <c r="B86" s="37"/>
      <c r="C86" s="285" t="s">
        <v>112</v>
      </c>
      <c r="D86" s="286"/>
      <c r="E86" s="286"/>
      <c r="F86" s="286"/>
      <c r="G86" s="286"/>
      <c r="H86" s="116"/>
      <c r="I86" s="116"/>
      <c r="J86" s="116"/>
      <c r="K86" s="116"/>
      <c r="L86" s="116"/>
      <c r="M86" s="116"/>
      <c r="N86" s="285" t="s">
        <v>113</v>
      </c>
      <c r="O86" s="286"/>
      <c r="P86" s="286"/>
      <c r="Q86" s="286"/>
      <c r="R86" s="39"/>
    </row>
    <row r="87" spans="2:47" s="1" customFormat="1" ht="10.35" customHeight="1"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9"/>
    </row>
    <row r="88" spans="2:47" s="1" customFormat="1" ht="29.25" customHeight="1">
      <c r="B88" s="37"/>
      <c r="C88" s="124" t="s">
        <v>114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10">
        <f>N121</f>
        <v>0</v>
      </c>
      <c r="O88" s="283"/>
      <c r="P88" s="283"/>
      <c r="Q88" s="283"/>
      <c r="R88" s="39"/>
      <c r="AU88" s="20" t="s">
        <v>115</v>
      </c>
    </row>
    <row r="89" spans="2:47" s="6" customFormat="1" ht="24.95" customHeight="1">
      <c r="B89" s="125"/>
      <c r="C89" s="126"/>
      <c r="D89" s="127" t="s">
        <v>346</v>
      </c>
      <c r="E89" s="126"/>
      <c r="F89" s="126"/>
      <c r="G89" s="126"/>
      <c r="H89" s="126"/>
      <c r="I89" s="126"/>
      <c r="J89" s="126"/>
      <c r="K89" s="126"/>
      <c r="L89" s="126"/>
      <c r="M89" s="126"/>
      <c r="N89" s="248">
        <f>N122</f>
        <v>0</v>
      </c>
      <c r="O89" s="281"/>
      <c r="P89" s="281"/>
      <c r="Q89" s="281"/>
      <c r="R89" s="128"/>
    </row>
    <row r="90" spans="2:47" s="7" customFormat="1" ht="19.899999999999999" customHeight="1">
      <c r="B90" s="129"/>
      <c r="C90" s="130"/>
      <c r="D90" s="104" t="s">
        <v>347</v>
      </c>
      <c r="E90" s="130"/>
      <c r="F90" s="130"/>
      <c r="G90" s="130"/>
      <c r="H90" s="130"/>
      <c r="I90" s="130"/>
      <c r="J90" s="130"/>
      <c r="K90" s="130"/>
      <c r="L90" s="130"/>
      <c r="M90" s="130"/>
      <c r="N90" s="208">
        <f>N123</f>
        <v>0</v>
      </c>
      <c r="O90" s="282"/>
      <c r="P90" s="282"/>
      <c r="Q90" s="282"/>
      <c r="R90" s="131"/>
    </row>
    <row r="91" spans="2:47" s="7" customFormat="1" ht="19.899999999999999" customHeight="1">
      <c r="B91" s="129"/>
      <c r="C91" s="130"/>
      <c r="D91" s="104" t="s">
        <v>348</v>
      </c>
      <c r="E91" s="130"/>
      <c r="F91" s="130"/>
      <c r="G91" s="130"/>
      <c r="H91" s="130"/>
      <c r="I91" s="130"/>
      <c r="J91" s="130"/>
      <c r="K91" s="130"/>
      <c r="L91" s="130"/>
      <c r="M91" s="130"/>
      <c r="N91" s="208">
        <f>N130</f>
        <v>0</v>
      </c>
      <c r="O91" s="282"/>
      <c r="P91" s="282"/>
      <c r="Q91" s="282"/>
      <c r="R91" s="131"/>
    </row>
    <row r="92" spans="2:47" s="7" customFormat="1" ht="19.899999999999999" customHeight="1">
      <c r="B92" s="129"/>
      <c r="C92" s="130"/>
      <c r="D92" s="104" t="s">
        <v>349</v>
      </c>
      <c r="E92" s="130"/>
      <c r="F92" s="130"/>
      <c r="G92" s="130"/>
      <c r="H92" s="130"/>
      <c r="I92" s="130"/>
      <c r="J92" s="130"/>
      <c r="K92" s="130"/>
      <c r="L92" s="130"/>
      <c r="M92" s="130"/>
      <c r="N92" s="208">
        <f>N152</f>
        <v>0</v>
      </c>
      <c r="O92" s="282"/>
      <c r="P92" s="282"/>
      <c r="Q92" s="282"/>
      <c r="R92" s="131"/>
    </row>
    <row r="93" spans="2:47" s="7" customFormat="1" ht="19.899999999999999" customHeight="1">
      <c r="B93" s="129"/>
      <c r="C93" s="130"/>
      <c r="D93" s="104" t="s">
        <v>350</v>
      </c>
      <c r="E93" s="130"/>
      <c r="F93" s="130"/>
      <c r="G93" s="130"/>
      <c r="H93" s="130"/>
      <c r="I93" s="130"/>
      <c r="J93" s="130"/>
      <c r="K93" s="130"/>
      <c r="L93" s="130"/>
      <c r="M93" s="130"/>
      <c r="N93" s="208">
        <f>N156</f>
        <v>0</v>
      </c>
      <c r="O93" s="282"/>
      <c r="P93" s="282"/>
      <c r="Q93" s="282"/>
      <c r="R93" s="131"/>
    </row>
    <row r="94" spans="2:47" s="7" customFormat="1" ht="19.899999999999999" customHeight="1">
      <c r="B94" s="129"/>
      <c r="C94" s="130"/>
      <c r="D94" s="104" t="s">
        <v>351</v>
      </c>
      <c r="E94" s="130"/>
      <c r="F94" s="130"/>
      <c r="G94" s="130"/>
      <c r="H94" s="130"/>
      <c r="I94" s="130"/>
      <c r="J94" s="130"/>
      <c r="K94" s="130"/>
      <c r="L94" s="130"/>
      <c r="M94" s="130"/>
      <c r="N94" s="208">
        <f>N160</f>
        <v>0</v>
      </c>
      <c r="O94" s="282"/>
      <c r="P94" s="282"/>
      <c r="Q94" s="282"/>
      <c r="R94" s="131"/>
    </row>
    <row r="95" spans="2:47" s="1" customFormat="1" ht="21.75" customHeight="1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9"/>
    </row>
    <row r="96" spans="2:47" s="1" customFormat="1" ht="29.25" customHeight="1">
      <c r="B96" s="37"/>
      <c r="C96" s="124" t="s">
        <v>123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283">
        <f>ROUND(N97+N98+N99+N100+N101+N102,2)</f>
        <v>0</v>
      </c>
      <c r="O96" s="284"/>
      <c r="P96" s="284"/>
      <c r="Q96" s="284"/>
      <c r="R96" s="39"/>
      <c r="T96" s="132"/>
      <c r="U96" s="133" t="s">
        <v>42</v>
      </c>
    </row>
    <row r="97" spans="2:65" s="1" customFormat="1" ht="18" customHeight="1">
      <c r="B97" s="134"/>
      <c r="C97" s="135"/>
      <c r="D97" s="205" t="s">
        <v>124</v>
      </c>
      <c r="E97" s="279"/>
      <c r="F97" s="279"/>
      <c r="G97" s="279"/>
      <c r="H97" s="279"/>
      <c r="I97" s="135"/>
      <c r="J97" s="135"/>
      <c r="K97" s="135"/>
      <c r="L97" s="135"/>
      <c r="M97" s="135"/>
      <c r="N97" s="207">
        <f>ROUND(N88*T97,2)</f>
        <v>0</v>
      </c>
      <c r="O97" s="280"/>
      <c r="P97" s="280"/>
      <c r="Q97" s="280"/>
      <c r="R97" s="137"/>
      <c r="S97" s="135"/>
      <c r="T97" s="138"/>
      <c r="U97" s="139" t="s">
        <v>43</v>
      </c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1" t="s">
        <v>125</v>
      </c>
      <c r="AZ97" s="140"/>
      <c r="BA97" s="140"/>
      <c r="BB97" s="140"/>
      <c r="BC97" s="140"/>
      <c r="BD97" s="140"/>
      <c r="BE97" s="142">
        <f t="shared" ref="BE97:BE102" si="0">IF(U97="základní",N97,0)</f>
        <v>0</v>
      </c>
      <c r="BF97" s="142">
        <f t="shared" ref="BF97:BF102" si="1">IF(U97="snížená",N97,0)</f>
        <v>0</v>
      </c>
      <c r="BG97" s="142">
        <f t="shared" ref="BG97:BG102" si="2">IF(U97="zákl. přenesená",N97,0)</f>
        <v>0</v>
      </c>
      <c r="BH97" s="142">
        <f t="shared" ref="BH97:BH102" si="3">IF(U97="sníž. přenesená",N97,0)</f>
        <v>0</v>
      </c>
      <c r="BI97" s="142">
        <f t="shared" ref="BI97:BI102" si="4">IF(U97="nulová",N97,0)</f>
        <v>0</v>
      </c>
      <c r="BJ97" s="141" t="s">
        <v>86</v>
      </c>
      <c r="BK97" s="140"/>
      <c r="BL97" s="140"/>
      <c r="BM97" s="140"/>
    </row>
    <row r="98" spans="2:65" s="1" customFormat="1" ht="18" customHeight="1">
      <c r="B98" s="134"/>
      <c r="C98" s="135"/>
      <c r="D98" s="205" t="s">
        <v>126</v>
      </c>
      <c r="E98" s="279"/>
      <c r="F98" s="279"/>
      <c r="G98" s="279"/>
      <c r="H98" s="279"/>
      <c r="I98" s="135"/>
      <c r="J98" s="135"/>
      <c r="K98" s="135"/>
      <c r="L98" s="135"/>
      <c r="M98" s="135"/>
      <c r="N98" s="207">
        <f>ROUND(N88*T98,2)</f>
        <v>0</v>
      </c>
      <c r="O98" s="280"/>
      <c r="P98" s="280"/>
      <c r="Q98" s="280"/>
      <c r="R98" s="137"/>
      <c r="S98" s="135"/>
      <c r="T98" s="138"/>
      <c r="U98" s="139" t="s">
        <v>43</v>
      </c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1" t="s">
        <v>125</v>
      </c>
      <c r="AZ98" s="140"/>
      <c r="BA98" s="140"/>
      <c r="BB98" s="140"/>
      <c r="BC98" s="140"/>
      <c r="BD98" s="140"/>
      <c r="BE98" s="142">
        <f t="shared" si="0"/>
        <v>0</v>
      </c>
      <c r="BF98" s="142">
        <f t="shared" si="1"/>
        <v>0</v>
      </c>
      <c r="BG98" s="142">
        <f t="shared" si="2"/>
        <v>0</v>
      </c>
      <c r="BH98" s="142">
        <f t="shared" si="3"/>
        <v>0</v>
      </c>
      <c r="BI98" s="142">
        <f t="shared" si="4"/>
        <v>0</v>
      </c>
      <c r="BJ98" s="141" t="s">
        <v>86</v>
      </c>
      <c r="BK98" s="140"/>
      <c r="BL98" s="140"/>
      <c r="BM98" s="140"/>
    </row>
    <row r="99" spans="2:65" s="1" customFormat="1" ht="18" customHeight="1">
      <c r="B99" s="134"/>
      <c r="C99" s="135"/>
      <c r="D99" s="205" t="s">
        <v>127</v>
      </c>
      <c r="E99" s="279"/>
      <c r="F99" s="279"/>
      <c r="G99" s="279"/>
      <c r="H99" s="279"/>
      <c r="I99" s="135"/>
      <c r="J99" s="135"/>
      <c r="K99" s="135"/>
      <c r="L99" s="135"/>
      <c r="M99" s="135"/>
      <c r="N99" s="207">
        <f>ROUND(N88*T99,2)</f>
        <v>0</v>
      </c>
      <c r="O99" s="280"/>
      <c r="P99" s="280"/>
      <c r="Q99" s="280"/>
      <c r="R99" s="137"/>
      <c r="S99" s="135"/>
      <c r="T99" s="138"/>
      <c r="U99" s="139" t="s">
        <v>43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1" t="s">
        <v>125</v>
      </c>
      <c r="AZ99" s="140"/>
      <c r="BA99" s="140"/>
      <c r="BB99" s="140"/>
      <c r="BC99" s="140"/>
      <c r="BD99" s="140"/>
      <c r="BE99" s="142">
        <f t="shared" si="0"/>
        <v>0</v>
      </c>
      <c r="BF99" s="142">
        <f t="shared" si="1"/>
        <v>0</v>
      </c>
      <c r="BG99" s="142">
        <f t="shared" si="2"/>
        <v>0</v>
      </c>
      <c r="BH99" s="142">
        <f t="shared" si="3"/>
        <v>0</v>
      </c>
      <c r="BI99" s="142">
        <f t="shared" si="4"/>
        <v>0</v>
      </c>
      <c r="BJ99" s="141" t="s">
        <v>86</v>
      </c>
      <c r="BK99" s="140"/>
      <c r="BL99" s="140"/>
      <c r="BM99" s="140"/>
    </row>
    <row r="100" spans="2:65" s="1" customFormat="1" ht="18" customHeight="1">
      <c r="B100" s="134"/>
      <c r="C100" s="135"/>
      <c r="D100" s="205" t="s">
        <v>128</v>
      </c>
      <c r="E100" s="279"/>
      <c r="F100" s="279"/>
      <c r="G100" s="279"/>
      <c r="H100" s="279"/>
      <c r="I100" s="135"/>
      <c r="J100" s="135"/>
      <c r="K100" s="135"/>
      <c r="L100" s="135"/>
      <c r="M100" s="135"/>
      <c r="N100" s="207">
        <f>ROUND(N88*T100,2)</f>
        <v>0</v>
      </c>
      <c r="O100" s="280"/>
      <c r="P100" s="280"/>
      <c r="Q100" s="280"/>
      <c r="R100" s="137"/>
      <c r="S100" s="135"/>
      <c r="T100" s="138"/>
      <c r="U100" s="139" t="s">
        <v>43</v>
      </c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1" t="s">
        <v>125</v>
      </c>
      <c r="AZ100" s="140"/>
      <c r="BA100" s="140"/>
      <c r="BB100" s="140"/>
      <c r="BC100" s="140"/>
      <c r="BD100" s="140"/>
      <c r="BE100" s="142">
        <f t="shared" si="0"/>
        <v>0</v>
      </c>
      <c r="BF100" s="142">
        <f t="shared" si="1"/>
        <v>0</v>
      </c>
      <c r="BG100" s="142">
        <f t="shared" si="2"/>
        <v>0</v>
      </c>
      <c r="BH100" s="142">
        <f t="shared" si="3"/>
        <v>0</v>
      </c>
      <c r="BI100" s="142">
        <f t="shared" si="4"/>
        <v>0</v>
      </c>
      <c r="BJ100" s="141" t="s">
        <v>86</v>
      </c>
      <c r="BK100" s="140"/>
      <c r="BL100" s="140"/>
      <c r="BM100" s="140"/>
    </row>
    <row r="101" spans="2:65" s="1" customFormat="1" ht="18" customHeight="1">
      <c r="B101" s="134"/>
      <c r="C101" s="135"/>
      <c r="D101" s="205" t="s">
        <v>129</v>
      </c>
      <c r="E101" s="279"/>
      <c r="F101" s="279"/>
      <c r="G101" s="279"/>
      <c r="H101" s="279"/>
      <c r="I101" s="135"/>
      <c r="J101" s="135"/>
      <c r="K101" s="135"/>
      <c r="L101" s="135"/>
      <c r="M101" s="135"/>
      <c r="N101" s="207">
        <f>ROUND(N88*T101,2)</f>
        <v>0</v>
      </c>
      <c r="O101" s="280"/>
      <c r="P101" s="280"/>
      <c r="Q101" s="280"/>
      <c r="R101" s="137"/>
      <c r="S101" s="135"/>
      <c r="T101" s="138"/>
      <c r="U101" s="139" t="s">
        <v>43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125</v>
      </c>
      <c r="AZ101" s="140"/>
      <c r="BA101" s="140"/>
      <c r="BB101" s="140"/>
      <c r="BC101" s="140"/>
      <c r="BD101" s="140"/>
      <c r="BE101" s="142">
        <f t="shared" si="0"/>
        <v>0</v>
      </c>
      <c r="BF101" s="142">
        <f t="shared" si="1"/>
        <v>0</v>
      </c>
      <c r="BG101" s="142">
        <f t="shared" si="2"/>
        <v>0</v>
      </c>
      <c r="BH101" s="142">
        <f t="shared" si="3"/>
        <v>0</v>
      </c>
      <c r="BI101" s="142">
        <f t="shared" si="4"/>
        <v>0</v>
      </c>
      <c r="BJ101" s="141" t="s">
        <v>86</v>
      </c>
      <c r="BK101" s="140"/>
      <c r="BL101" s="140"/>
      <c r="BM101" s="140"/>
    </row>
    <row r="102" spans="2:65" s="1" customFormat="1" ht="18" customHeight="1">
      <c r="B102" s="134"/>
      <c r="C102" s="135"/>
      <c r="D102" s="136" t="s">
        <v>130</v>
      </c>
      <c r="E102" s="135"/>
      <c r="F102" s="135"/>
      <c r="G102" s="135"/>
      <c r="H102" s="135"/>
      <c r="I102" s="135"/>
      <c r="J102" s="135"/>
      <c r="K102" s="135"/>
      <c r="L102" s="135"/>
      <c r="M102" s="135"/>
      <c r="N102" s="207">
        <f>ROUND(N88*T102,2)</f>
        <v>0</v>
      </c>
      <c r="O102" s="280"/>
      <c r="P102" s="280"/>
      <c r="Q102" s="280"/>
      <c r="R102" s="137"/>
      <c r="S102" s="135"/>
      <c r="T102" s="143"/>
      <c r="U102" s="144" t="s">
        <v>43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131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86</v>
      </c>
      <c r="BK102" s="140"/>
      <c r="BL102" s="140"/>
      <c r="BM102" s="140"/>
    </row>
    <row r="103" spans="2:65" s="1" customForma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9"/>
    </row>
    <row r="104" spans="2:65" s="1" customFormat="1" ht="29.25" customHeight="1">
      <c r="B104" s="37"/>
      <c r="C104" s="115" t="s">
        <v>99</v>
      </c>
      <c r="D104" s="116"/>
      <c r="E104" s="116"/>
      <c r="F104" s="116"/>
      <c r="G104" s="116"/>
      <c r="H104" s="116"/>
      <c r="I104" s="116"/>
      <c r="J104" s="116"/>
      <c r="K104" s="116"/>
      <c r="L104" s="202">
        <f>ROUND(SUM(N88+N96),2)</f>
        <v>0</v>
      </c>
      <c r="M104" s="202"/>
      <c r="N104" s="202"/>
      <c r="O104" s="202"/>
      <c r="P104" s="202"/>
      <c r="Q104" s="202"/>
      <c r="R104" s="39"/>
    </row>
    <row r="105" spans="2:65" s="1" customFormat="1" ht="6.95" customHeight="1"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3"/>
    </row>
    <row r="109" spans="2:65" s="1" customFormat="1" ht="6.95" customHeight="1">
      <c r="B109" s="64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6"/>
    </row>
    <row r="110" spans="2:65" s="1" customFormat="1" ht="36.950000000000003" customHeight="1">
      <c r="B110" s="37"/>
      <c r="C110" s="218" t="s">
        <v>132</v>
      </c>
      <c r="D110" s="272"/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39"/>
    </row>
    <row r="111" spans="2:65" s="1" customFormat="1" ht="6.95" customHeight="1"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9"/>
    </row>
    <row r="112" spans="2:65" s="1" customFormat="1" ht="30" customHeight="1">
      <c r="B112" s="37"/>
      <c r="C112" s="32" t="s">
        <v>19</v>
      </c>
      <c r="D112" s="38"/>
      <c r="E112" s="38"/>
      <c r="F112" s="273" t="str">
        <f>F6</f>
        <v>Výstavba inž. sítí v prostoru Slatinice, produktovody a trubní sítě</v>
      </c>
      <c r="G112" s="274"/>
      <c r="H112" s="274"/>
      <c r="I112" s="274"/>
      <c r="J112" s="274"/>
      <c r="K112" s="274"/>
      <c r="L112" s="274"/>
      <c r="M112" s="274"/>
      <c r="N112" s="274"/>
      <c r="O112" s="274"/>
      <c r="P112" s="274"/>
      <c r="Q112" s="38"/>
      <c r="R112" s="39"/>
    </row>
    <row r="113" spans="2:65" s="1" customFormat="1" ht="36.950000000000003" customHeight="1">
      <c r="B113" s="37"/>
      <c r="C113" s="71" t="s">
        <v>107</v>
      </c>
      <c r="D113" s="38"/>
      <c r="E113" s="38"/>
      <c r="F113" s="220" t="str">
        <f>F7</f>
        <v>VON - Vedlejší a ostatní náklady</v>
      </c>
      <c r="G113" s="272"/>
      <c r="H113" s="272"/>
      <c r="I113" s="272"/>
      <c r="J113" s="272"/>
      <c r="K113" s="272"/>
      <c r="L113" s="272"/>
      <c r="M113" s="272"/>
      <c r="N113" s="272"/>
      <c r="O113" s="272"/>
      <c r="P113" s="272"/>
      <c r="Q113" s="38"/>
      <c r="R113" s="39"/>
    </row>
    <row r="114" spans="2:65" s="1" customFormat="1" ht="6.95" customHeight="1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9"/>
    </row>
    <row r="115" spans="2:65" s="1" customFormat="1" ht="18" customHeight="1">
      <c r="B115" s="37"/>
      <c r="C115" s="32" t="s">
        <v>23</v>
      </c>
      <c r="D115" s="38"/>
      <c r="E115" s="38"/>
      <c r="F115" s="30" t="str">
        <f>F9</f>
        <v>Slatinice</v>
      </c>
      <c r="G115" s="38"/>
      <c r="H115" s="38"/>
      <c r="I115" s="38"/>
      <c r="J115" s="38"/>
      <c r="K115" s="32" t="s">
        <v>25</v>
      </c>
      <c r="L115" s="38"/>
      <c r="M115" s="275" t="str">
        <f>IF(O9="","",O9)</f>
        <v>1. 2. 2017</v>
      </c>
      <c r="N115" s="275"/>
      <c r="O115" s="275"/>
      <c r="P115" s="275"/>
      <c r="Q115" s="38"/>
      <c r="R115" s="39"/>
    </row>
    <row r="116" spans="2:65" s="1" customFormat="1" ht="6.95" customHeigh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9"/>
    </row>
    <row r="117" spans="2:65" s="1" customFormat="1" ht="15">
      <c r="B117" s="37"/>
      <c r="C117" s="32" t="s">
        <v>27</v>
      </c>
      <c r="D117" s="38"/>
      <c r="E117" s="38"/>
      <c r="F117" s="30" t="str">
        <f>E12</f>
        <v>Vršanská uhelná a.s.</v>
      </c>
      <c r="G117" s="38"/>
      <c r="H117" s="38"/>
      <c r="I117" s="38"/>
      <c r="J117" s="38"/>
      <c r="K117" s="32" t="s">
        <v>33</v>
      </c>
      <c r="L117" s="38"/>
      <c r="M117" s="238" t="str">
        <f>E18</f>
        <v>Ing. Jar. Dospiva</v>
      </c>
      <c r="N117" s="238"/>
      <c r="O117" s="238"/>
      <c r="P117" s="238"/>
      <c r="Q117" s="238"/>
      <c r="R117" s="39"/>
    </row>
    <row r="118" spans="2:65" s="1" customFormat="1" ht="14.45" customHeight="1">
      <c r="B118" s="37"/>
      <c r="C118" s="32" t="s">
        <v>31</v>
      </c>
      <c r="D118" s="38"/>
      <c r="E118" s="38"/>
      <c r="F118" s="30" t="str">
        <f>IF(E15="","",E15)</f>
        <v>dle výběrového řízení</v>
      </c>
      <c r="G118" s="38"/>
      <c r="H118" s="38"/>
      <c r="I118" s="38"/>
      <c r="J118" s="38"/>
      <c r="K118" s="32" t="s">
        <v>36</v>
      </c>
      <c r="L118" s="38"/>
      <c r="M118" s="238" t="str">
        <f>E21</f>
        <v>Pavel Šouta</v>
      </c>
      <c r="N118" s="238"/>
      <c r="O118" s="238"/>
      <c r="P118" s="238"/>
      <c r="Q118" s="238"/>
      <c r="R118" s="39"/>
    </row>
    <row r="119" spans="2:65" s="1" customFormat="1" ht="10.35" customHeigh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9"/>
    </row>
    <row r="120" spans="2:65" s="8" customFormat="1" ht="29.25" customHeight="1">
      <c r="B120" s="145"/>
      <c r="C120" s="146" t="s">
        <v>133</v>
      </c>
      <c r="D120" s="147" t="s">
        <v>134</v>
      </c>
      <c r="E120" s="147" t="s">
        <v>60</v>
      </c>
      <c r="F120" s="276" t="s">
        <v>135</v>
      </c>
      <c r="G120" s="276"/>
      <c r="H120" s="276"/>
      <c r="I120" s="276"/>
      <c r="J120" s="147" t="s">
        <v>136</v>
      </c>
      <c r="K120" s="147" t="s">
        <v>137</v>
      </c>
      <c r="L120" s="277" t="s">
        <v>138</v>
      </c>
      <c r="M120" s="277"/>
      <c r="N120" s="276" t="s">
        <v>113</v>
      </c>
      <c r="O120" s="276"/>
      <c r="P120" s="276"/>
      <c r="Q120" s="278"/>
      <c r="R120" s="148"/>
      <c r="T120" s="78" t="s">
        <v>139</v>
      </c>
      <c r="U120" s="79" t="s">
        <v>42</v>
      </c>
      <c r="V120" s="79" t="s">
        <v>140</v>
      </c>
      <c r="W120" s="79" t="s">
        <v>141</v>
      </c>
      <c r="X120" s="79" t="s">
        <v>142</v>
      </c>
      <c r="Y120" s="79" t="s">
        <v>143</v>
      </c>
      <c r="Z120" s="79" t="s">
        <v>144</v>
      </c>
      <c r="AA120" s="80" t="s">
        <v>145</v>
      </c>
    </row>
    <row r="121" spans="2:65" s="1" customFormat="1" ht="29.25" customHeight="1">
      <c r="B121" s="37"/>
      <c r="C121" s="82" t="s">
        <v>110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258">
        <f>BK121</f>
        <v>0</v>
      </c>
      <c r="O121" s="259"/>
      <c r="P121" s="259"/>
      <c r="Q121" s="259"/>
      <c r="R121" s="39"/>
      <c r="T121" s="81"/>
      <c r="U121" s="53"/>
      <c r="V121" s="53"/>
      <c r="W121" s="149">
        <f>W122+W164</f>
        <v>0</v>
      </c>
      <c r="X121" s="53"/>
      <c r="Y121" s="149">
        <f>Y122+Y164</f>
        <v>0</v>
      </c>
      <c r="Z121" s="53"/>
      <c r="AA121" s="150">
        <f>AA122+AA164</f>
        <v>0</v>
      </c>
      <c r="AT121" s="20" t="s">
        <v>77</v>
      </c>
      <c r="AU121" s="20" t="s">
        <v>115</v>
      </c>
      <c r="BK121" s="151">
        <f>BK122+BK164</f>
        <v>0</v>
      </c>
    </row>
    <row r="122" spans="2:65" s="9" customFormat="1" ht="37.35" customHeight="1">
      <c r="B122" s="152"/>
      <c r="C122" s="153"/>
      <c r="D122" s="154" t="s">
        <v>346</v>
      </c>
      <c r="E122" s="154"/>
      <c r="F122" s="154"/>
      <c r="G122" s="154"/>
      <c r="H122" s="154"/>
      <c r="I122" s="154"/>
      <c r="J122" s="154"/>
      <c r="K122" s="154"/>
      <c r="L122" s="154"/>
      <c r="M122" s="154"/>
      <c r="N122" s="247">
        <f>BK122</f>
        <v>0</v>
      </c>
      <c r="O122" s="248"/>
      <c r="P122" s="248"/>
      <c r="Q122" s="248"/>
      <c r="R122" s="155"/>
      <c r="T122" s="156"/>
      <c r="U122" s="153"/>
      <c r="V122" s="153"/>
      <c r="W122" s="157">
        <f>W123+W130+W152+W156+W160</f>
        <v>0</v>
      </c>
      <c r="X122" s="153"/>
      <c r="Y122" s="157">
        <f>Y123+Y130+Y152+Y156+Y160</f>
        <v>0</v>
      </c>
      <c r="Z122" s="153"/>
      <c r="AA122" s="158">
        <f>AA123+AA130+AA152+AA156+AA160</f>
        <v>0</v>
      </c>
      <c r="AR122" s="159" t="s">
        <v>168</v>
      </c>
      <c r="AT122" s="160" t="s">
        <v>77</v>
      </c>
      <c r="AU122" s="160" t="s">
        <v>78</v>
      </c>
      <c r="AY122" s="159" t="s">
        <v>146</v>
      </c>
      <c r="BK122" s="161">
        <f>BK123+BK130+BK152+BK156+BK160</f>
        <v>0</v>
      </c>
    </row>
    <row r="123" spans="2:65" s="9" customFormat="1" ht="19.899999999999999" customHeight="1">
      <c r="B123" s="152"/>
      <c r="C123" s="153"/>
      <c r="D123" s="162" t="s">
        <v>347</v>
      </c>
      <c r="E123" s="162"/>
      <c r="F123" s="162"/>
      <c r="G123" s="162"/>
      <c r="H123" s="162"/>
      <c r="I123" s="162"/>
      <c r="J123" s="162"/>
      <c r="K123" s="162"/>
      <c r="L123" s="162"/>
      <c r="M123" s="162"/>
      <c r="N123" s="260">
        <f>BK123</f>
        <v>0</v>
      </c>
      <c r="O123" s="261"/>
      <c r="P123" s="261"/>
      <c r="Q123" s="261"/>
      <c r="R123" s="155"/>
      <c r="T123" s="156"/>
      <c r="U123" s="153"/>
      <c r="V123" s="153"/>
      <c r="W123" s="157">
        <f>SUM(W124:W129)</f>
        <v>0</v>
      </c>
      <c r="X123" s="153"/>
      <c r="Y123" s="157">
        <f>SUM(Y124:Y129)</f>
        <v>0</v>
      </c>
      <c r="Z123" s="153"/>
      <c r="AA123" s="158">
        <f>SUM(AA124:AA129)</f>
        <v>0</v>
      </c>
      <c r="AR123" s="159" t="s">
        <v>168</v>
      </c>
      <c r="AT123" s="160" t="s">
        <v>77</v>
      </c>
      <c r="AU123" s="160" t="s">
        <v>86</v>
      </c>
      <c r="AY123" s="159" t="s">
        <v>146</v>
      </c>
      <c r="BK123" s="161">
        <f>SUM(BK124:BK129)</f>
        <v>0</v>
      </c>
    </row>
    <row r="124" spans="2:65" s="1" customFormat="1" ht="20.45" customHeight="1">
      <c r="B124" s="134"/>
      <c r="C124" s="163" t="s">
        <v>86</v>
      </c>
      <c r="D124" s="163" t="s">
        <v>147</v>
      </c>
      <c r="E124" s="164" t="s">
        <v>352</v>
      </c>
      <c r="F124" s="266" t="s">
        <v>353</v>
      </c>
      <c r="G124" s="266"/>
      <c r="H124" s="266"/>
      <c r="I124" s="266"/>
      <c r="J124" s="165" t="s">
        <v>354</v>
      </c>
      <c r="K124" s="166">
        <v>1</v>
      </c>
      <c r="L124" s="267">
        <v>0</v>
      </c>
      <c r="M124" s="267"/>
      <c r="N124" s="257">
        <f>ROUND(L124*K124,2)</f>
        <v>0</v>
      </c>
      <c r="O124" s="257"/>
      <c r="P124" s="257"/>
      <c r="Q124" s="257"/>
      <c r="R124" s="137"/>
      <c r="T124" s="167" t="s">
        <v>5</v>
      </c>
      <c r="U124" s="46" t="s">
        <v>43</v>
      </c>
      <c r="V124" s="38"/>
      <c r="W124" s="168">
        <f>V124*K124</f>
        <v>0</v>
      </c>
      <c r="X124" s="168">
        <v>0</v>
      </c>
      <c r="Y124" s="168">
        <f>X124*K124</f>
        <v>0</v>
      </c>
      <c r="Z124" s="168">
        <v>0</v>
      </c>
      <c r="AA124" s="169">
        <f>Z124*K124</f>
        <v>0</v>
      </c>
      <c r="AR124" s="20" t="s">
        <v>355</v>
      </c>
      <c r="AT124" s="20" t="s">
        <v>147</v>
      </c>
      <c r="AU124" s="20" t="s">
        <v>105</v>
      </c>
      <c r="AY124" s="20" t="s">
        <v>146</v>
      </c>
      <c r="BE124" s="108">
        <f>IF(U124="základní",N124,0)</f>
        <v>0</v>
      </c>
      <c r="BF124" s="108">
        <f>IF(U124="snížená",N124,0)</f>
        <v>0</v>
      </c>
      <c r="BG124" s="108">
        <f>IF(U124="zákl. přenesená",N124,0)</f>
        <v>0</v>
      </c>
      <c r="BH124" s="108">
        <f>IF(U124="sníž. přenesená",N124,0)</f>
        <v>0</v>
      </c>
      <c r="BI124" s="108">
        <f>IF(U124="nulová",N124,0)</f>
        <v>0</v>
      </c>
      <c r="BJ124" s="20" t="s">
        <v>86</v>
      </c>
      <c r="BK124" s="108">
        <f>ROUND(L124*K124,2)</f>
        <v>0</v>
      </c>
      <c r="BL124" s="20" t="s">
        <v>355</v>
      </c>
      <c r="BM124" s="20" t="s">
        <v>356</v>
      </c>
    </row>
    <row r="125" spans="2:65" s="10" customFormat="1" ht="20.45" customHeight="1">
      <c r="B125" s="170"/>
      <c r="C125" s="171"/>
      <c r="D125" s="171"/>
      <c r="E125" s="172" t="s">
        <v>5</v>
      </c>
      <c r="F125" s="250" t="s">
        <v>86</v>
      </c>
      <c r="G125" s="251"/>
      <c r="H125" s="251"/>
      <c r="I125" s="251"/>
      <c r="J125" s="171"/>
      <c r="K125" s="173">
        <v>1</v>
      </c>
      <c r="L125" s="171"/>
      <c r="M125" s="171"/>
      <c r="N125" s="171"/>
      <c r="O125" s="171"/>
      <c r="P125" s="171"/>
      <c r="Q125" s="171"/>
      <c r="R125" s="174"/>
      <c r="T125" s="175"/>
      <c r="U125" s="171"/>
      <c r="V125" s="171"/>
      <c r="W125" s="171"/>
      <c r="X125" s="171"/>
      <c r="Y125" s="171"/>
      <c r="Z125" s="171"/>
      <c r="AA125" s="176"/>
      <c r="AT125" s="177" t="s">
        <v>154</v>
      </c>
      <c r="AU125" s="177" t="s">
        <v>105</v>
      </c>
      <c r="AV125" s="10" t="s">
        <v>105</v>
      </c>
      <c r="AW125" s="10" t="s">
        <v>35</v>
      </c>
      <c r="AX125" s="10" t="s">
        <v>78</v>
      </c>
      <c r="AY125" s="177" t="s">
        <v>146</v>
      </c>
    </row>
    <row r="126" spans="2:65" s="11" customFormat="1" ht="20.45" customHeight="1">
      <c r="B126" s="178"/>
      <c r="C126" s="179"/>
      <c r="D126" s="179"/>
      <c r="E126" s="180" t="s">
        <v>5</v>
      </c>
      <c r="F126" s="252" t="s">
        <v>155</v>
      </c>
      <c r="G126" s="253"/>
      <c r="H126" s="253"/>
      <c r="I126" s="253"/>
      <c r="J126" s="179"/>
      <c r="K126" s="181">
        <v>1</v>
      </c>
      <c r="L126" s="179"/>
      <c r="M126" s="179"/>
      <c r="N126" s="179"/>
      <c r="O126" s="179"/>
      <c r="P126" s="179"/>
      <c r="Q126" s="179"/>
      <c r="R126" s="182"/>
      <c r="T126" s="183"/>
      <c r="U126" s="179"/>
      <c r="V126" s="179"/>
      <c r="W126" s="179"/>
      <c r="X126" s="179"/>
      <c r="Y126" s="179"/>
      <c r="Z126" s="179"/>
      <c r="AA126" s="184"/>
      <c r="AT126" s="185" t="s">
        <v>154</v>
      </c>
      <c r="AU126" s="185" t="s">
        <v>105</v>
      </c>
      <c r="AV126" s="11" t="s">
        <v>151</v>
      </c>
      <c r="AW126" s="11" t="s">
        <v>35</v>
      </c>
      <c r="AX126" s="11" t="s">
        <v>86</v>
      </c>
      <c r="AY126" s="185" t="s">
        <v>146</v>
      </c>
    </row>
    <row r="127" spans="2:65" s="1" customFormat="1" ht="20.45" customHeight="1">
      <c r="B127" s="134"/>
      <c r="C127" s="163" t="s">
        <v>105</v>
      </c>
      <c r="D127" s="163" t="s">
        <v>147</v>
      </c>
      <c r="E127" s="164" t="s">
        <v>357</v>
      </c>
      <c r="F127" s="266" t="s">
        <v>358</v>
      </c>
      <c r="G127" s="266"/>
      <c r="H127" s="266"/>
      <c r="I127" s="266"/>
      <c r="J127" s="165" t="s">
        <v>354</v>
      </c>
      <c r="K127" s="166">
        <v>1</v>
      </c>
      <c r="L127" s="267">
        <v>0</v>
      </c>
      <c r="M127" s="267"/>
      <c r="N127" s="257">
        <f>ROUND(L127*K127,2)</f>
        <v>0</v>
      </c>
      <c r="O127" s="257"/>
      <c r="P127" s="257"/>
      <c r="Q127" s="257"/>
      <c r="R127" s="137"/>
      <c r="T127" s="167" t="s">
        <v>5</v>
      </c>
      <c r="U127" s="46" t="s">
        <v>43</v>
      </c>
      <c r="V127" s="38"/>
      <c r="W127" s="168">
        <f>V127*K127</f>
        <v>0</v>
      </c>
      <c r="X127" s="168">
        <v>0</v>
      </c>
      <c r="Y127" s="168">
        <f>X127*K127</f>
        <v>0</v>
      </c>
      <c r="Z127" s="168">
        <v>0</v>
      </c>
      <c r="AA127" s="169">
        <f>Z127*K127</f>
        <v>0</v>
      </c>
      <c r="AR127" s="20" t="s">
        <v>355</v>
      </c>
      <c r="AT127" s="20" t="s">
        <v>147</v>
      </c>
      <c r="AU127" s="20" t="s">
        <v>105</v>
      </c>
      <c r="AY127" s="20" t="s">
        <v>146</v>
      </c>
      <c r="BE127" s="108">
        <f>IF(U127="základní",N127,0)</f>
        <v>0</v>
      </c>
      <c r="BF127" s="108">
        <f>IF(U127="snížená",N127,0)</f>
        <v>0</v>
      </c>
      <c r="BG127" s="108">
        <f>IF(U127="zákl. přenesená",N127,0)</f>
        <v>0</v>
      </c>
      <c r="BH127" s="108">
        <f>IF(U127="sníž. přenesená",N127,0)</f>
        <v>0</v>
      </c>
      <c r="BI127" s="108">
        <f>IF(U127="nulová",N127,0)</f>
        <v>0</v>
      </c>
      <c r="BJ127" s="20" t="s">
        <v>86</v>
      </c>
      <c r="BK127" s="108">
        <f>ROUND(L127*K127,2)</f>
        <v>0</v>
      </c>
      <c r="BL127" s="20" t="s">
        <v>355</v>
      </c>
      <c r="BM127" s="20" t="s">
        <v>359</v>
      </c>
    </row>
    <row r="128" spans="2:65" s="10" customFormat="1" ht="20.45" customHeight="1">
      <c r="B128" s="170"/>
      <c r="C128" s="171"/>
      <c r="D128" s="171"/>
      <c r="E128" s="172" t="s">
        <v>5</v>
      </c>
      <c r="F128" s="250" t="s">
        <v>86</v>
      </c>
      <c r="G128" s="251"/>
      <c r="H128" s="251"/>
      <c r="I128" s="251"/>
      <c r="J128" s="171"/>
      <c r="K128" s="173">
        <v>1</v>
      </c>
      <c r="L128" s="171"/>
      <c r="M128" s="171"/>
      <c r="N128" s="171"/>
      <c r="O128" s="171"/>
      <c r="P128" s="171"/>
      <c r="Q128" s="171"/>
      <c r="R128" s="174"/>
      <c r="T128" s="175"/>
      <c r="U128" s="171"/>
      <c r="V128" s="171"/>
      <c r="W128" s="171"/>
      <c r="X128" s="171"/>
      <c r="Y128" s="171"/>
      <c r="Z128" s="171"/>
      <c r="AA128" s="176"/>
      <c r="AT128" s="177" t="s">
        <v>154</v>
      </c>
      <c r="AU128" s="177" t="s">
        <v>105</v>
      </c>
      <c r="AV128" s="10" t="s">
        <v>105</v>
      </c>
      <c r="AW128" s="10" t="s">
        <v>35</v>
      </c>
      <c r="AX128" s="10" t="s">
        <v>78</v>
      </c>
      <c r="AY128" s="177" t="s">
        <v>146</v>
      </c>
    </row>
    <row r="129" spans="2:65" s="11" customFormat="1" ht="20.45" customHeight="1">
      <c r="B129" s="178"/>
      <c r="C129" s="179"/>
      <c r="D129" s="179"/>
      <c r="E129" s="180" t="s">
        <v>5</v>
      </c>
      <c r="F129" s="252" t="s">
        <v>155</v>
      </c>
      <c r="G129" s="253"/>
      <c r="H129" s="253"/>
      <c r="I129" s="253"/>
      <c r="J129" s="179"/>
      <c r="K129" s="181">
        <v>1</v>
      </c>
      <c r="L129" s="179"/>
      <c r="M129" s="179"/>
      <c r="N129" s="179"/>
      <c r="O129" s="179"/>
      <c r="P129" s="179"/>
      <c r="Q129" s="179"/>
      <c r="R129" s="182"/>
      <c r="T129" s="183"/>
      <c r="U129" s="179"/>
      <c r="V129" s="179"/>
      <c r="W129" s="179"/>
      <c r="X129" s="179"/>
      <c r="Y129" s="179"/>
      <c r="Z129" s="179"/>
      <c r="AA129" s="184"/>
      <c r="AT129" s="185" t="s">
        <v>154</v>
      </c>
      <c r="AU129" s="185" t="s">
        <v>105</v>
      </c>
      <c r="AV129" s="11" t="s">
        <v>151</v>
      </c>
      <c r="AW129" s="11" t="s">
        <v>35</v>
      </c>
      <c r="AX129" s="11" t="s">
        <v>86</v>
      </c>
      <c r="AY129" s="185" t="s">
        <v>146</v>
      </c>
    </row>
    <row r="130" spans="2:65" s="9" customFormat="1" ht="29.85" customHeight="1">
      <c r="B130" s="152"/>
      <c r="C130" s="153"/>
      <c r="D130" s="162" t="s">
        <v>348</v>
      </c>
      <c r="E130" s="162"/>
      <c r="F130" s="162"/>
      <c r="G130" s="162"/>
      <c r="H130" s="162"/>
      <c r="I130" s="162"/>
      <c r="J130" s="162"/>
      <c r="K130" s="162"/>
      <c r="L130" s="162"/>
      <c r="M130" s="162"/>
      <c r="N130" s="260">
        <f>BK130</f>
        <v>0</v>
      </c>
      <c r="O130" s="261"/>
      <c r="P130" s="261"/>
      <c r="Q130" s="261"/>
      <c r="R130" s="155"/>
      <c r="T130" s="156"/>
      <c r="U130" s="153"/>
      <c r="V130" s="153"/>
      <c r="W130" s="157">
        <f>SUM(W131:W151)</f>
        <v>0</v>
      </c>
      <c r="X130" s="153"/>
      <c r="Y130" s="157">
        <f>SUM(Y131:Y151)</f>
        <v>0</v>
      </c>
      <c r="Z130" s="153"/>
      <c r="AA130" s="158">
        <f>SUM(AA131:AA151)</f>
        <v>0</v>
      </c>
      <c r="AR130" s="159" t="s">
        <v>168</v>
      </c>
      <c r="AT130" s="160" t="s">
        <v>77</v>
      </c>
      <c r="AU130" s="160" t="s">
        <v>86</v>
      </c>
      <c r="AY130" s="159" t="s">
        <v>146</v>
      </c>
      <c r="BK130" s="161">
        <f>SUM(BK131:BK151)</f>
        <v>0</v>
      </c>
    </row>
    <row r="131" spans="2:65" s="1" customFormat="1" ht="20.45" customHeight="1">
      <c r="B131" s="134"/>
      <c r="C131" s="163" t="s">
        <v>160</v>
      </c>
      <c r="D131" s="163" t="s">
        <v>147</v>
      </c>
      <c r="E131" s="164" t="s">
        <v>360</v>
      </c>
      <c r="F131" s="266" t="s">
        <v>361</v>
      </c>
      <c r="G131" s="266"/>
      <c r="H131" s="266"/>
      <c r="I131" s="266"/>
      <c r="J131" s="165" t="s">
        <v>354</v>
      </c>
      <c r="K131" s="166">
        <v>1</v>
      </c>
      <c r="L131" s="267">
        <v>0</v>
      </c>
      <c r="M131" s="267"/>
      <c r="N131" s="257">
        <f>ROUND(L131*K131,2)</f>
        <v>0</v>
      </c>
      <c r="O131" s="257"/>
      <c r="P131" s="257"/>
      <c r="Q131" s="257"/>
      <c r="R131" s="137"/>
      <c r="T131" s="167" t="s">
        <v>5</v>
      </c>
      <c r="U131" s="46" t="s">
        <v>43</v>
      </c>
      <c r="V131" s="38"/>
      <c r="W131" s="168">
        <f>V131*K131</f>
        <v>0</v>
      </c>
      <c r="X131" s="168">
        <v>0</v>
      </c>
      <c r="Y131" s="168">
        <f>X131*K131</f>
        <v>0</v>
      </c>
      <c r="Z131" s="168">
        <v>0</v>
      </c>
      <c r="AA131" s="169">
        <f>Z131*K131</f>
        <v>0</v>
      </c>
      <c r="AR131" s="20" t="s">
        <v>355</v>
      </c>
      <c r="AT131" s="20" t="s">
        <v>147</v>
      </c>
      <c r="AU131" s="20" t="s">
        <v>105</v>
      </c>
      <c r="AY131" s="20" t="s">
        <v>146</v>
      </c>
      <c r="BE131" s="108">
        <f>IF(U131="základní",N131,0)</f>
        <v>0</v>
      </c>
      <c r="BF131" s="108">
        <f>IF(U131="snížená",N131,0)</f>
        <v>0</v>
      </c>
      <c r="BG131" s="108">
        <f>IF(U131="zákl. přenesená",N131,0)</f>
        <v>0</v>
      </c>
      <c r="BH131" s="108">
        <f>IF(U131="sníž. přenesená",N131,0)</f>
        <v>0</v>
      </c>
      <c r="BI131" s="108">
        <f>IF(U131="nulová",N131,0)</f>
        <v>0</v>
      </c>
      <c r="BJ131" s="20" t="s">
        <v>86</v>
      </c>
      <c r="BK131" s="108">
        <f>ROUND(L131*K131,2)</f>
        <v>0</v>
      </c>
      <c r="BL131" s="20" t="s">
        <v>355</v>
      </c>
      <c r="BM131" s="20" t="s">
        <v>362</v>
      </c>
    </row>
    <row r="132" spans="2:65" s="10" customFormat="1" ht="20.45" customHeight="1">
      <c r="B132" s="170"/>
      <c r="C132" s="171"/>
      <c r="D132" s="171"/>
      <c r="E132" s="172" t="s">
        <v>5</v>
      </c>
      <c r="F132" s="250" t="s">
        <v>86</v>
      </c>
      <c r="G132" s="251"/>
      <c r="H132" s="251"/>
      <c r="I132" s="251"/>
      <c r="J132" s="171"/>
      <c r="K132" s="173">
        <v>1</v>
      </c>
      <c r="L132" s="171"/>
      <c r="M132" s="171"/>
      <c r="N132" s="171"/>
      <c r="O132" s="171"/>
      <c r="P132" s="171"/>
      <c r="Q132" s="171"/>
      <c r="R132" s="174"/>
      <c r="T132" s="175"/>
      <c r="U132" s="171"/>
      <c r="V132" s="171"/>
      <c r="W132" s="171"/>
      <c r="X132" s="171"/>
      <c r="Y132" s="171"/>
      <c r="Z132" s="171"/>
      <c r="AA132" s="176"/>
      <c r="AT132" s="177" t="s">
        <v>154</v>
      </c>
      <c r="AU132" s="177" t="s">
        <v>105</v>
      </c>
      <c r="AV132" s="10" t="s">
        <v>105</v>
      </c>
      <c r="AW132" s="10" t="s">
        <v>35</v>
      </c>
      <c r="AX132" s="10" t="s">
        <v>78</v>
      </c>
      <c r="AY132" s="177" t="s">
        <v>146</v>
      </c>
    </row>
    <row r="133" spans="2:65" s="11" customFormat="1" ht="20.45" customHeight="1">
      <c r="B133" s="178"/>
      <c r="C133" s="179"/>
      <c r="D133" s="179"/>
      <c r="E133" s="180" t="s">
        <v>5</v>
      </c>
      <c r="F133" s="252" t="s">
        <v>155</v>
      </c>
      <c r="G133" s="253"/>
      <c r="H133" s="253"/>
      <c r="I133" s="253"/>
      <c r="J133" s="179"/>
      <c r="K133" s="181">
        <v>1</v>
      </c>
      <c r="L133" s="179"/>
      <c r="M133" s="179"/>
      <c r="N133" s="179"/>
      <c r="O133" s="179"/>
      <c r="P133" s="179"/>
      <c r="Q133" s="179"/>
      <c r="R133" s="182"/>
      <c r="T133" s="183"/>
      <c r="U133" s="179"/>
      <c r="V133" s="179"/>
      <c r="W133" s="179"/>
      <c r="X133" s="179"/>
      <c r="Y133" s="179"/>
      <c r="Z133" s="179"/>
      <c r="AA133" s="184"/>
      <c r="AT133" s="185" t="s">
        <v>154</v>
      </c>
      <c r="AU133" s="185" t="s">
        <v>105</v>
      </c>
      <c r="AV133" s="11" t="s">
        <v>151</v>
      </c>
      <c r="AW133" s="11" t="s">
        <v>35</v>
      </c>
      <c r="AX133" s="11" t="s">
        <v>86</v>
      </c>
      <c r="AY133" s="185" t="s">
        <v>146</v>
      </c>
    </row>
    <row r="134" spans="2:65" s="1" customFormat="1" ht="28.9" customHeight="1">
      <c r="B134" s="134"/>
      <c r="C134" s="163" t="s">
        <v>151</v>
      </c>
      <c r="D134" s="163" t="s">
        <v>147</v>
      </c>
      <c r="E134" s="164" t="s">
        <v>363</v>
      </c>
      <c r="F134" s="266" t="s">
        <v>364</v>
      </c>
      <c r="G134" s="266"/>
      <c r="H134" s="266"/>
      <c r="I134" s="266"/>
      <c r="J134" s="165" t="s">
        <v>354</v>
      </c>
      <c r="K134" s="166">
        <v>1</v>
      </c>
      <c r="L134" s="267">
        <v>0</v>
      </c>
      <c r="M134" s="267"/>
      <c r="N134" s="257">
        <f>ROUND(L134*K134,2)</f>
        <v>0</v>
      </c>
      <c r="O134" s="257"/>
      <c r="P134" s="257"/>
      <c r="Q134" s="257"/>
      <c r="R134" s="137"/>
      <c r="T134" s="167" t="s">
        <v>5</v>
      </c>
      <c r="U134" s="46" t="s">
        <v>43</v>
      </c>
      <c r="V134" s="38"/>
      <c r="W134" s="168">
        <f>V134*K134</f>
        <v>0</v>
      </c>
      <c r="X134" s="168">
        <v>0</v>
      </c>
      <c r="Y134" s="168">
        <f>X134*K134</f>
        <v>0</v>
      </c>
      <c r="Z134" s="168">
        <v>0</v>
      </c>
      <c r="AA134" s="169">
        <f>Z134*K134</f>
        <v>0</v>
      </c>
      <c r="AR134" s="20" t="s">
        <v>355</v>
      </c>
      <c r="AT134" s="20" t="s">
        <v>147</v>
      </c>
      <c r="AU134" s="20" t="s">
        <v>105</v>
      </c>
      <c r="AY134" s="20" t="s">
        <v>146</v>
      </c>
      <c r="BE134" s="108">
        <f>IF(U134="základní",N134,0)</f>
        <v>0</v>
      </c>
      <c r="BF134" s="108">
        <f>IF(U134="snížená",N134,0)</f>
        <v>0</v>
      </c>
      <c r="BG134" s="108">
        <f>IF(U134="zákl. přenesená",N134,0)</f>
        <v>0</v>
      </c>
      <c r="BH134" s="108">
        <f>IF(U134="sníž. přenesená",N134,0)</f>
        <v>0</v>
      </c>
      <c r="BI134" s="108">
        <f>IF(U134="nulová",N134,0)</f>
        <v>0</v>
      </c>
      <c r="BJ134" s="20" t="s">
        <v>86</v>
      </c>
      <c r="BK134" s="108">
        <f>ROUND(L134*K134,2)</f>
        <v>0</v>
      </c>
      <c r="BL134" s="20" t="s">
        <v>355</v>
      </c>
      <c r="BM134" s="20" t="s">
        <v>365</v>
      </c>
    </row>
    <row r="135" spans="2:65" s="10" customFormat="1" ht="20.45" customHeight="1">
      <c r="B135" s="170"/>
      <c r="C135" s="171"/>
      <c r="D135" s="171"/>
      <c r="E135" s="172" t="s">
        <v>5</v>
      </c>
      <c r="F135" s="250" t="s">
        <v>86</v>
      </c>
      <c r="G135" s="251"/>
      <c r="H135" s="251"/>
      <c r="I135" s="251"/>
      <c r="J135" s="171"/>
      <c r="K135" s="173">
        <v>1</v>
      </c>
      <c r="L135" s="171"/>
      <c r="M135" s="171"/>
      <c r="N135" s="171"/>
      <c r="O135" s="171"/>
      <c r="P135" s="171"/>
      <c r="Q135" s="171"/>
      <c r="R135" s="174"/>
      <c r="T135" s="175"/>
      <c r="U135" s="171"/>
      <c r="V135" s="171"/>
      <c r="W135" s="171"/>
      <c r="X135" s="171"/>
      <c r="Y135" s="171"/>
      <c r="Z135" s="171"/>
      <c r="AA135" s="176"/>
      <c r="AT135" s="177" t="s">
        <v>154</v>
      </c>
      <c r="AU135" s="177" t="s">
        <v>105</v>
      </c>
      <c r="AV135" s="10" t="s">
        <v>105</v>
      </c>
      <c r="AW135" s="10" t="s">
        <v>35</v>
      </c>
      <c r="AX135" s="10" t="s">
        <v>78</v>
      </c>
      <c r="AY135" s="177" t="s">
        <v>146</v>
      </c>
    </row>
    <row r="136" spans="2:65" s="11" customFormat="1" ht="20.45" customHeight="1">
      <c r="B136" s="178"/>
      <c r="C136" s="179"/>
      <c r="D136" s="179"/>
      <c r="E136" s="180" t="s">
        <v>5</v>
      </c>
      <c r="F136" s="252" t="s">
        <v>155</v>
      </c>
      <c r="G136" s="253"/>
      <c r="H136" s="253"/>
      <c r="I136" s="253"/>
      <c r="J136" s="179"/>
      <c r="K136" s="181">
        <v>1</v>
      </c>
      <c r="L136" s="179"/>
      <c r="M136" s="179"/>
      <c r="N136" s="179"/>
      <c r="O136" s="179"/>
      <c r="P136" s="179"/>
      <c r="Q136" s="179"/>
      <c r="R136" s="182"/>
      <c r="T136" s="183"/>
      <c r="U136" s="179"/>
      <c r="V136" s="179"/>
      <c r="W136" s="179"/>
      <c r="X136" s="179"/>
      <c r="Y136" s="179"/>
      <c r="Z136" s="179"/>
      <c r="AA136" s="184"/>
      <c r="AT136" s="185" t="s">
        <v>154</v>
      </c>
      <c r="AU136" s="185" t="s">
        <v>105</v>
      </c>
      <c r="AV136" s="11" t="s">
        <v>151</v>
      </c>
      <c r="AW136" s="11" t="s">
        <v>35</v>
      </c>
      <c r="AX136" s="11" t="s">
        <v>86</v>
      </c>
      <c r="AY136" s="185" t="s">
        <v>146</v>
      </c>
    </row>
    <row r="137" spans="2:65" s="1" customFormat="1" ht="20.45" customHeight="1">
      <c r="B137" s="134"/>
      <c r="C137" s="163" t="s">
        <v>168</v>
      </c>
      <c r="D137" s="163" t="s">
        <v>147</v>
      </c>
      <c r="E137" s="164" t="s">
        <v>366</v>
      </c>
      <c r="F137" s="266" t="s">
        <v>367</v>
      </c>
      <c r="G137" s="266"/>
      <c r="H137" s="266"/>
      <c r="I137" s="266"/>
      <c r="J137" s="165" t="s">
        <v>354</v>
      </c>
      <c r="K137" s="166">
        <v>1</v>
      </c>
      <c r="L137" s="267">
        <v>0</v>
      </c>
      <c r="M137" s="267"/>
      <c r="N137" s="257">
        <f>ROUND(L137*K137,2)</f>
        <v>0</v>
      </c>
      <c r="O137" s="257"/>
      <c r="P137" s="257"/>
      <c r="Q137" s="257"/>
      <c r="R137" s="137"/>
      <c r="T137" s="167" t="s">
        <v>5</v>
      </c>
      <c r="U137" s="46" t="s">
        <v>43</v>
      </c>
      <c r="V137" s="38"/>
      <c r="W137" s="168">
        <f>V137*K137</f>
        <v>0</v>
      </c>
      <c r="X137" s="168">
        <v>0</v>
      </c>
      <c r="Y137" s="168">
        <f>X137*K137</f>
        <v>0</v>
      </c>
      <c r="Z137" s="168">
        <v>0</v>
      </c>
      <c r="AA137" s="169">
        <f>Z137*K137</f>
        <v>0</v>
      </c>
      <c r="AR137" s="20" t="s">
        <v>355</v>
      </c>
      <c r="AT137" s="20" t="s">
        <v>147</v>
      </c>
      <c r="AU137" s="20" t="s">
        <v>105</v>
      </c>
      <c r="AY137" s="20" t="s">
        <v>146</v>
      </c>
      <c r="BE137" s="108">
        <f>IF(U137="základní",N137,0)</f>
        <v>0</v>
      </c>
      <c r="BF137" s="108">
        <f>IF(U137="snížená",N137,0)</f>
        <v>0</v>
      </c>
      <c r="BG137" s="108">
        <f>IF(U137="zákl. přenesená",N137,0)</f>
        <v>0</v>
      </c>
      <c r="BH137" s="108">
        <f>IF(U137="sníž. přenesená",N137,0)</f>
        <v>0</v>
      </c>
      <c r="BI137" s="108">
        <f>IF(U137="nulová",N137,0)</f>
        <v>0</v>
      </c>
      <c r="BJ137" s="20" t="s">
        <v>86</v>
      </c>
      <c r="BK137" s="108">
        <f>ROUND(L137*K137,2)</f>
        <v>0</v>
      </c>
      <c r="BL137" s="20" t="s">
        <v>355</v>
      </c>
      <c r="BM137" s="20" t="s">
        <v>368</v>
      </c>
    </row>
    <row r="138" spans="2:65" s="10" customFormat="1" ht="20.45" customHeight="1">
      <c r="B138" s="170"/>
      <c r="C138" s="171"/>
      <c r="D138" s="171"/>
      <c r="E138" s="172" t="s">
        <v>5</v>
      </c>
      <c r="F138" s="250" t="s">
        <v>86</v>
      </c>
      <c r="G138" s="251"/>
      <c r="H138" s="251"/>
      <c r="I138" s="251"/>
      <c r="J138" s="171"/>
      <c r="K138" s="173">
        <v>1</v>
      </c>
      <c r="L138" s="171"/>
      <c r="M138" s="171"/>
      <c r="N138" s="171"/>
      <c r="O138" s="171"/>
      <c r="P138" s="171"/>
      <c r="Q138" s="171"/>
      <c r="R138" s="174"/>
      <c r="T138" s="175"/>
      <c r="U138" s="171"/>
      <c r="V138" s="171"/>
      <c r="W138" s="171"/>
      <c r="X138" s="171"/>
      <c r="Y138" s="171"/>
      <c r="Z138" s="171"/>
      <c r="AA138" s="176"/>
      <c r="AT138" s="177" t="s">
        <v>154</v>
      </c>
      <c r="AU138" s="177" t="s">
        <v>105</v>
      </c>
      <c r="AV138" s="10" t="s">
        <v>105</v>
      </c>
      <c r="AW138" s="10" t="s">
        <v>35</v>
      </c>
      <c r="AX138" s="10" t="s">
        <v>78</v>
      </c>
      <c r="AY138" s="177" t="s">
        <v>146</v>
      </c>
    </row>
    <row r="139" spans="2:65" s="11" customFormat="1" ht="20.45" customHeight="1">
      <c r="B139" s="178"/>
      <c r="C139" s="179"/>
      <c r="D139" s="179"/>
      <c r="E139" s="180" t="s">
        <v>5</v>
      </c>
      <c r="F139" s="252" t="s">
        <v>155</v>
      </c>
      <c r="G139" s="253"/>
      <c r="H139" s="253"/>
      <c r="I139" s="253"/>
      <c r="J139" s="179"/>
      <c r="K139" s="181">
        <v>1</v>
      </c>
      <c r="L139" s="179"/>
      <c r="M139" s="179"/>
      <c r="N139" s="179"/>
      <c r="O139" s="179"/>
      <c r="P139" s="179"/>
      <c r="Q139" s="179"/>
      <c r="R139" s="182"/>
      <c r="T139" s="183"/>
      <c r="U139" s="179"/>
      <c r="V139" s="179"/>
      <c r="W139" s="179"/>
      <c r="X139" s="179"/>
      <c r="Y139" s="179"/>
      <c r="Z139" s="179"/>
      <c r="AA139" s="184"/>
      <c r="AT139" s="185" t="s">
        <v>154</v>
      </c>
      <c r="AU139" s="185" t="s">
        <v>105</v>
      </c>
      <c r="AV139" s="11" t="s">
        <v>151</v>
      </c>
      <c r="AW139" s="11" t="s">
        <v>35</v>
      </c>
      <c r="AX139" s="11" t="s">
        <v>86</v>
      </c>
      <c r="AY139" s="185" t="s">
        <v>146</v>
      </c>
    </row>
    <row r="140" spans="2:65" s="1" customFormat="1" ht="20.45" customHeight="1">
      <c r="B140" s="134"/>
      <c r="C140" s="163" t="s">
        <v>175</v>
      </c>
      <c r="D140" s="163" t="s">
        <v>147</v>
      </c>
      <c r="E140" s="164" t="s">
        <v>369</v>
      </c>
      <c r="F140" s="266" t="s">
        <v>370</v>
      </c>
      <c r="G140" s="266"/>
      <c r="H140" s="266"/>
      <c r="I140" s="266"/>
      <c r="J140" s="165" t="s">
        <v>354</v>
      </c>
      <c r="K140" s="166">
        <v>1</v>
      </c>
      <c r="L140" s="267">
        <v>0</v>
      </c>
      <c r="M140" s="267"/>
      <c r="N140" s="257">
        <f>ROUND(L140*K140,2)</f>
        <v>0</v>
      </c>
      <c r="O140" s="257"/>
      <c r="P140" s="257"/>
      <c r="Q140" s="257"/>
      <c r="R140" s="137"/>
      <c r="T140" s="167" t="s">
        <v>5</v>
      </c>
      <c r="U140" s="46" t="s">
        <v>43</v>
      </c>
      <c r="V140" s="38"/>
      <c r="W140" s="168">
        <f>V140*K140</f>
        <v>0</v>
      </c>
      <c r="X140" s="168">
        <v>0</v>
      </c>
      <c r="Y140" s="168">
        <f>X140*K140</f>
        <v>0</v>
      </c>
      <c r="Z140" s="168">
        <v>0</v>
      </c>
      <c r="AA140" s="169">
        <f>Z140*K140</f>
        <v>0</v>
      </c>
      <c r="AR140" s="20" t="s">
        <v>355</v>
      </c>
      <c r="AT140" s="20" t="s">
        <v>147</v>
      </c>
      <c r="AU140" s="20" t="s">
        <v>105</v>
      </c>
      <c r="AY140" s="20" t="s">
        <v>146</v>
      </c>
      <c r="BE140" s="108">
        <f>IF(U140="základní",N140,0)</f>
        <v>0</v>
      </c>
      <c r="BF140" s="108">
        <f>IF(U140="snížená",N140,0)</f>
        <v>0</v>
      </c>
      <c r="BG140" s="108">
        <f>IF(U140="zákl. přenesená",N140,0)</f>
        <v>0</v>
      </c>
      <c r="BH140" s="108">
        <f>IF(U140="sníž. přenesená",N140,0)</f>
        <v>0</v>
      </c>
      <c r="BI140" s="108">
        <f>IF(U140="nulová",N140,0)</f>
        <v>0</v>
      </c>
      <c r="BJ140" s="20" t="s">
        <v>86</v>
      </c>
      <c r="BK140" s="108">
        <f>ROUND(L140*K140,2)</f>
        <v>0</v>
      </c>
      <c r="BL140" s="20" t="s">
        <v>355</v>
      </c>
      <c r="BM140" s="20" t="s">
        <v>371</v>
      </c>
    </row>
    <row r="141" spans="2:65" s="10" customFormat="1" ht="20.45" customHeight="1">
      <c r="B141" s="170"/>
      <c r="C141" s="171"/>
      <c r="D141" s="171"/>
      <c r="E141" s="172" t="s">
        <v>5</v>
      </c>
      <c r="F141" s="250" t="s">
        <v>86</v>
      </c>
      <c r="G141" s="251"/>
      <c r="H141" s="251"/>
      <c r="I141" s="251"/>
      <c r="J141" s="171"/>
      <c r="K141" s="173">
        <v>1</v>
      </c>
      <c r="L141" s="171"/>
      <c r="M141" s="171"/>
      <c r="N141" s="171"/>
      <c r="O141" s="171"/>
      <c r="P141" s="171"/>
      <c r="Q141" s="171"/>
      <c r="R141" s="174"/>
      <c r="T141" s="175"/>
      <c r="U141" s="171"/>
      <c r="V141" s="171"/>
      <c r="W141" s="171"/>
      <c r="X141" s="171"/>
      <c r="Y141" s="171"/>
      <c r="Z141" s="171"/>
      <c r="AA141" s="176"/>
      <c r="AT141" s="177" t="s">
        <v>154</v>
      </c>
      <c r="AU141" s="177" t="s">
        <v>105</v>
      </c>
      <c r="AV141" s="10" t="s">
        <v>105</v>
      </c>
      <c r="AW141" s="10" t="s">
        <v>35</v>
      </c>
      <c r="AX141" s="10" t="s">
        <v>78</v>
      </c>
      <c r="AY141" s="177" t="s">
        <v>146</v>
      </c>
    </row>
    <row r="142" spans="2:65" s="11" customFormat="1" ht="20.45" customHeight="1">
      <c r="B142" s="178"/>
      <c r="C142" s="179"/>
      <c r="D142" s="179"/>
      <c r="E142" s="180" t="s">
        <v>5</v>
      </c>
      <c r="F142" s="252" t="s">
        <v>155</v>
      </c>
      <c r="G142" s="253"/>
      <c r="H142" s="253"/>
      <c r="I142" s="253"/>
      <c r="J142" s="179"/>
      <c r="K142" s="181">
        <v>1</v>
      </c>
      <c r="L142" s="179"/>
      <c r="M142" s="179"/>
      <c r="N142" s="179"/>
      <c r="O142" s="179"/>
      <c r="P142" s="179"/>
      <c r="Q142" s="179"/>
      <c r="R142" s="182"/>
      <c r="T142" s="183"/>
      <c r="U142" s="179"/>
      <c r="V142" s="179"/>
      <c r="W142" s="179"/>
      <c r="X142" s="179"/>
      <c r="Y142" s="179"/>
      <c r="Z142" s="179"/>
      <c r="AA142" s="184"/>
      <c r="AT142" s="185" t="s">
        <v>154</v>
      </c>
      <c r="AU142" s="185" t="s">
        <v>105</v>
      </c>
      <c r="AV142" s="11" t="s">
        <v>151</v>
      </c>
      <c r="AW142" s="11" t="s">
        <v>35</v>
      </c>
      <c r="AX142" s="11" t="s">
        <v>86</v>
      </c>
      <c r="AY142" s="185" t="s">
        <v>146</v>
      </c>
    </row>
    <row r="143" spans="2:65" s="1" customFormat="1" ht="20.45" customHeight="1">
      <c r="B143" s="134"/>
      <c r="C143" s="163" t="s">
        <v>180</v>
      </c>
      <c r="D143" s="163" t="s">
        <v>147</v>
      </c>
      <c r="E143" s="164" t="s">
        <v>372</v>
      </c>
      <c r="F143" s="266" t="s">
        <v>373</v>
      </c>
      <c r="G143" s="266"/>
      <c r="H143" s="266"/>
      <c r="I143" s="266"/>
      <c r="J143" s="165" t="s">
        <v>354</v>
      </c>
      <c r="K143" s="166">
        <v>1</v>
      </c>
      <c r="L143" s="267">
        <v>0</v>
      </c>
      <c r="M143" s="267"/>
      <c r="N143" s="257">
        <f>ROUND(L143*K143,2)</f>
        <v>0</v>
      </c>
      <c r="O143" s="257"/>
      <c r="P143" s="257"/>
      <c r="Q143" s="257"/>
      <c r="R143" s="137"/>
      <c r="T143" s="167" t="s">
        <v>5</v>
      </c>
      <c r="U143" s="46" t="s">
        <v>43</v>
      </c>
      <c r="V143" s="38"/>
      <c r="W143" s="168">
        <f>V143*K143</f>
        <v>0</v>
      </c>
      <c r="X143" s="168">
        <v>0</v>
      </c>
      <c r="Y143" s="168">
        <f>X143*K143</f>
        <v>0</v>
      </c>
      <c r="Z143" s="168">
        <v>0</v>
      </c>
      <c r="AA143" s="169">
        <f>Z143*K143</f>
        <v>0</v>
      </c>
      <c r="AR143" s="20" t="s">
        <v>355</v>
      </c>
      <c r="AT143" s="20" t="s">
        <v>147</v>
      </c>
      <c r="AU143" s="20" t="s">
        <v>105</v>
      </c>
      <c r="AY143" s="20" t="s">
        <v>146</v>
      </c>
      <c r="BE143" s="108">
        <f>IF(U143="základní",N143,0)</f>
        <v>0</v>
      </c>
      <c r="BF143" s="108">
        <f>IF(U143="snížená",N143,0)</f>
        <v>0</v>
      </c>
      <c r="BG143" s="108">
        <f>IF(U143="zákl. přenesená",N143,0)</f>
        <v>0</v>
      </c>
      <c r="BH143" s="108">
        <f>IF(U143="sníž. přenesená",N143,0)</f>
        <v>0</v>
      </c>
      <c r="BI143" s="108">
        <f>IF(U143="nulová",N143,0)</f>
        <v>0</v>
      </c>
      <c r="BJ143" s="20" t="s">
        <v>86</v>
      </c>
      <c r="BK143" s="108">
        <f>ROUND(L143*K143,2)</f>
        <v>0</v>
      </c>
      <c r="BL143" s="20" t="s">
        <v>355</v>
      </c>
      <c r="BM143" s="20" t="s">
        <v>374</v>
      </c>
    </row>
    <row r="144" spans="2:65" s="10" customFormat="1" ht="20.45" customHeight="1">
      <c r="B144" s="170"/>
      <c r="C144" s="171"/>
      <c r="D144" s="171"/>
      <c r="E144" s="172" t="s">
        <v>5</v>
      </c>
      <c r="F144" s="250" t="s">
        <v>86</v>
      </c>
      <c r="G144" s="251"/>
      <c r="H144" s="251"/>
      <c r="I144" s="251"/>
      <c r="J144" s="171"/>
      <c r="K144" s="173">
        <v>1</v>
      </c>
      <c r="L144" s="171"/>
      <c r="M144" s="171"/>
      <c r="N144" s="171"/>
      <c r="O144" s="171"/>
      <c r="P144" s="171"/>
      <c r="Q144" s="171"/>
      <c r="R144" s="174"/>
      <c r="T144" s="175"/>
      <c r="U144" s="171"/>
      <c r="V144" s="171"/>
      <c r="W144" s="171"/>
      <c r="X144" s="171"/>
      <c r="Y144" s="171"/>
      <c r="Z144" s="171"/>
      <c r="AA144" s="176"/>
      <c r="AT144" s="177" t="s">
        <v>154</v>
      </c>
      <c r="AU144" s="177" t="s">
        <v>105</v>
      </c>
      <c r="AV144" s="10" t="s">
        <v>105</v>
      </c>
      <c r="AW144" s="10" t="s">
        <v>35</v>
      </c>
      <c r="AX144" s="10" t="s">
        <v>78</v>
      </c>
      <c r="AY144" s="177" t="s">
        <v>146</v>
      </c>
    </row>
    <row r="145" spans="2:65" s="11" customFormat="1" ht="20.45" customHeight="1">
      <c r="B145" s="178"/>
      <c r="C145" s="179"/>
      <c r="D145" s="179"/>
      <c r="E145" s="180" t="s">
        <v>5</v>
      </c>
      <c r="F145" s="252" t="s">
        <v>155</v>
      </c>
      <c r="G145" s="253"/>
      <c r="H145" s="253"/>
      <c r="I145" s="253"/>
      <c r="J145" s="179"/>
      <c r="K145" s="181">
        <v>1</v>
      </c>
      <c r="L145" s="179"/>
      <c r="M145" s="179"/>
      <c r="N145" s="179"/>
      <c r="O145" s="179"/>
      <c r="P145" s="179"/>
      <c r="Q145" s="179"/>
      <c r="R145" s="182"/>
      <c r="T145" s="183"/>
      <c r="U145" s="179"/>
      <c r="V145" s="179"/>
      <c r="W145" s="179"/>
      <c r="X145" s="179"/>
      <c r="Y145" s="179"/>
      <c r="Z145" s="179"/>
      <c r="AA145" s="184"/>
      <c r="AT145" s="185" t="s">
        <v>154</v>
      </c>
      <c r="AU145" s="185" t="s">
        <v>105</v>
      </c>
      <c r="AV145" s="11" t="s">
        <v>151</v>
      </c>
      <c r="AW145" s="11" t="s">
        <v>35</v>
      </c>
      <c r="AX145" s="11" t="s">
        <v>86</v>
      </c>
      <c r="AY145" s="185" t="s">
        <v>146</v>
      </c>
    </row>
    <row r="146" spans="2:65" s="1" customFormat="1" ht="20.45" customHeight="1">
      <c r="B146" s="134"/>
      <c r="C146" s="163" t="s">
        <v>184</v>
      </c>
      <c r="D146" s="163" t="s">
        <v>147</v>
      </c>
      <c r="E146" s="164" t="s">
        <v>375</v>
      </c>
      <c r="F146" s="266" t="s">
        <v>376</v>
      </c>
      <c r="G146" s="266"/>
      <c r="H146" s="266"/>
      <c r="I146" s="266"/>
      <c r="J146" s="165" t="s">
        <v>354</v>
      </c>
      <c r="K146" s="166">
        <v>1</v>
      </c>
      <c r="L146" s="267">
        <v>0</v>
      </c>
      <c r="M146" s="267"/>
      <c r="N146" s="257">
        <f>ROUND(L146*K146,2)</f>
        <v>0</v>
      </c>
      <c r="O146" s="257"/>
      <c r="P146" s="257"/>
      <c r="Q146" s="257"/>
      <c r="R146" s="137"/>
      <c r="T146" s="167" t="s">
        <v>5</v>
      </c>
      <c r="U146" s="46" t="s">
        <v>43</v>
      </c>
      <c r="V146" s="38"/>
      <c r="W146" s="168">
        <f>V146*K146</f>
        <v>0</v>
      </c>
      <c r="X146" s="168">
        <v>0</v>
      </c>
      <c r="Y146" s="168">
        <f>X146*K146</f>
        <v>0</v>
      </c>
      <c r="Z146" s="168">
        <v>0</v>
      </c>
      <c r="AA146" s="169">
        <f>Z146*K146</f>
        <v>0</v>
      </c>
      <c r="AR146" s="20" t="s">
        <v>355</v>
      </c>
      <c r="AT146" s="20" t="s">
        <v>147</v>
      </c>
      <c r="AU146" s="20" t="s">
        <v>105</v>
      </c>
      <c r="AY146" s="20" t="s">
        <v>146</v>
      </c>
      <c r="BE146" s="108">
        <f>IF(U146="základní",N146,0)</f>
        <v>0</v>
      </c>
      <c r="BF146" s="108">
        <f>IF(U146="snížená",N146,0)</f>
        <v>0</v>
      </c>
      <c r="BG146" s="108">
        <f>IF(U146="zákl. přenesená",N146,0)</f>
        <v>0</v>
      </c>
      <c r="BH146" s="108">
        <f>IF(U146="sníž. přenesená",N146,0)</f>
        <v>0</v>
      </c>
      <c r="BI146" s="108">
        <f>IF(U146="nulová",N146,0)</f>
        <v>0</v>
      </c>
      <c r="BJ146" s="20" t="s">
        <v>86</v>
      </c>
      <c r="BK146" s="108">
        <f>ROUND(L146*K146,2)</f>
        <v>0</v>
      </c>
      <c r="BL146" s="20" t="s">
        <v>355</v>
      </c>
      <c r="BM146" s="20" t="s">
        <v>377</v>
      </c>
    </row>
    <row r="147" spans="2:65" s="10" customFormat="1" ht="20.45" customHeight="1">
      <c r="B147" s="170"/>
      <c r="C147" s="171"/>
      <c r="D147" s="171"/>
      <c r="E147" s="172" t="s">
        <v>5</v>
      </c>
      <c r="F147" s="250" t="s">
        <v>86</v>
      </c>
      <c r="G147" s="251"/>
      <c r="H147" s="251"/>
      <c r="I147" s="251"/>
      <c r="J147" s="171"/>
      <c r="K147" s="173">
        <v>1</v>
      </c>
      <c r="L147" s="171"/>
      <c r="M147" s="171"/>
      <c r="N147" s="171"/>
      <c r="O147" s="171"/>
      <c r="P147" s="171"/>
      <c r="Q147" s="171"/>
      <c r="R147" s="174"/>
      <c r="T147" s="175"/>
      <c r="U147" s="171"/>
      <c r="V147" s="171"/>
      <c r="W147" s="171"/>
      <c r="X147" s="171"/>
      <c r="Y147" s="171"/>
      <c r="Z147" s="171"/>
      <c r="AA147" s="176"/>
      <c r="AT147" s="177" t="s">
        <v>154</v>
      </c>
      <c r="AU147" s="177" t="s">
        <v>105</v>
      </c>
      <c r="AV147" s="10" t="s">
        <v>105</v>
      </c>
      <c r="AW147" s="10" t="s">
        <v>35</v>
      </c>
      <c r="AX147" s="10" t="s">
        <v>78</v>
      </c>
      <c r="AY147" s="177" t="s">
        <v>146</v>
      </c>
    </row>
    <row r="148" spans="2:65" s="11" customFormat="1" ht="20.45" customHeight="1">
      <c r="B148" s="178"/>
      <c r="C148" s="179"/>
      <c r="D148" s="179"/>
      <c r="E148" s="180" t="s">
        <v>5</v>
      </c>
      <c r="F148" s="252" t="s">
        <v>155</v>
      </c>
      <c r="G148" s="253"/>
      <c r="H148" s="253"/>
      <c r="I148" s="253"/>
      <c r="J148" s="179"/>
      <c r="K148" s="181">
        <v>1</v>
      </c>
      <c r="L148" s="179"/>
      <c r="M148" s="179"/>
      <c r="N148" s="179"/>
      <c r="O148" s="179"/>
      <c r="P148" s="179"/>
      <c r="Q148" s="179"/>
      <c r="R148" s="182"/>
      <c r="T148" s="183"/>
      <c r="U148" s="179"/>
      <c r="V148" s="179"/>
      <c r="W148" s="179"/>
      <c r="X148" s="179"/>
      <c r="Y148" s="179"/>
      <c r="Z148" s="179"/>
      <c r="AA148" s="184"/>
      <c r="AT148" s="185" t="s">
        <v>154</v>
      </c>
      <c r="AU148" s="185" t="s">
        <v>105</v>
      </c>
      <c r="AV148" s="11" t="s">
        <v>151</v>
      </c>
      <c r="AW148" s="11" t="s">
        <v>35</v>
      </c>
      <c r="AX148" s="11" t="s">
        <v>86</v>
      </c>
      <c r="AY148" s="185" t="s">
        <v>146</v>
      </c>
    </row>
    <row r="149" spans="2:65" s="1" customFormat="1" ht="28.9" customHeight="1">
      <c r="B149" s="134"/>
      <c r="C149" s="163" t="s">
        <v>188</v>
      </c>
      <c r="D149" s="163" t="s">
        <v>147</v>
      </c>
      <c r="E149" s="164" t="s">
        <v>378</v>
      </c>
      <c r="F149" s="266" t="s">
        <v>379</v>
      </c>
      <c r="G149" s="266"/>
      <c r="H149" s="266"/>
      <c r="I149" s="266"/>
      <c r="J149" s="165" t="s">
        <v>354</v>
      </c>
      <c r="K149" s="166">
        <v>1</v>
      </c>
      <c r="L149" s="267">
        <v>0</v>
      </c>
      <c r="M149" s="267"/>
      <c r="N149" s="257">
        <f>ROUND(L149*K149,2)</f>
        <v>0</v>
      </c>
      <c r="O149" s="257"/>
      <c r="P149" s="257"/>
      <c r="Q149" s="257"/>
      <c r="R149" s="137"/>
      <c r="T149" s="167" t="s">
        <v>5</v>
      </c>
      <c r="U149" s="46" t="s">
        <v>43</v>
      </c>
      <c r="V149" s="38"/>
      <c r="W149" s="168">
        <f>V149*K149</f>
        <v>0</v>
      </c>
      <c r="X149" s="168">
        <v>0</v>
      </c>
      <c r="Y149" s="168">
        <f>X149*K149</f>
        <v>0</v>
      </c>
      <c r="Z149" s="168">
        <v>0</v>
      </c>
      <c r="AA149" s="169">
        <f>Z149*K149</f>
        <v>0</v>
      </c>
      <c r="AR149" s="20" t="s">
        <v>355</v>
      </c>
      <c r="AT149" s="20" t="s">
        <v>147</v>
      </c>
      <c r="AU149" s="20" t="s">
        <v>105</v>
      </c>
      <c r="AY149" s="20" t="s">
        <v>146</v>
      </c>
      <c r="BE149" s="108">
        <f>IF(U149="základní",N149,0)</f>
        <v>0</v>
      </c>
      <c r="BF149" s="108">
        <f>IF(U149="snížená",N149,0)</f>
        <v>0</v>
      </c>
      <c r="BG149" s="108">
        <f>IF(U149="zákl. přenesená",N149,0)</f>
        <v>0</v>
      </c>
      <c r="BH149" s="108">
        <f>IF(U149="sníž. přenesená",N149,0)</f>
        <v>0</v>
      </c>
      <c r="BI149" s="108">
        <f>IF(U149="nulová",N149,0)</f>
        <v>0</v>
      </c>
      <c r="BJ149" s="20" t="s">
        <v>86</v>
      </c>
      <c r="BK149" s="108">
        <f>ROUND(L149*K149,2)</f>
        <v>0</v>
      </c>
      <c r="BL149" s="20" t="s">
        <v>355</v>
      </c>
      <c r="BM149" s="20" t="s">
        <v>380</v>
      </c>
    </row>
    <row r="150" spans="2:65" s="10" customFormat="1" ht="20.45" customHeight="1">
      <c r="B150" s="170"/>
      <c r="C150" s="171"/>
      <c r="D150" s="171"/>
      <c r="E150" s="172" t="s">
        <v>5</v>
      </c>
      <c r="F150" s="250" t="s">
        <v>86</v>
      </c>
      <c r="G150" s="251"/>
      <c r="H150" s="251"/>
      <c r="I150" s="251"/>
      <c r="J150" s="171"/>
      <c r="K150" s="173">
        <v>1</v>
      </c>
      <c r="L150" s="171"/>
      <c r="M150" s="171"/>
      <c r="N150" s="171"/>
      <c r="O150" s="171"/>
      <c r="P150" s="171"/>
      <c r="Q150" s="171"/>
      <c r="R150" s="174"/>
      <c r="T150" s="175"/>
      <c r="U150" s="171"/>
      <c r="V150" s="171"/>
      <c r="W150" s="171"/>
      <c r="X150" s="171"/>
      <c r="Y150" s="171"/>
      <c r="Z150" s="171"/>
      <c r="AA150" s="176"/>
      <c r="AT150" s="177" t="s">
        <v>154</v>
      </c>
      <c r="AU150" s="177" t="s">
        <v>105</v>
      </c>
      <c r="AV150" s="10" t="s">
        <v>105</v>
      </c>
      <c r="AW150" s="10" t="s">
        <v>35</v>
      </c>
      <c r="AX150" s="10" t="s">
        <v>78</v>
      </c>
      <c r="AY150" s="177" t="s">
        <v>146</v>
      </c>
    </row>
    <row r="151" spans="2:65" s="11" customFormat="1" ht="20.45" customHeight="1">
      <c r="B151" s="178"/>
      <c r="C151" s="179"/>
      <c r="D151" s="179"/>
      <c r="E151" s="180" t="s">
        <v>5</v>
      </c>
      <c r="F151" s="252" t="s">
        <v>155</v>
      </c>
      <c r="G151" s="253"/>
      <c r="H151" s="253"/>
      <c r="I151" s="253"/>
      <c r="J151" s="179"/>
      <c r="K151" s="181">
        <v>1</v>
      </c>
      <c r="L151" s="179"/>
      <c r="M151" s="179"/>
      <c r="N151" s="179"/>
      <c r="O151" s="179"/>
      <c r="P151" s="179"/>
      <c r="Q151" s="179"/>
      <c r="R151" s="182"/>
      <c r="T151" s="183"/>
      <c r="U151" s="179"/>
      <c r="V151" s="179"/>
      <c r="W151" s="179"/>
      <c r="X151" s="179"/>
      <c r="Y151" s="179"/>
      <c r="Z151" s="179"/>
      <c r="AA151" s="184"/>
      <c r="AT151" s="185" t="s">
        <v>154</v>
      </c>
      <c r="AU151" s="185" t="s">
        <v>105</v>
      </c>
      <c r="AV151" s="11" t="s">
        <v>151</v>
      </c>
      <c r="AW151" s="11" t="s">
        <v>35</v>
      </c>
      <c r="AX151" s="11" t="s">
        <v>86</v>
      </c>
      <c r="AY151" s="185" t="s">
        <v>146</v>
      </c>
    </row>
    <row r="152" spans="2:65" s="9" customFormat="1" ht="29.85" customHeight="1">
      <c r="B152" s="152"/>
      <c r="C152" s="153"/>
      <c r="D152" s="162" t="s">
        <v>349</v>
      </c>
      <c r="E152" s="162"/>
      <c r="F152" s="162"/>
      <c r="G152" s="162"/>
      <c r="H152" s="162"/>
      <c r="I152" s="162"/>
      <c r="J152" s="162"/>
      <c r="K152" s="162"/>
      <c r="L152" s="162"/>
      <c r="M152" s="162"/>
      <c r="N152" s="260">
        <f>BK152</f>
        <v>0</v>
      </c>
      <c r="O152" s="261"/>
      <c r="P152" s="261"/>
      <c r="Q152" s="261"/>
      <c r="R152" s="155"/>
      <c r="T152" s="156"/>
      <c r="U152" s="153"/>
      <c r="V152" s="153"/>
      <c r="W152" s="157">
        <f>SUM(W153:W155)</f>
        <v>0</v>
      </c>
      <c r="X152" s="153"/>
      <c r="Y152" s="157">
        <f>SUM(Y153:Y155)</f>
        <v>0</v>
      </c>
      <c r="Z152" s="153"/>
      <c r="AA152" s="158">
        <f>SUM(AA153:AA155)</f>
        <v>0</v>
      </c>
      <c r="AR152" s="159" t="s">
        <v>168</v>
      </c>
      <c r="AT152" s="160" t="s">
        <v>77</v>
      </c>
      <c r="AU152" s="160" t="s">
        <v>86</v>
      </c>
      <c r="AY152" s="159" t="s">
        <v>146</v>
      </c>
      <c r="BK152" s="161">
        <f>SUM(BK153:BK155)</f>
        <v>0</v>
      </c>
    </row>
    <row r="153" spans="2:65" s="1" customFormat="1" ht="20.45" customHeight="1">
      <c r="B153" s="134"/>
      <c r="C153" s="163" t="s">
        <v>192</v>
      </c>
      <c r="D153" s="163" t="s">
        <v>147</v>
      </c>
      <c r="E153" s="164" t="s">
        <v>381</v>
      </c>
      <c r="F153" s="266" t="s">
        <v>382</v>
      </c>
      <c r="G153" s="266"/>
      <c r="H153" s="266"/>
      <c r="I153" s="266"/>
      <c r="J153" s="165" t="s">
        <v>354</v>
      </c>
      <c r="K153" s="166">
        <v>1</v>
      </c>
      <c r="L153" s="267">
        <v>0</v>
      </c>
      <c r="M153" s="267"/>
      <c r="N153" s="257">
        <f>ROUND(L153*K153,2)</f>
        <v>0</v>
      </c>
      <c r="O153" s="257"/>
      <c r="P153" s="257"/>
      <c r="Q153" s="257"/>
      <c r="R153" s="137"/>
      <c r="T153" s="167" t="s">
        <v>5</v>
      </c>
      <c r="U153" s="46" t="s">
        <v>43</v>
      </c>
      <c r="V153" s="38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20" t="s">
        <v>355</v>
      </c>
      <c r="AT153" s="20" t="s">
        <v>147</v>
      </c>
      <c r="AU153" s="20" t="s">
        <v>105</v>
      </c>
      <c r="AY153" s="20" t="s">
        <v>146</v>
      </c>
      <c r="BE153" s="108">
        <f>IF(U153="základní",N153,0)</f>
        <v>0</v>
      </c>
      <c r="BF153" s="108">
        <f>IF(U153="snížená",N153,0)</f>
        <v>0</v>
      </c>
      <c r="BG153" s="108">
        <f>IF(U153="zákl. přenesená",N153,0)</f>
        <v>0</v>
      </c>
      <c r="BH153" s="108">
        <f>IF(U153="sníž. přenesená",N153,0)</f>
        <v>0</v>
      </c>
      <c r="BI153" s="108">
        <f>IF(U153="nulová",N153,0)</f>
        <v>0</v>
      </c>
      <c r="BJ153" s="20" t="s">
        <v>86</v>
      </c>
      <c r="BK153" s="108">
        <f>ROUND(L153*K153,2)</f>
        <v>0</v>
      </c>
      <c r="BL153" s="20" t="s">
        <v>355</v>
      </c>
      <c r="BM153" s="20" t="s">
        <v>383</v>
      </c>
    </row>
    <row r="154" spans="2:65" s="10" customFormat="1" ht="20.45" customHeight="1">
      <c r="B154" s="170"/>
      <c r="C154" s="171"/>
      <c r="D154" s="171"/>
      <c r="E154" s="172" t="s">
        <v>5</v>
      </c>
      <c r="F154" s="250" t="s">
        <v>86</v>
      </c>
      <c r="G154" s="251"/>
      <c r="H154" s="251"/>
      <c r="I154" s="251"/>
      <c r="J154" s="171"/>
      <c r="K154" s="173">
        <v>1</v>
      </c>
      <c r="L154" s="171"/>
      <c r="M154" s="171"/>
      <c r="N154" s="171"/>
      <c r="O154" s="171"/>
      <c r="P154" s="171"/>
      <c r="Q154" s="171"/>
      <c r="R154" s="174"/>
      <c r="T154" s="175"/>
      <c r="U154" s="171"/>
      <c r="V154" s="171"/>
      <c r="W154" s="171"/>
      <c r="X154" s="171"/>
      <c r="Y154" s="171"/>
      <c r="Z154" s="171"/>
      <c r="AA154" s="176"/>
      <c r="AT154" s="177" t="s">
        <v>154</v>
      </c>
      <c r="AU154" s="177" t="s">
        <v>105</v>
      </c>
      <c r="AV154" s="10" t="s">
        <v>105</v>
      </c>
      <c r="AW154" s="10" t="s">
        <v>35</v>
      </c>
      <c r="AX154" s="10" t="s">
        <v>78</v>
      </c>
      <c r="AY154" s="177" t="s">
        <v>146</v>
      </c>
    </row>
    <row r="155" spans="2:65" s="11" customFormat="1" ht="20.45" customHeight="1">
      <c r="B155" s="178"/>
      <c r="C155" s="179"/>
      <c r="D155" s="179"/>
      <c r="E155" s="180" t="s">
        <v>5</v>
      </c>
      <c r="F155" s="252" t="s">
        <v>155</v>
      </c>
      <c r="G155" s="253"/>
      <c r="H155" s="253"/>
      <c r="I155" s="253"/>
      <c r="J155" s="179"/>
      <c r="K155" s="181">
        <v>1</v>
      </c>
      <c r="L155" s="179"/>
      <c r="M155" s="179"/>
      <c r="N155" s="179"/>
      <c r="O155" s="179"/>
      <c r="P155" s="179"/>
      <c r="Q155" s="179"/>
      <c r="R155" s="182"/>
      <c r="T155" s="183"/>
      <c r="U155" s="179"/>
      <c r="V155" s="179"/>
      <c r="W155" s="179"/>
      <c r="X155" s="179"/>
      <c r="Y155" s="179"/>
      <c r="Z155" s="179"/>
      <c r="AA155" s="184"/>
      <c r="AT155" s="185" t="s">
        <v>154</v>
      </c>
      <c r="AU155" s="185" t="s">
        <v>105</v>
      </c>
      <c r="AV155" s="11" t="s">
        <v>151</v>
      </c>
      <c r="AW155" s="11" t="s">
        <v>35</v>
      </c>
      <c r="AX155" s="11" t="s">
        <v>86</v>
      </c>
      <c r="AY155" s="185" t="s">
        <v>146</v>
      </c>
    </row>
    <row r="156" spans="2:65" s="9" customFormat="1" ht="29.85" customHeight="1">
      <c r="B156" s="152"/>
      <c r="C156" s="153"/>
      <c r="D156" s="162" t="s">
        <v>350</v>
      </c>
      <c r="E156" s="162"/>
      <c r="F156" s="162"/>
      <c r="G156" s="162"/>
      <c r="H156" s="162"/>
      <c r="I156" s="162"/>
      <c r="J156" s="162"/>
      <c r="K156" s="162"/>
      <c r="L156" s="162"/>
      <c r="M156" s="162"/>
      <c r="N156" s="260">
        <f>BK156</f>
        <v>0</v>
      </c>
      <c r="O156" s="261"/>
      <c r="P156" s="261"/>
      <c r="Q156" s="261"/>
      <c r="R156" s="155"/>
      <c r="T156" s="156"/>
      <c r="U156" s="153"/>
      <c r="V156" s="153"/>
      <c r="W156" s="157">
        <f>SUM(W157:W159)</f>
        <v>0</v>
      </c>
      <c r="X156" s="153"/>
      <c r="Y156" s="157">
        <f>SUM(Y157:Y159)</f>
        <v>0</v>
      </c>
      <c r="Z156" s="153"/>
      <c r="AA156" s="158">
        <f>SUM(AA157:AA159)</f>
        <v>0</v>
      </c>
      <c r="AR156" s="159" t="s">
        <v>168</v>
      </c>
      <c r="AT156" s="160" t="s">
        <v>77</v>
      </c>
      <c r="AU156" s="160" t="s">
        <v>86</v>
      </c>
      <c r="AY156" s="159" t="s">
        <v>146</v>
      </c>
      <c r="BK156" s="161">
        <f>SUM(BK157:BK159)</f>
        <v>0</v>
      </c>
    </row>
    <row r="157" spans="2:65" s="1" customFormat="1" ht="28.9" customHeight="1">
      <c r="B157" s="134"/>
      <c r="C157" s="163" t="s">
        <v>196</v>
      </c>
      <c r="D157" s="163" t="s">
        <v>147</v>
      </c>
      <c r="E157" s="164" t="s">
        <v>384</v>
      </c>
      <c r="F157" s="266" t="s">
        <v>385</v>
      </c>
      <c r="G157" s="266"/>
      <c r="H157" s="266"/>
      <c r="I157" s="266"/>
      <c r="J157" s="165" t="s">
        <v>354</v>
      </c>
      <c r="K157" s="166">
        <v>1</v>
      </c>
      <c r="L157" s="267">
        <v>0</v>
      </c>
      <c r="M157" s="267"/>
      <c r="N157" s="257">
        <f>ROUND(L157*K157,2)</f>
        <v>0</v>
      </c>
      <c r="O157" s="257"/>
      <c r="P157" s="257"/>
      <c r="Q157" s="257"/>
      <c r="R157" s="137"/>
      <c r="T157" s="167" t="s">
        <v>5</v>
      </c>
      <c r="U157" s="46" t="s">
        <v>43</v>
      </c>
      <c r="V157" s="38"/>
      <c r="W157" s="168">
        <f>V157*K157</f>
        <v>0</v>
      </c>
      <c r="X157" s="168">
        <v>0</v>
      </c>
      <c r="Y157" s="168">
        <f>X157*K157</f>
        <v>0</v>
      </c>
      <c r="Z157" s="168">
        <v>0</v>
      </c>
      <c r="AA157" s="169">
        <f>Z157*K157</f>
        <v>0</v>
      </c>
      <c r="AR157" s="20" t="s">
        <v>355</v>
      </c>
      <c r="AT157" s="20" t="s">
        <v>147</v>
      </c>
      <c r="AU157" s="20" t="s">
        <v>105</v>
      </c>
      <c r="AY157" s="20" t="s">
        <v>146</v>
      </c>
      <c r="BE157" s="108">
        <f>IF(U157="základní",N157,0)</f>
        <v>0</v>
      </c>
      <c r="BF157" s="108">
        <f>IF(U157="snížená",N157,0)</f>
        <v>0</v>
      </c>
      <c r="BG157" s="108">
        <f>IF(U157="zákl. přenesená",N157,0)</f>
        <v>0</v>
      </c>
      <c r="BH157" s="108">
        <f>IF(U157="sníž. přenesená",N157,0)</f>
        <v>0</v>
      </c>
      <c r="BI157" s="108">
        <f>IF(U157="nulová",N157,0)</f>
        <v>0</v>
      </c>
      <c r="BJ157" s="20" t="s">
        <v>86</v>
      </c>
      <c r="BK157" s="108">
        <f>ROUND(L157*K157,2)</f>
        <v>0</v>
      </c>
      <c r="BL157" s="20" t="s">
        <v>355</v>
      </c>
      <c r="BM157" s="20" t="s">
        <v>386</v>
      </c>
    </row>
    <row r="158" spans="2:65" s="10" customFormat="1" ht="20.45" customHeight="1">
      <c r="B158" s="170"/>
      <c r="C158" s="171"/>
      <c r="D158" s="171"/>
      <c r="E158" s="172" t="s">
        <v>5</v>
      </c>
      <c r="F158" s="250" t="s">
        <v>86</v>
      </c>
      <c r="G158" s="251"/>
      <c r="H158" s="251"/>
      <c r="I158" s="251"/>
      <c r="J158" s="171"/>
      <c r="K158" s="173">
        <v>1</v>
      </c>
      <c r="L158" s="171"/>
      <c r="M158" s="171"/>
      <c r="N158" s="171"/>
      <c r="O158" s="171"/>
      <c r="P158" s="171"/>
      <c r="Q158" s="171"/>
      <c r="R158" s="174"/>
      <c r="T158" s="175"/>
      <c r="U158" s="171"/>
      <c r="V158" s="171"/>
      <c r="W158" s="171"/>
      <c r="X158" s="171"/>
      <c r="Y158" s="171"/>
      <c r="Z158" s="171"/>
      <c r="AA158" s="176"/>
      <c r="AT158" s="177" t="s">
        <v>154</v>
      </c>
      <c r="AU158" s="177" t="s">
        <v>105</v>
      </c>
      <c r="AV158" s="10" t="s">
        <v>105</v>
      </c>
      <c r="AW158" s="10" t="s">
        <v>35</v>
      </c>
      <c r="AX158" s="10" t="s">
        <v>78</v>
      </c>
      <c r="AY158" s="177" t="s">
        <v>146</v>
      </c>
    </row>
    <row r="159" spans="2:65" s="11" customFormat="1" ht="20.45" customHeight="1">
      <c r="B159" s="178"/>
      <c r="C159" s="179"/>
      <c r="D159" s="179"/>
      <c r="E159" s="180" t="s">
        <v>5</v>
      </c>
      <c r="F159" s="252" t="s">
        <v>155</v>
      </c>
      <c r="G159" s="253"/>
      <c r="H159" s="253"/>
      <c r="I159" s="253"/>
      <c r="J159" s="179"/>
      <c r="K159" s="181">
        <v>1</v>
      </c>
      <c r="L159" s="179"/>
      <c r="M159" s="179"/>
      <c r="N159" s="179"/>
      <c r="O159" s="179"/>
      <c r="P159" s="179"/>
      <c r="Q159" s="179"/>
      <c r="R159" s="182"/>
      <c r="T159" s="183"/>
      <c r="U159" s="179"/>
      <c r="V159" s="179"/>
      <c r="W159" s="179"/>
      <c r="X159" s="179"/>
      <c r="Y159" s="179"/>
      <c r="Z159" s="179"/>
      <c r="AA159" s="184"/>
      <c r="AT159" s="185" t="s">
        <v>154</v>
      </c>
      <c r="AU159" s="185" t="s">
        <v>105</v>
      </c>
      <c r="AV159" s="11" t="s">
        <v>151</v>
      </c>
      <c r="AW159" s="11" t="s">
        <v>35</v>
      </c>
      <c r="AX159" s="11" t="s">
        <v>86</v>
      </c>
      <c r="AY159" s="185" t="s">
        <v>146</v>
      </c>
    </row>
    <row r="160" spans="2:65" s="9" customFormat="1" ht="29.85" customHeight="1">
      <c r="B160" s="152"/>
      <c r="C160" s="153"/>
      <c r="D160" s="162" t="s">
        <v>351</v>
      </c>
      <c r="E160" s="162"/>
      <c r="F160" s="162"/>
      <c r="G160" s="162"/>
      <c r="H160" s="162"/>
      <c r="I160" s="162"/>
      <c r="J160" s="162"/>
      <c r="K160" s="162"/>
      <c r="L160" s="162"/>
      <c r="M160" s="162"/>
      <c r="N160" s="260">
        <f>BK160</f>
        <v>0</v>
      </c>
      <c r="O160" s="261"/>
      <c r="P160" s="261"/>
      <c r="Q160" s="261"/>
      <c r="R160" s="155"/>
      <c r="T160" s="156"/>
      <c r="U160" s="153"/>
      <c r="V160" s="153"/>
      <c r="W160" s="157">
        <f>SUM(W161:W163)</f>
        <v>0</v>
      </c>
      <c r="X160" s="153"/>
      <c r="Y160" s="157">
        <f>SUM(Y161:Y163)</f>
        <v>0</v>
      </c>
      <c r="Z160" s="153"/>
      <c r="AA160" s="158">
        <f>SUM(AA161:AA163)</f>
        <v>0</v>
      </c>
      <c r="AR160" s="159" t="s">
        <v>168</v>
      </c>
      <c r="AT160" s="160" t="s">
        <v>77</v>
      </c>
      <c r="AU160" s="160" t="s">
        <v>86</v>
      </c>
      <c r="AY160" s="159" t="s">
        <v>146</v>
      </c>
      <c r="BK160" s="161">
        <f>SUM(BK161:BK163)</f>
        <v>0</v>
      </c>
    </row>
    <row r="161" spans="2:65" s="1" customFormat="1" ht="20.45" customHeight="1">
      <c r="B161" s="134"/>
      <c r="C161" s="163" t="s">
        <v>202</v>
      </c>
      <c r="D161" s="163" t="s">
        <v>147</v>
      </c>
      <c r="E161" s="164" t="s">
        <v>387</v>
      </c>
      <c r="F161" s="266" t="s">
        <v>388</v>
      </c>
      <c r="G161" s="266"/>
      <c r="H161" s="266"/>
      <c r="I161" s="266"/>
      <c r="J161" s="165" t="s">
        <v>354</v>
      </c>
      <c r="K161" s="166">
        <v>1</v>
      </c>
      <c r="L161" s="267">
        <v>0</v>
      </c>
      <c r="M161" s="267"/>
      <c r="N161" s="257">
        <f>ROUND(L161*K161,2)</f>
        <v>0</v>
      </c>
      <c r="O161" s="257"/>
      <c r="P161" s="257"/>
      <c r="Q161" s="257"/>
      <c r="R161" s="137"/>
      <c r="T161" s="167" t="s">
        <v>5</v>
      </c>
      <c r="U161" s="46" t="s">
        <v>43</v>
      </c>
      <c r="V161" s="38"/>
      <c r="W161" s="168">
        <f>V161*K161</f>
        <v>0</v>
      </c>
      <c r="X161" s="168">
        <v>0</v>
      </c>
      <c r="Y161" s="168">
        <f>X161*K161</f>
        <v>0</v>
      </c>
      <c r="Z161" s="168">
        <v>0</v>
      </c>
      <c r="AA161" s="169">
        <f>Z161*K161</f>
        <v>0</v>
      </c>
      <c r="AR161" s="20" t="s">
        <v>355</v>
      </c>
      <c r="AT161" s="20" t="s">
        <v>147</v>
      </c>
      <c r="AU161" s="20" t="s">
        <v>105</v>
      </c>
      <c r="AY161" s="20" t="s">
        <v>146</v>
      </c>
      <c r="BE161" s="108">
        <f>IF(U161="základní",N161,0)</f>
        <v>0</v>
      </c>
      <c r="BF161" s="108">
        <f>IF(U161="snížená",N161,0)</f>
        <v>0</v>
      </c>
      <c r="BG161" s="108">
        <f>IF(U161="zákl. přenesená",N161,0)</f>
        <v>0</v>
      </c>
      <c r="BH161" s="108">
        <f>IF(U161="sníž. přenesená",N161,0)</f>
        <v>0</v>
      </c>
      <c r="BI161" s="108">
        <f>IF(U161="nulová",N161,0)</f>
        <v>0</v>
      </c>
      <c r="BJ161" s="20" t="s">
        <v>86</v>
      </c>
      <c r="BK161" s="108">
        <f>ROUND(L161*K161,2)</f>
        <v>0</v>
      </c>
      <c r="BL161" s="20" t="s">
        <v>355</v>
      </c>
      <c r="BM161" s="20" t="s">
        <v>389</v>
      </c>
    </row>
    <row r="162" spans="2:65" s="10" customFormat="1" ht="20.45" customHeight="1">
      <c r="B162" s="170"/>
      <c r="C162" s="171"/>
      <c r="D162" s="171"/>
      <c r="E162" s="172" t="s">
        <v>5</v>
      </c>
      <c r="F162" s="250" t="s">
        <v>86</v>
      </c>
      <c r="G162" s="251"/>
      <c r="H162" s="251"/>
      <c r="I162" s="251"/>
      <c r="J162" s="171"/>
      <c r="K162" s="173">
        <v>1</v>
      </c>
      <c r="L162" s="171"/>
      <c r="M162" s="171"/>
      <c r="N162" s="171"/>
      <c r="O162" s="171"/>
      <c r="P162" s="171"/>
      <c r="Q162" s="171"/>
      <c r="R162" s="174"/>
      <c r="T162" s="175"/>
      <c r="U162" s="171"/>
      <c r="V162" s="171"/>
      <c r="W162" s="171"/>
      <c r="X162" s="171"/>
      <c r="Y162" s="171"/>
      <c r="Z162" s="171"/>
      <c r="AA162" s="176"/>
      <c r="AT162" s="177" t="s">
        <v>154</v>
      </c>
      <c r="AU162" s="177" t="s">
        <v>105</v>
      </c>
      <c r="AV162" s="10" t="s">
        <v>105</v>
      </c>
      <c r="AW162" s="10" t="s">
        <v>35</v>
      </c>
      <c r="AX162" s="10" t="s">
        <v>78</v>
      </c>
      <c r="AY162" s="177" t="s">
        <v>146</v>
      </c>
    </row>
    <row r="163" spans="2:65" s="11" customFormat="1" ht="20.45" customHeight="1">
      <c r="B163" s="178"/>
      <c r="C163" s="179"/>
      <c r="D163" s="179"/>
      <c r="E163" s="180" t="s">
        <v>5</v>
      </c>
      <c r="F163" s="252" t="s">
        <v>155</v>
      </c>
      <c r="G163" s="253"/>
      <c r="H163" s="253"/>
      <c r="I163" s="253"/>
      <c r="J163" s="179"/>
      <c r="K163" s="181">
        <v>1</v>
      </c>
      <c r="L163" s="179"/>
      <c r="M163" s="179"/>
      <c r="N163" s="179"/>
      <c r="O163" s="179"/>
      <c r="P163" s="179"/>
      <c r="Q163" s="179"/>
      <c r="R163" s="182"/>
      <c r="T163" s="183"/>
      <c r="U163" s="179"/>
      <c r="V163" s="179"/>
      <c r="W163" s="179"/>
      <c r="X163" s="179"/>
      <c r="Y163" s="179"/>
      <c r="Z163" s="179"/>
      <c r="AA163" s="184"/>
      <c r="AT163" s="185" t="s">
        <v>154</v>
      </c>
      <c r="AU163" s="185" t="s">
        <v>105</v>
      </c>
      <c r="AV163" s="11" t="s">
        <v>151</v>
      </c>
      <c r="AW163" s="11" t="s">
        <v>35</v>
      </c>
      <c r="AX163" s="11" t="s">
        <v>86</v>
      </c>
      <c r="AY163" s="185" t="s">
        <v>146</v>
      </c>
    </row>
    <row r="164" spans="2:65" s="1" customFormat="1" ht="49.9" customHeight="1">
      <c r="B164" s="37"/>
      <c r="C164" s="38"/>
      <c r="D164" s="154" t="s">
        <v>343</v>
      </c>
      <c r="E164" s="38"/>
      <c r="F164" s="38"/>
      <c r="G164" s="199"/>
      <c r="H164" s="38"/>
      <c r="I164" s="38"/>
      <c r="J164" s="38"/>
      <c r="K164" s="38"/>
      <c r="L164" s="38"/>
      <c r="M164" s="38"/>
      <c r="N164" s="247">
        <f>BK164</f>
        <v>0</v>
      </c>
      <c r="O164" s="248"/>
      <c r="P164" s="248"/>
      <c r="Q164" s="248"/>
      <c r="R164" s="39"/>
      <c r="T164" s="198"/>
      <c r="U164" s="58"/>
      <c r="V164" s="58"/>
      <c r="W164" s="58"/>
      <c r="X164" s="58"/>
      <c r="Y164" s="58"/>
      <c r="Z164" s="58"/>
      <c r="AA164" s="60"/>
      <c r="AT164" s="20" t="s">
        <v>77</v>
      </c>
      <c r="AU164" s="20" t="s">
        <v>78</v>
      </c>
      <c r="AY164" s="20" t="s">
        <v>344</v>
      </c>
      <c r="BK164" s="108">
        <v>0</v>
      </c>
    </row>
    <row r="165" spans="2:65" s="1" customFormat="1" ht="6.95" customHeight="1">
      <c r="B165" s="61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3"/>
    </row>
    <row r="167" spans="2:65">
      <c r="F167" s="200" t="s">
        <v>390</v>
      </c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</row>
    <row r="168" spans="2:65">
      <c r="F168" s="200" t="s">
        <v>392</v>
      </c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</row>
    <row r="169" spans="2:65" ht="18">
      <c r="F169" s="200" t="s">
        <v>393</v>
      </c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</row>
    <row r="170" spans="2:65">
      <c r="F170" s="200" t="s">
        <v>391</v>
      </c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</row>
  </sheetData>
  <mergeCells count="13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9:I149"/>
    <mergeCell ref="L149:M149"/>
    <mergeCell ref="N149:Q149"/>
    <mergeCell ref="F150:I150"/>
    <mergeCell ref="F151:I151"/>
    <mergeCell ref="F153:I153"/>
    <mergeCell ref="L153:M153"/>
    <mergeCell ref="N153:Q153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N164:Q164"/>
    <mergeCell ref="H1:K1"/>
    <mergeCell ref="S2:AC2"/>
    <mergeCell ref="F162:I162"/>
    <mergeCell ref="F163:I163"/>
    <mergeCell ref="N121:Q121"/>
    <mergeCell ref="N122:Q122"/>
    <mergeCell ref="N123:Q123"/>
    <mergeCell ref="N130:Q130"/>
    <mergeCell ref="N152:Q152"/>
    <mergeCell ref="N156:Q156"/>
    <mergeCell ref="N160:Q160"/>
    <mergeCell ref="F154:I154"/>
    <mergeCell ref="F155:I155"/>
    <mergeCell ref="F157:I157"/>
    <mergeCell ref="L157:M157"/>
    <mergeCell ref="N157:Q157"/>
    <mergeCell ref="F158:I158"/>
    <mergeCell ref="F159:I159"/>
    <mergeCell ref="F161:I161"/>
    <mergeCell ref="L161:M161"/>
    <mergeCell ref="N161:Q161"/>
    <mergeCell ref="F147:I147"/>
    <mergeCell ref="F148:I148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001 - TZ 06 Horkovod, oce...</vt:lpstr>
      <vt:lpstr>VON - Vedlejší a ostatní ...</vt:lpstr>
      <vt:lpstr>'001 - TZ 06 Horkovod, oce...'!Názvy_tisku</vt:lpstr>
      <vt:lpstr>'Rekapitulace stavby'!Názvy_tisku</vt:lpstr>
      <vt:lpstr>'VON - Vedlejší a ostatní ...'!Názvy_tisku</vt:lpstr>
      <vt:lpstr>'001 - TZ 06 Horkovod, oce...'!Oblast_tisku</vt:lpstr>
      <vt:lpstr>'Rekapitulace stavby'!Oblast_tisku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2017-02-08T06:40:57Z</cp:lastPrinted>
  <dcterms:created xsi:type="dcterms:W3CDTF">2017-02-08T06:16:32Z</dcterms:created>
  <dcterms:modified xsi:type="dcterms:W3CDTF">2017-05-23T11:05:28Z</dcterms:modified>
</cp:coreProperties>
</file>