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rofily\racin\Dokumenty\5.VRŠANSKÁ UHELNÁ\HOŘANSKÝ KORIDOR\SETEP\VŘ SeTep\VÝSTAVBA POTRUBÍ 2017\ZADÁNÍ VEŘEJNÉ ZAKÁZKY\ODPOVĚDI uchazečů\ODPOIVĚDI 01.6.2017 Matoušek\"/>
    </mc:Choice>
  </mc:AlternateContent>
  <bookViews>
    <workbookView xWindow="270" yWindow="510" windowWidth="24615" windowHeight="13740" activeTab="1"/>
  </bookViews>
  <sheets>
    <sheet name="Rekapitulace stavby" sheetId="1" r:id="rId1"/>
    <sheet name="F3 HP - Horkovodní přivad..." sheetId="2" r:id="rId2"/>
  </sheets>
  <definedNames>
    <definedName name="_xlnm.Print_Titles" localSheetId="1">'F3 HP - Horkovodní přivad...'!$125:$125</definedName>
    <definedName name="_xlnm.Print_Titles" localSheetId="0">'Rekapitulace stavby'!$85:$85</definedName>
    <definedName name="_xlnm.Print_Area" localSheetId="1">'F3 HP - Horkovodní přivad...'!$C$4:$Q$70,'F3 HP - Horkovodní přivad...'!$C$76:$Q$108,'F3 HP - Horkovodní přivad...'!$C$114:$Q$197</definedName>
    <definedName name="_xlnm.Print_Area" localSheetId="0">'Rekapitulace stavby'!$C$4:$AP$70,'Rekapitulace stavby'!$C$76:$AP$97</definedName>
  </definedNames>
  <calcPr calcId="152511"/>
</workbook>
</file>

<file path=xl/calcChain.xml><?xml version="1.0" encoding="utf-8"?>
<calcChain xmlns="http://schemas.openxmlformats.org/spreadsheetml/2006/main">
  <c r="N197" i="2" l="1"/>
  <c r="AY89" i="1"/>
  <c r="AX89" i="1"/>
  <c r="BI196" i="2"/>
  <c r="BH196" i="2"/>
  <c r="BG196" i="2"/>
  <c r="BF196" i="2"/>
  <c r="AA196" i="2"/>
  <c r="Y196" i="2"/>
  <c r="W196" i="2"/>
  <c r="BK196" i="2"/>
  <c r="N196" i="2"/>
  <c r="BE196" i="2" s="1"/>
  <c r="BI195" i="2"/>
  <c r="BH195" i="2"/>
  <c r="BG195" i="2"/>
  <c r="BF195" i="2"/>
  <c r="AA195" i="2"/>
  <c r="Y195" i="2"/>
  <c r="W195" i="2"/>
  <c r="BK195" i="2"/>
  <c r="N195" i="2"/>
  <c r="BE195" i="2" s="1"/>
  <c r="BI194" i="2"/>
  <c r="BH194" i="2"/>
  <c r="BG194" i="2"/>
  <c r="BF194" i="2"/>
  <c r="AA194" i="2"/>
  <c r="Y194" i="2"/>
  <c r="W194" i="2"/>
  <c r="BK194" i="2"/>
  <c r="N194" i="2"/>
  <c r="BE194" i="2" s="1"/>
  <c r="BI193" i="2"/>
  <c r="BH193" i="2"/>
  <c r="BG193" i="2"/>
  <c r="BF193" i="2"/>
  <c r="AA193" i="2"/>
  <c r="Y193" i="2"/>
  <c r="W193" i="2"/>
  <c r="BK193" i="2"/>
  <c r="N193" i="2"/>
  <c r="BE193" i="2" s="1"/>
  <c r="BI192" i="2"/>
  <c r="BH192" i="2"/>
  <c r="BG192" i="2"/>
  <c r="BF192" i="2"/>
  <c r="BE192" i="2"/>
  <c r="AA192" i="2"/>
  <c r="Y192" i="2"/>
  <c r="W192" i="2"/>
  <c r="W190" i="2" s="1"/>
  <c r="BK192" i="2"/>
  <c r="N192" i="2"/>
  <c r="BI191" i="2"/>
  <c r="BH191" i="2"/>
  <c r="BG191" i="2"/>
  <c r="BF191" i="2"/>
  <c r="AA191" i="2"/>
  <c r="Y191" i="2"/>
  <c r="Y190" i="2" s="1"/>
  <c r="W191" i="2"/>
  <c r="BK191" i="2"/>
  <c r="N191" i="2"/>
  <c r="BE191" i="2" s="1"/>
  <c r="BI188" i="2"/>
  <c r="BH188" i="2"/>
  <c r="BG188" i="2"/>
  <c r="BF188" i="2"/>
  <c r="BE188" i="2"/>
  <c r="AA188" i="2"/>
  <c r="Y188" i="2"/>
  <c r="W188" i="2"/>
  <c r="BK188" i="2"/>
  <c r="N188" i="2"/>
  <c r="BI186" i="2"/>
  <c r="BH186" i="2"/>
  <c r="BG186" i="2"/>
  <c r="BF186" i="2"/>
  <c r="AA186" i="2"/>
  <c r="Y186" i="2"/>
  <c r="W186" i="2"/>
  <c r="BK186" i="2"/>
  <c r="N186" i="2"/>
  <c r="BE186" i="2" s="1"/>
  <c r="BI185" i="2"/>
  <c r="BH185" i="2"/>
  <c r="BG185" i="2"/>
  <c r="BF185" i="2"/>
  <c r="BE185" i="2"/>
  <c r="AA185" i="2"/>
  <c r="Y185" i="2"/>
  <c r="W185" i="2"/>
  <c r="BK185" i="2"/>
  <c r="N185" i="2"/>
  <c r="BI183" i="2"/>
  <c r="BH183" i="2"/>
  <c r="BG183" i="2"/>
  <c r="BF183" i="2"/>
  <c r="AA183" i="2"/>
  <c r="Y183" i="2"/>
  <c r="W183" i="2"/>
  <c r="BK183" i="2"/>
  <c r="N183" i="2"/>
  <c r="BE183" i="2" s="1"/>
  <c r="BI182" i="2"/>
  <c r="BH182" i="2"/>
  <c r="BG182" i="2"/>
  <c r="BF182" i="2"/>
  <c r="AA182" i="2"/>
  <c r="Y182" i="2"/>
  <c r="W182" i="2"/>
  <c r="BK182" i="2"/>
  <c r="N182" i="2"/>
  <c r="BE182" i="2" s="1"/>
  <c r="BI180" i="2"/>
  <c r="BH180" i="2"/>
  <c r="BG180" i="2"/>
  <c r="BF180" i="2"/>
  <c r="BE180" i="2"/>
  <c r="AA180" i="2"/>
  <c r="Y180" i="2"/>
  <c r="W180" i="2"/>
  <c r="BK180" i="2"/>
  <c r="N180" i="2"/>
  <c r="BI179" i="2"/>
  <c r="BH179" i="2"/>
  <c r="BG179" i="2"/>
  <c r="BF179" i="2"/>
  <c r="AA179" i="2"/>
  <c r="Y179" i="2"/>
  <c r="W179" i="2"/>
  <c r="BK179" i="2"/>
  <c r="N179" i="2"/>
  <c r="BE179" i="2" s="1"/>
  <c r="BI178" i="2"/>
  <c r="BH178" i="2"/>
  <c r="BG178" i="2"/>
  <c r="BF178" i="2"/>
  <c r="BE178" i="2"/>
  <c r="AA178" i="2"/>
  <c r="Y178" i="2"/>
  <c r="W178" i="2"/>
  <c r="BK178" i="2"/>
  <c r="N178" i="2"/>
  <c r="BI177" i="2"/>
  <c r="BH177" i="2"/>
  <c r="BG177" i="2"/>
  <c r="BF177" i="2"/>
  <c r="AA177" i="2"/>
  <c r="Y177" i="2"/>
  <c r="W177" i="2"/>
  <c r="BK177" i="2"/>
  <c r="N177" i="2"/>
  <c r="BE177" i="2" s="1"/>
  <c r="BI176" i="2"/>
  <c r="BH176" i="2"/>
  <c r="BG176" i="2"/>
  <c r="BF176" i="2"/>
  <c r="AA176" i="2"/>
  <c r="Y176" i="2"/>
  <c r="W176" i="2"/>
  <c r="BK176" i="2"/>
  <c r="N176" i="2"/>
  <c r="BE176" i="2" s="1"/>
  <c r="BI175" i="2"/>
  <c r="BH175" i="2"/>
  <c r="BG175" i="2"/>
  <c r="BF175" i="2"/>
  <c r="AA175" i="2"/>
  <c r="Y175" i="2"/>
  <c r="W175" i="2"/>
  <c r="BK175" i="2"/>
  <c r="N175" i="2"/>
  <c r="BE175" i="2" s="1"/>
  <c r="BI173" i="2"/>
  <c r="BH173" i="2"/>
  <c r="BG173" i="2"/>
  <c r="BF173" i="2"/>
  <c r="AA173" i="2"/>
  <c r="Y173" i="2"/>
  <c r="W173" i="2"/>
  <c r="BK173" i="2"/>
  <c r="N173" i="2"/>
  <c r="BE173" i="2" s="1"/>
  <c r="BI172" i="2"/>
  <c r="BH172" i="2"/>
  <c r="BG172" i="2"/>
  <c r="BF172" i="2"/>
  <c r="BE172" i="2"/>
  <c r="AA172" i="2"/>
  <c r="Y172" i="2"/>
  <c r="W172" i="2"/>
  <c r="BK172" i="2"/>
  <c r="BK171" i="2" s="1"/>
  <c r="N171" i="2" s="1"/>
  <c r="N95" i="2" s="1"/>
  <c r="N172" i="2"/>
  <c r="BI170" i="2"/>
  <c r="BH170" i="2"/>
  <c r="BG170" i="2"/>
  <c r="BF170" i="2"/>
  <c r="AA170" i="2"/>
  <c r="Y170" i="2"/>
  <c r="W170" i="2"/>
  <c r="BK170" i="2"/>
  <c r="N170" i="2"/>
  <c r="BE170" i="2" s="1"/>
  <c r="BI169" i="2"/>
  <c r="BH169" i="2"/>
  <c r="BG169" i="2"/>
  <c r="BF169" i="2"/>
  <c r="AA169" i="2"/>
  <c r="Y169" i="2"/>
  <c r="W169" i="2"/>
  <c r="BK169" i="2"/>
  <c r="N169" i="2"/>
  <c r="BE169" i="2" s="1"/>
  <c r="BI167" i="2"/>
  <c r="BH167" i="2"/>
  <c r="BG167" i="2"/>
  <c r="BF167" i="2"/>
  <c r="AA167" i="2"/>
  <c r="Y167" i="2"/>
  <c r="W167" i="2"/>
  <c r="BK167" i="2"/>
  <c r="N167" i="2"/>
  <c r="BE167" i="2" s="1"/>
  <c r="BI165" i="2"/>
  <c r="BH165" i="2"/>
  <c r="BG165" i="2"/>
  <c r="BF165" i="2"/>
  <c r="AA165" i="2"/>
  <c r="Y165" i="2"/>
  <c r="W165" i="2"/>
  <c r="BK165" i="2"/>
  <c r="N165" i="2"/>
  <c r="BE165" i="2" s="1"/>
  <c r="BI163" i="2"/>
  <c r="BH163" i="2"/>
  <c r="BG163" i="2"/>
  <c r="BF163" i="2"/>
  <c r="AA163" i="2"/>
  <c r="Y163" i="2"/>
  <c r="W163" i="2"/>
  <c r="BK163" i="2"/>
  <c r="N163" i="2"/>
  <c r="BE163" i="2" s="1"/>
  <c r="BI162" i="2"/>
  <c r="BH162" i="2"/>
  <c r="BG162" i="2"/>
  <c r="BF162" i="2"/>
  <c r="BE162" i="2"/>
  <c r="AA162" i="2"/>
  <c r="Y162" i="2"/>
  <c r="W162" i="2"/>
  <c r="BK162" i="2"/>
  <c r="N162" i="2"/>
  <c r="BI160" i="2"/>
  <c r="BH160" i="2"/>
  <c r="BG160" i="2"/>
  <c r="BF160" i="2"/>
  <c r="AA160" i="2"/>
  <c r="Y160" i="2"/>
  <c r="W160" i="2"/>
  <c r="BK160" i="2"/>
  <c r="N160" i="2"/>
  <c r="BE160" i="2" s="1"/>
  <c r="BI158" i="2"/>
  <c r="BH158" i="2"/>
  <c r="BG158" i="2"/>
  <c r="BF158" i="2"/>
  <c r="BE158" i="2"/>
  <c r="AA158" i="2"/>
  <c r="Y158" i="2"/>
  <c r="W158" i="2"/>
  <c r="BK158" i="2"/>
  <c r="N158" i="2"/>
  <c r="BI156" i="2"/>
  <c r="BH156" i="2"/>
  <c r="BG156" i="2"/>
  <c r="BF156" i="2"/>
  <c r="AA156" i="2"/>
  <c r="Y156" i="2"/>
  <c r="W156" i="2"/>
  <c r="BK156" i="2"/>
  <c r="N156" i="2"/>
  <c r="BE156" i="2" s="1"/>
  <c r="BI153" i="2"/>
  <c r="BH153" i="2"/>
  <c r="BG153" i="2"/>
  <c r="BF153" i="2"/>
  <c r="AA153" i="2"/>
  <c r="Y153" i="2"/>
  <c r="Y150" i="2" s="1"/>
  <c r="W153" i="2"/>
  <c r="BK153" i="2"/>
  <c r="N153" i="2"/>
  <c r="BE153" i="2" s="1"/>
  <c r="BI151" i="2"/>
  <c r="BH151" i="2"/>
  <c r="BG151" i="2"/>
  <c r="BF151" i="2"/>
  <c r="AA151" i="2"/>
  <c r="AA150" i="2" s="1"/>
  <c r="Y151" i="2"/>
  <c r="W151" i="2"/>
  <c r="W150" i="2" s="1"/>
  <c r="BK151" i="2"/>
  <c r="BK150" i="2" s="1"/>
  <c r="N150" i="2" s="1"/>
  <c r="N93" i="2" s="1"/>
  <c r="N151" i="2"/>
  <c r="BE151" i="2" s="1"/>
  <c r="BI148" i="2"/>
  <c r="BH148" i="2"/>
  <c r="BG148" i="2"/>
  <c r="BF148" i="2"/>
  <c r="AA148" i="2"/>
  <c r="Y148" i="2"/>
  <c r="W148" i="2"/>
  <c r="BK148" i="2"/>
  <c r="N148" i="2"/>
  <c r="BE148" i="2" s="1"/>
  <c r="BI146" i="2"/>
  <c r="BH146" i="2"/>
  <c r="BG146" i="2"/>
  <c r="BF146" i="2"/>
  <c r="AA146" i="2"/>
  <c r="AA145" i="2" s="1"/>
  <c r="Y146" i="2"/>
  <c r="Y145" i="2" s="1"/>
  <c r="W146" i="2"/>
  <c r="BK146" i="2"/>
  <c r="N146" i="2"/>
  <c r="BE146" i="2" s="1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AA143" i="2"/>
  <c r="Y143" i="2"/>
  <c r="W143" i="2"/>
  <c r="BK143" i="2"/>
  <c r="N143" i="2"/>
  <c r="BE143" i="2" s="1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BE140" i="2"/>
  <c r="AA140" i="2"/>
  <c r="Y140" i="2"/>
  <c r="W140" i="2"/>
  <c r="BK140" i="2"/>
  <c r="N140" i="2"/>
  <c r="BI139" i="2"/>
  <c r="BH139" i="2"/>
  <c r="BG139" i="2"/>
  <c r="BF139" i="2"/>
  <c r="AA139" i="2"/>
  <c r="Y139" i="2"/>
  <c r="W139" i="2"/>
  <c r="BK139" i="2"/>
  <c r="N139" i="2"/>
  <c r="BE139" i="2" s="1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BE137" i="2"/>
  <c r="AA137" i="2"/>
  <c r="Y137" i="2"/>
  <c r="W137" i="2"/>
  <c r="BK137" i="2"/>
  <c r="N137" i="2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BE131" i="2"/>
  <c r="AA131" i="2"/>
  <c r="Y131" i="2"/>
  <c r="W131" i="2"/>
  <c r="BK131" i="2"/>
  <c r="N131" i="2"/>
  <c r="BI130" i="2"/>
  <c r="BH130" i="2"/>
  <c r="BG130" i="2"/>
  <c r="BF130" i="2"/>
  <c r="AA130" i="2"/>
  <c r="Y130" i="2"/>
  <c r="W130" i="2"/>
  <c r="BK130" i="2"/>
  <c r="N130" i="2"/>
  <c r="BE130" i="2" s="1"/>
  <c r="BI129" i="2"/>
  <c r="BH129" i="2"/>
  <c r="BG129" i="2"/>
  <c r="BF129" i="2"/>
  <c r="BE129" i="2"/>
  <c r="AA129" i="2"/>
  <c r="Y129" i="2"/>
  <c r="W129" i="2"/>
  <c r="BK129" i="2"/>
  <c r="BK128" i="2" s="1"/>
  <c r="N129" i="2"/>
  <c r="F120" i="2"/>
  <c r="F118" i="2"/>
  <c r="BI106" i="2"/>
  <c r="BH106" i="2"/>
  <c r="BG106" i="2"/>
  <c r="BF106" i="2"/>
  <c r="BI105" i="2"/>
  <c r="BH105" i="2"/>
  <c r="BG105" i="2"/>
  <c r="BF105" i="2"/>
  <c r="BI104" i="2"/>
  <c r="BH104" i="2"/>
  <c r="BG104" i="2"/>
  <c r="BF104" i="2"/>
  <c r="BI103" i="2"/>
  <c r="BH103" i="2"/>
  <c r="BG103" i="2"/>
  <c r="BF103" i="2"/>
  <c r="BI102" i="2"/>
  <c r="BH102" i="2"/>
  <c r="BG102" i="2"/>
  <c r="BF102" i="2"/>
  <c r="BI101" i="2"/>
  <c r="BH101" i="2"/>
  <c r="BG101" i="2"/>
  <c r="BF101" i="2"/>
  <c r="H34" i="2" s="1"/>
  <c r="BA89" i="1" s="1"/>
  <c r="BA88" i="1" s="1"/>
  <c r="F82" i="2"/>
  <c r="F80" i="2"/>
  <c r="O22" i="2"/>
  <c r="E22" i="2"/>
  <c r="M123" i="2" s="1"/>
  <c r="O21" i="2"/>
  <c r="O19" i="2"/>
  <c r="E19" i="2"/>
  <c r="M84" i="2" s="1"/>
  <c r="O18" i="2"/>
  <c r="O16" i="2"/>
  <c r="E16" i="2"/>
  <c r="F123" i="2" s="1"/>
  <c r="O15" i="2"/>
  <c r="O13" i="2"/>
  <c r="E13" i="2"/>
  <c r="F84" i="2" s="1"/>
  <c r="O12" i="2"/>
  <c r="O10" i="2"/>
  <c r="M120" i="2" s="1"/>
  <c r="F6" i="2"/>
  <c r="F116" i="2" s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AM80" i="1"/>
  <c r="L80" i="1"/>
  <c r="L78" i="1"/>
  <c r="L77" i="1"/>
  <c r="H35" i="2" l="1"/>
  <c r="BB89" i="1" s="1"/>
  <c r="BB88" i="1" s="1"/>
  <c r="Y155" i="2"/>
  <c r="W155" i="2"/>
  <c r="W174" i="2"/>
  <c r="BK174" i="2"/>
  <c r="N174" i="2" s="1"/>
  <c r="N96" i="2" s="1"/>
  <c r="H36" i="2"/>
  <c r="BC89" i="1" s="1"/>
  <c r="BC88" i="1" s="1"/>
  <c r="AY88" i="1" s="1"/>
  <c r="F122" i="2"/>
  <c r="Y128" i="2"/>
  <c r="BK145" i="2"/>
  <c r="N145" i="2" s="1"/>
  <c r="N92" i="2" s="1"/>
  <c r="AA155" i="2"/>
  <c r="Y171" i="2"/>
  <c r="Y174" i="2"/>
  <c r="Y184" i="2"/>
  <c r="BK184" i="2"/>
  <c r="N184" i="2" s="1"/>
  <c r="N97" i="2" s="1"/>
  <c r="BK190" i="2"/>
  <c r="N190" i="2" s="1"/>
  <c r="N98" i="2" s="1"/>
  <c r="W128" i="2"/>
  <c r="W184" i="2"/>
  <c r="AA184" i="2"/>
  <c r="AA190" i="2"/>
  <c r="H37" i="2"/>
  <c r="BD89" i="1" s="1"/>
  <c r="BD88" i="1" s="1"/>
  <c r="BD87" i="1" s="1"/>
  <c r="W35" i="1" s="1"/>
  <c r="AA128" i="2"/>
  <c r="AA127" i="2" s="1"/>
  <c r="AA126" i="2" s="1"/>
  <c r="W145" i="2"/>
  <c r="BK155" i="2"/>
  <c r="N155" i="2" s="1"/>
  <c r="N94" i="2" s="1"/>
  <c r="AA171" i="2"/>
  <c r="W171" i="2"/>
  <c r="AA174" i="2"/>
  <c r="AX88" i="1"/>
  <c r="BB87" i="1"/>
  <c r="BC87" i="1"/>
  <c r="Y127" i="2"/>
  <c r="Y126" i="2" s="1"/>
  <c r="AW88" i="1"/>
  <c r="BA87" i="1"/>
  <c r="N128" i="2"/>
  <c r="N91" i="2" s="1"/>
  <c r="F78" i="2"/>
  <c r="M34" i="2"/>
  <c r="AW89" i="1" s="1"/>
  <c r="M122" i="2"/>
  <c r="F85" i="2"/>
  <c r="M82" i="2"/>
  <c r="M85" i="2"/>
  <c r="W127" i="2" l="1"/>
  <c r="W126" i="2" s="1"/>
  <c r="AU89" i="1" s="1"/>
  <c r="AU88" i="1" s="1"/>
  <c r="AU87" i="1" s="1"/>
  <c r="BK127" i="2"/>
  <c r="W32" i="1"/>
  <c r="AW87" i="1"/>
  <c r="AK32" i="1" s="1"/>
  <c r="AY87" i="1"/>
  <c r="W34" i="1"/>
  <c r="AX87" i="1"/>
  <c r="W33" i="1"/>
  <c r="N127" i="2"/>
  <c r="N90" i="2" s="1"/>
  <c r="BK126" i="2"/>
  <c r="N126" i="2" s="1"/>
  <c r="N89" i="2" s="1"/>
  <c r="N105" i="2" l="1"/>
  <c r="BE105" i="2" s="1"/>
  <c r="N103" i="2"/>
  <c r="BE103" i="2" s="1"/>
  <c r="N101" i="2"/>
  <c r="N106" i="2"/>
  <c r="BE106" i="2" s="1"/>
  <c r="N104" i="2"/>
  <c r="BE104" i="2" s="1"/>
  <c r="N102" i="2"/>
  <c r="BE102" i="2" s="1"/>
  <c r="M28" i="2"/>
  <c r="BE101" i="2" l="1"/>
  <c r="N100" i="2"/>
  <c r="M29" i="2" l="1"/>
  <c r="L108" i="2"/>
  <c r="M33" i="2"/>
  <c r="AV89" i="1" s="1"/>
  <c r="AT89" i="1" s="1"/>
  <c r="H33" i="2"/>
  <c r="AZ89" i="1" s="1"/>
  <c r="AZ88" i="1" s="1"/>
  <c r="AS89" i="1" l="1"/>
  <c r="AS88" i="1" s="1"/>
  <c r="AS87" i="1" s="1"/>
  <c r="M31" i="2"/>
  <c r="AV88" i="1"/>
  <c r="AT88" i="1" s="1"/>
  <c r="AZ87" i="1"/>
  <c r="AV87" i="1" l="1"/>
  <c r="L39" i="2"/>
  <c r="AG89" i="1"/>
  <c r="AN89" i="1" l="1"/>
  <c r="AG88" i="1"/>
  <c r="AT87" i="1"/>
  <c r="AN88" i="1" l="1"/>
  <c r="AG87" i="1"/>
  <c r="AK26" i="1" l="1"/>
  <c r="AG95" i="1"/>
  <c r="AG94" i="1"/>
  <c r="AG93" i="1"/>
  <c r="AG92" i="1"/>
  <c r="AN87" i="1"/>
  <c r="AG91" i="1" l="1"/>
  <c r="CD92" i="1"/>
  <c r="AV92" i="1"/>
  <c r="BY92" i="1" s="1"/>
  <c r="CD93" i="1"/>
  <c r="AV93" i="1"/>
  <c r="BY93" i="1" s="1"/>
  <c r="CD94" i="1"/>
  <c r="AV94" i="1"/>
  <c r="BY94" i="1" s="1"/>
  <c r="AV95" i="1"/>
  <c r="BY95" i="1" s="1"/>
  <c r="CD95" i="1"/>
  <c r="AN95" i="1" l="1"/>
  <c r="W31" i="1"/>
  <c r="AN94" i="1"/>
  <c r="AN93" i="1"/>
  <c r="AK31" i="1"/>
  <c r="AN92" i="1"/>
  <c r="AK27" i="1"/>
  <c r="AK29" i="1" s="1"/>
  <c r="AK37" i="1" s="1"/>
  <c r="AG97" i="1"/>
  <c r="AN91" i="1" l="1"/>
  <c r="AN97" i="1" s="1"/>
</calcChain>
</file>

<file path=xl/sharedStrings.xml><?xml version="1.0" encoding="utf-8"?>
<sst xmlns="http://schemas.openxmlformats.org/spreadsheetml/2006/main" count="1092" uniqueCount="329">
  <si>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</si>
  <si>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</si>
  <si>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</si>
  <si>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</si>
  <si>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</si>
  <si>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</si>
  <si>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</si>
  <si>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</si>
  <si>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</si>
  <si>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</si>
  <si>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</si>
  <si>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</si>
  <si>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</si>
  <si>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</si>
  <si>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</si>
  <si>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</si>
  <si>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</si>
  <si>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A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</si>
  <si>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</si>
  <si>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</si>
  <si>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VÝSTAVBA INŽ. SÍTÍ V PROSTORU SLATINICE</t>
  </si>
  <si>
    <t>JKSO:</t>
  </si>
  <si>
    <t>CC-CZ:</t>
  </si>
  <si>
    <t>Místo:</t>
  </si>
  <si>
    <t xml:space="preserve"> </t>
  </si>
  <si>
    <t>Datum:</t>
  </si>
  <si>
    <t>30. 6. 2017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</si>
  <si>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</si>
  <si>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</si>
  <si>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</si>
  <si>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</si>
  <si>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</si>
  <si>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</si>
  <si>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</si>
  <si>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</si>
  <si>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</si>
  <si>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</si>
  <si>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</si>
  <si>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</si>
  <si>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</si>
  <si>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</si>
  <si>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</si>
  <si>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</si>
  <si>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</si>
  <si>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</si>
  <si>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</si>
  <si>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</si>
  <si>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</si>
  <si>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</si>
  <si>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</si>
  <si>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</si>
  <si>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</si>
  <si>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</si>
  <si>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</si>
  <si>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</si>
  <si>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</si>
  <si>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</si>
  <si>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</si>
  <si>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</si>
  <si>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</si>
  <si>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</si>
  <si>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</si>
  <si>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</si>
  <si>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</si>
  <si>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</si>
  <si>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</si>
  <si>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</si>
  <si>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</si>
  <si>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</si>
  <si>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</si>
  <si>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</si>
  <si>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</si>
  <si>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</si>
  <si>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</si>
  <si>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</si>
  <si>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</si>
  <si>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</si>
  <si>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</si>
  <si>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{a05ada48-5bc1-42ec-88f4-246bd3090a4d}</t>
  </si>
  <si>
    <t>{00000000-0000-0000-0000-000000000000}</t>
  </si>
  <si>
    <t>F3 HP</t>
  </si>
  <si>
    <t>Produktovody a trubní sítě - ÚSEK 2</t>
  </si>
  <si>
    <t>1</t>
  </si>
  <si>
    <t>{24380023-1918-4d35-846a-b388a85efdeb}</t>
  </si>
  <si>
    <t>/</t>
  </si>
  <si>
    <t>Horkovodní přivaděč - ÚSEK 2</t>
  </si>
  <si>
    <t>2</t>
  </si>
  <si>
    <t>{776528ea-5a2d-4ba1-be6d-d5fefe45d12a}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</si>
  <si>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</si>
  <si>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</si>
  <si>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</si>
  <si>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</si>
  <si>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</si>
  <si>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</si>
  <si>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</si>
  <si>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</si>
  <si>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</si>
  <si>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</si>
  <si>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</si>
  <si>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</si>
  <si>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</si>
  <si>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</si>
  <si>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</si>
  <si>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</si>
  <si>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F3 HP - Produktovody a trubní sítě - ÚSEK 2</t>
  </si>
  <si>
    <t>Část:</t>
  </si>
  <si>
    <t>F3 HP - Horkovodní přivaděč - ÚSEK 2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</si>
  <si>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</si>
  <si>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</si>
  <si>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</si>
  <si>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</si>
  <si>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</si>
  <si>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</si>
  <si>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M - Práce a dodávky M - ÚSEK 2</t>
  </si>
  <si>
    <t xml:space="preserve">    23-M - Montáže potrubí</t>
  </si>
  <si>
    <t xml:space="preserve">    23-M-OV - Montáže potrubí - odvzdušnění</t>
  </si>
  <si>
    <t xml:space="preserve">    23-M-VYP - Montáže potrubí - vypouštění</t>
  </si>
  <si>
    <t xml:space="preserve">    23-M-KD - Montáže potrubí - uložení</t>
  </si>
  <si>
    <t xml:space="preserve">    783 - Dokončovací práce - nátěry</t>
  </si>
  <si>
    <t xml:space="preserve">    713 - Izolace tepelné</t>
  </si>
  <si>
    <t xml:space="preserve">    23-M-ZK - Montáže potrubí - proplach - zkoušky</t>
  </si>
  <si>
    <t xml:space="preserve">      23-M-RTG - Kontrola svarů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</si>
  <si>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</si>
  <si>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</si>
  <si>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</si>
  <si>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</si>
  <si>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</si>
  <si>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</si>
  <si>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</si>
  <si>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</si>
  <si>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</si>
  <si>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</si>
  <si>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</si>
  <si>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</si>
  <si>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</si>
  <si>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</si>
  <si>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</si>
  <si>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</si>
  <si>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</si>
  <si>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</si>
  <si>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</si>
  <si>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</si>
  <si>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</si>
  <si>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</si>
  <si>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</si>
  <si>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3</t>
  </si>
  <si>
    <t>ROZPOCET</t>
  </si>
  <si>
    <t>M</t>
  </si>
  <si>
    <t>M001</t>
  </si>
  <si>
    <t>Trubka ocelová podélně svařovaná DN 800 - 813x12,5mm, materiál P235GH (ČSN EN 10 217-5)</t>
  </si>
  <si>
    <t>m</t>
  </si>
  <si>
    <t>256</t>
  </si>
  <si>
    <t>64</t>
  </si>
  <si>
    <t>K</t>
  </si>
  <si>
    <t>230011211</t>
  </si>
  <si>
    <t>Montáž potrubí trouby ocelové hladké tř.11-13 D 820 mm, tl 12,0 mm</t>
  </si>
  <si>
    <t>4</t>
  </si>
  <si>
    <t>M003</t>
  </si>
  <si>
    <t>Trubka ocelová podélně svařovaná DN 600 - 630x10mm, materiál P235GH (ČSN EN 10 217-5)</t>
  </si>
  <si>
    <t>6</t>
  </si>
  <si>
    <t>230011191</t>
  </si>
  <si>
    <t>Montáž potrubí trouby ocelové hladké tř.11-13 D 630 mm, tl 10,0 mm</t>
  </si>
  <si>
    <t>8</t>
  </si>
  <si>
    <t>5</t>
  </si>
  <si>
    <t>M017</t>
  </si>
  <si>
    <t>Tvarovka pro potrubí - oblouk 5D typ B-90°, DN800-813x12,5mm, materiál P235GH (ČSN EN 10 253-2)</t>
  </si>
  <si>
    <t>kus</t>
  </si>
  <si>
    <t>10</t>
  </si>
  <si>
    <t>M030</t>
  </si>
  <si>
    <t>Tvarovka pro potrubí - oblouk 5D typ B-70°, DN800-813x12,5mm, materiál P235GH (ČSN EN 10 253-2)</t>
  </si>
  <si>
    <t>12</t>
  </si>
  <si>
    <t>7</t>
  </si>
  <si>
    <t>M031</t>
  </si>
  <si>
    <t>Tvarovka pro potrubí - oblouk 5D typ B-28°, DN800-813x12,5mm, materiál P235GH (ČSN EN 10 253-2)</t>
  </si>
  <si>
    <t>14</t>
  </si>
  <si>
    <t>M032</t>
  </si>
  <si>
    <t>Tvarovka pro potrubí - oblouk 5D typ B-25°, DN800-813x12,5mm, materiál P235GH (ČSN EN 10 253-2)</t>
  </si>
  <si>
    <t>16</t>
  </si>
  <si>
    <t>9</t>
  </si>
  <si>
    <t>M033</t>
  </si>
  <si>
    <t>Tvarovka pro potrubí - oblouk 5D typ B-14°, DN800-813x12,5mm, materiál P235GH (ČSN EN 10 253-2)</t>
  </si>
  <si>
    <t>18</t>
  </si>
  <si>
    <t>230026193</t>
  </si>
  <si>
    <t>Montáž trubní díly přivařovací tř.11-13 do 1000 kg D 820 mm tl 12 mm</t>
  </si>
  <si>
    <t>20</t>
  </si>
  <si>
    <t>11</t>
  </si>
  <si>
    <t>M022</t>
  </si>
  <si>
    <t>Tvarovka pro potrubí - oblouk 5D typ B-90°, DN600-630x10mm, materiál P235GH (ČSN EN 10 253-2)</t>
  </si>
  <si>
    <t>22</t>
  </si>
  <si>
    <t>M034</t>
  </si>
  <si>
    <t>Tvarovka pro potrubí - oblouk 5D typ B-70°, DN600-630x10mm, materiál P235GH (ČSN EN 10 253-2)</t>
  </si>
  <si>
    <t>24</t>
  </si>
  <si>
    <t>13</t>
  </si>
  <si>
    <t>M035</t>
  </si>
  <si>
    <t>Tvarovka pro potrubí - oblouk 5D typ B-28°, DN600-630x10mm, materiál P235GH (ČSN EN 10 253-2)</t>
  </si>
  <si>
    <t>26</t>
  </si>
  <si>
    <t>M036</t>
  </si>
  <si>
    <t>Tvarovka pro potrubí - oblouk 5D typ B-25°, DN600-630x10mm, materiál P235GH (ČSN EN 10 253-2)</t>
  </si>
  <si>
    <t>28</t>
  </si>
  <si>
    <t>M037</t>
  </si>
  <si>
    <t>Tvarovka pro potrubí - oblouk 5D typ B-14°, DN600-630x10mm, materiál P235GH (ČSN EN 10 253-2)</t>
  </si>
  <si>
    <t>30</t>
  </si>
  <si>
    <t>230026175</t>
  </si>
  <si>
    <t>Montáž trubní díly přivařovací tř.11-13 do 1000 kg D 630 mm tl 10 mm</t>
  </si>
  <si>
    <t>32</t>
  </si>
  <si>
    <t>17</t>
  </si>
  <si>
    <t>23-OV-01</t>
  </si>
  <si>
    <t>Odvzdušnění potrubí DN 800</t>
  </si>
  <si>
    <t>kpl</t>
  </si>
  <si>
    <t>34</t>
  </si>
  <si>
    <t>viz. výkres C4-Detail odvzdušnění a vypouštění</t>
  </si>
  <si>
    <t>P</t>
  </si>
  <si>
    <t>23-OV-03</t>
  </si>
  <si>
    <t>Odvzdušnění potrubí DN 600</t>
  </si>
  <si>
    <t>36</t>
  </si>
  <si>
    <t>19</t>
  </si>
  <si>
    <t>23-VYP-01</t>
  </si>
  <si>
    <t>Vypouštění potrubí  DN 800</t>
  </si>
  <si>
    <t>38</t>
  </si>
  <si>
    <t>23-VYP-03</t>
  </si>
  <si>
    <t>Vypouštění potrubí  DN 600</t>
  </si>
  <si>
    <t>40</t>
  </si>
  <si>
    <t>M111</t>
  </si>
  <si>
    <t>Kluzná podpěra SS, vč. Kluzné desky PTFE - 614.1xT/800/700,   DN 800</t>
  </si>
  <si>
    <t>42</t>
  </si>
  <si>
    <t>Zatížení viz. D1-Pevnostní výpočet p.</t>
  </si>
  <si>
    <t>M112</t>
  </si>
  <si>
    <t>Kluzná podpěra s vedením GS, vč. Kluzné desky PTFE - 634.T/800/1400,   DN 800</t>
  </si>
  <si>
    <t>44</t>
  </si>
  <si>
    <t>23</t>
  </si>
  <si>
    <t>M113</t>
  </si>
  <si>
    <t>Pevný bod - FP,   DN 800</t>
  </si>
  <si>
    <t>46</t>
  </si>
  <si>
    <t>230050015</t>
  </si>
  <si>
    <t>Montáž uložení přivařením DN přes 350 mm</t>
  </si>
  <si>
    <t>kg</t>
  </si>
  <si>
    <t>48</t>
  </si>
  <si>
    <t>25</t>
  </si>
  <si>
    <t>M114</t>
  </si>
  <si>
    <t>Kluzná podpěra SS, vč. Kluzné desky PTFE - 614.1xT/600/560,   DN 600</t>
  </si>
  <si>
    <t>50</t>
  </si>
  <si>
    <t>M115</t>
  </si>
  <si>
    <t>Kluzná podpěra s vedením GS, vč. Kluzné desky PTFE - 634.T/600/1120,   DN 600</t>
  </si>
  <si>
    <t>52</t>
  </si>
  <si>
    <t>27</t>
  </si>
  <si>
    <t>M116</t>
  </si>
  <si>
    <t>Pevný bod - FP,   DN 600</t>
  </si>
  <si>
    <t>54</t>
  </si>
  <si>
    <t>56</t>
  </si>
  <si>
    <t>29</t>
  </si>
  <si>
    <t>230050005</t>
  </si>
  <si>
    <t>Montáž uložení přišroubováním DN přes 350 mm</t>
  </si>
  <si>
    <t>58</t>
  </si>
  <si>
    <t>M783-01</t>
  </si>
  <si>
    <t>Cementový nátěr na bázi cementu a anorganického pojiva - dodávka pro dvojnásobný nátěr</t>
  </si>
  <si>
    <t>m2</t>
  </si>
  <si>
    <t>60</t>
  </si>
  <si>
    <t>31</t>
  </si>
  <si>
    <t>783295228</t>
  </si>
  <si>
    <t>Nátěry KDK cementovým nátěrem na bázi cementu a anorganického pojiva - dvojnásobný</t>
  </si>
  <si>
    <t>62</t>
  </si>
  <si>
    <t>M713-101</t>
  </si>
  <si>
    <t>Tepelná izolace - první vrstva - tloušťka 120 mm      DN 800</t>
  </si>
  <si>
    <t>33</t>
  </si>
  <si>
    <t>M713-102</t>
  </si>
  <si>
    <t>Tepelná izolace - druhá vrstva - tloušťka 100 mm      DN 800</t>
  </si>
  <si>
    <t>66</t>
  </si>
  <si>
    <t>M713-105</t>
  </si>
  <si>
    <t>Tepelná izolace - první vrstva - tloušťka 120 mm      DN 600</t>
  </si>
  <si>
    <t>68</t>
  </si>
  <si>
    <t>35</t>
  </si>
  <si>
    <t>M713-106</t>
  </si>
  <si>
    <t>Tepelná izolace - druhá vrstva - tloušťka 100 mm      DN 600</t>
  </si>
  <si>
    <t>70</t>
  </si>
  <si>
    <t>713411112</t>
  </si>
  <si>
    <t>Montáž izolace tepelné potrubí pásy nebo rohožemi bez úpravy -  staženými drátem 2x</t>
  </si>
  <si>
    <t>72</t>
  </si>
  <si>
    <t>37</t>
  </si>
  <si>
    <t>M713-001</t>
  </si>
  <si>
    <t>Obal vnější izolace (zelený plast)   DN 65 - 800</t>
  </si>
  <si>
    <t>74</t>
  </si>
  <si>
    <t>v ceně jsou započteny přesahy izolace</t>
  </si>
  <si>
    <t>713491211</t>
  </si>
  <si>
    <t>Montáž tepelné izolace pevné potrubí vnějšího obvodu přes 500 mm (včetně tvarovek)</t>
  </si>
  <si>
    <t>76</t>
  </si>
  <si>
    <t>39</t>
  </si>
  <si>
    <t>998713201</t>
  </si>
  <si>
    <t>Přesun hmot procentní pro izolace tepelné v objektech v do 6 m</t>
  </si>
  <si>
    <t>%</t>
  </si>
  <si>
    <t>78</t>
  </si>
  <si>
    <t>ZK - 001</t>
  </si>
  <si>
    <t>Proplach potrubí</t>
  </si>
  <si>
    <t>80</t>
  </si>
  <si>
    <t>41</t>
  </si>
  <si>
    <t>230170007</t>
  </si>
  <si>
    <t>Tlakové zkoušky těsnosti potrubí - příprava DN do 800</t>
  </si>
  <si>
    <t>sada</t>
  </si>
  <si>
    <t>82</t>
  </si>
  <si>
    <t>klenuté dno DN 800 2 ks, klenuté dno DN 600 4 ks, ventil DN 100 3 ks + montáž</t>
  </si>
  <si>
    <t>230170017</t>
  </si>
  <si>
    <t>Tlakové zkoušky těsnosti potrubí - zkouška DN do 800</t>
  </si>
  <si>
    <t>84</t>
  </si>
  <si>
    <t>DN-800=245m, DN-600=504m, (CELKEM=749m)</t>
  </si>
  <si>
    <t>43</t>
  </si>
  <si>
    <t>23-ZK-001</t>
  </si>
  <si>
    <t>Kontrola svarů 100% VT (vizuální kontrola)  DN 800</t>
  </si>
  <si>
    <t>ks</t>
  </si>
  <si>
    <t>86</t>
  </si>
  <si>
    <t>23-ZK-003</t>
  </si>
  <si>
    <t>Kontrola svarů 100% VT (vizuální kontrola)  DN 600</t>
  </si>
  <si>
    <t>88</t>
  </si>
  <si>
    <t>45</t>
  </si>
  <si>
    <t>23-ZK-005</t>
  </si>
  <si>
    <t>Kontrola svarů 100%  (ultrazvuk)  DN 800</t>
  </si>
  <si>
    <t>90</t>
  </si>
  <si>
    <t>23-ZK-007</t>
  </si>
  <si>
    <t>Kontrola svarů 100%  (ultrazvuk)  DN 600</t>
  </si>
  <si>
    <t>92</t>
  </si>
  <si>
    <t>47</t>
  </si>
  <si>
    <t>23-ZK-020</t>
  </si>
  <si>
    <t>Kontrola svarů 10%  (prozářením)  DN 800</t>
  </si>
  <si>
    <t>94</t>
  </si>
  <si>
    <t>23-ZK-022</t>
  </si>
  <si>
    <t>Kontrola svarů 10%  (prozářením)  DN 600</t>
  </si>
  <si>
    <t>96</t>
  </si>
  <si>
    <t>VP - Vícepráce</t>
  </si>
  <si>
    <t>PN</t>
  </si>
  <si>
    <t>dodává Zadavatel, trubky v délkách 12 m</t>
  </si>
  <si>
    <t>dodává Zadavatel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</si>
</sst>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4" fontId="20" fillId="0" borderId="17" xfId="0" applyNumberFormat="1" applyFont="1" applyBorder="1" applyAlignment="1">
      <alignment vertical="center"/>
    </xf>
    <xf numFmtId="166" fontId="20" fillId="0" borderId="17" xfId="0" applyNumberFormat="1" applyFont="1" applyBorder="1" applyAlignment="1">
      <alignment vertical="center"/>
    </xf>
    <xf numFmtId="4" fontId="20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36" fillId="0" borderId="25" xfId="0" applyFont="1" applyBorder="1" applyAlignment="1" applyProtection="1">
      <alignment horizontal="center" vertical="center"/>
      <protection locked="0"/>
    </xf>
    <xf numFmtId="49" fontId="36" fillId="0" borderId="25" xfId="0" applyNumberFormat="1" applyFont="1" applyBorder="1" applyAlignment="1" applyProtection="1">
      <alignment horizontal="left" vertical="center" wrapText="1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167" fontId="36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6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 wrapText="1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33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36" fillId="0" borderId="25" xfId="0" applyFont="1" applyBorder="1" applyAlignment="1" applyProtection="1">
      <alignment horizontal="left" vertical="center" wrapText="1"/>
      <protection locked="0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0" borderId="25" xfId="0" applyNumberFormat="1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0" fontId="37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0" xfId="0" applyNumberFormat="1" applyFont="1" applyBorder="1" applyAlignment="1"/>
    <xf numFmtId="4" fontId="7" fillId="0" borderId="17" xfId="0" applyNumberFormat="1" applyFont="1" applyBorder="1" applyAlignment="1"/>
    <xf numFmtId="4" fontId="7" fillId="0" borderId="17" xfId="0" applyNumberFormat="1" applyFont="1" applyBorder="1" applyAlignment="1">
      <alignment vertical="center"/>
    </xf>
    <xf numFmtId="4" fontId="7" fillId="0" borderId="23" xfId="0" applyNumberFormat="1" applyFont="1" applyBorder="1" applyAlignment="1"/>
    <xf numFmtId="4" fontId="7" fillId="0" borderId="23" xfId="0" applyNumberFormat="1" applyFont="1" applyBorder="1" applyAlignment="1">
      <alignment vertical="center"/>
    </xf>
    <xf numFmtId="4" fontId="36" fillId="7" borderId="25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>
      <c r="C2" s="177" t="s">
        <v>7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R2" s="219" t="s">
        <v>8</v>
      </c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179" t="s">
        <v>12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23"/>
      <c r="AS4" s="24" t="s">
        <v>13</v>
      </c>
      <c r="BE4" s="25" t="s">
        <v>14</v>
      </c>
      <c r="BS4" s="18" t="s">
        <v>15</v>
      </c>
    </row>
    <row r="5" spans="1:73" ht="14.45" customHeight="1">
      <c r="B5" s="22"/>
      <c r="C5" s="26"/>
      <c r="D5" s="27" t="s">
        <v>16</v>
      </c>
      <c r="E5" s="26"/>
      <c r="F5" s="26"/>
      <c r="G5" s="26"/>
      <c r="H5" s="26"/>
      <c r="I5" s="26"/>
      <c r="J5" s="26"/>
      <c r="K5" s="183" t="s">
        <v>17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26"/>
      <c r="AQ5" s="23"/>
      <c r="BE5" s="181" t="s">
        <v>18</v>
      </c>
      <c r="BS5" s="18" t="s">
        <v>9</v>
      </c>
    </row>
    <row r="6" spans="1:73" ht="36.950000000000003" customHeight="1">
      <c r="B6" s="22"/>
      <c r="C6" s="26"/>
      <c r="D6" s="29" t="s">
        <v>19</v>
      </c>
      <c r="E6" s="26"/>
      <c r="F6" s="26"/>
      <c r="G6" s="26"/>
      <c r="H6" s="26"/>
      <c r="I6" s="26"/>
      <c r="J6" s="26"/>
      <c r="K6" s="185" t="s">
        <v>20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26"/>
      <c r="AQ6" s="23"/>
      <c r="BE6" s="182"/>
      <c r="BS6" s="18" t="s">
        <v>9</v>
      </c>
    </row>
    <row r="7" spans="1:73" ht="14.45" customHeight="1">
      <c r="B7" s="22"/>
      <c r="C7" s="26"/>
      <c r="D7" s="30" t="s">
        <v>21</v>
      </c>
      <c r="E7" s="26"/>
      <c r="F7" s="26"/>
      <c r="G7" s="26"/>
      <c r="H7" s="26"/>
      <c r="I7" s="26"/>
      <c r="J7" s="26"/>
      <c r="K7" s="28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22</v>
      </c>
      <c r="AL7" s="26"/>
      <c r="AM7" s="26"/>
      <c r="AN7" s="28" t="s">
        <v>5</v>
      </c>
      <c r="AO7" s="26"/>
      <c r="AP7" s="26"/>
      <c r="AQ7" s="23"/>
      <c r="BE7" s="182"/>
      <c r="BS7" s="18" t="s">
        <v>9</v>
      </c>
    </row>
    <row r="8" spans="1:73" ht="14.45" customHeight="1">
      <c r="B8" s="22"/>
      <c r="C8" s="26"/>
      <c r="D8" s="30" t="s">
        <v>23</v>
      </c>
      <c r="E8" s="26"/>
      <c r="F8" s="26"/>
      <c r="G8" s="26"/>
      <c r="H8" s="26"/>
      <c r="I8" s="26"/>
      <c r="J8" s="26"/>
      <c r="K8" s="28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25</v>
      </c>
      <c r="AL8" s="26"/>
      <c r="AM8" s="26"/>
      <c r="AN8" s="31" t="s">
        <v>26</v>
      </c>
      <c r="AO8" s="26"/>
      <c r="AP8" s="26"/>
      <c r="AQ8" s="23"/>
      <c r="BE8" s="182"/>
      <c r="BS8" s="18" t="s">
        <v>9</v>
      </c>
    </row>
    <row r="9" spans="1:73" ht="14.45" customHeight="1">
      <c r="B9" s="22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3"/>
      <c r="BE9" s="182"/>
      <c r="BS9" s="18" t="s">
        <v>9</v>
      </c>
    </row>
    <row r="10" spans="1:73" ht="14.45" customHeight="1">
      <c r="B10" s="22"/>
      <c r="C10" s="26"/>
      <c r="D10" s="30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28</v>
      </c>
      <c r="AL10" s="26"/>
      <c r="AM10" s="26"/>
      <c r="AN10" s="28" t="s">
        <v>5</v>
      </c>
      <c r="AO10" s="26"/>
      <c r="AP10" s="26"/>
      <c r="AQ10" s="23"/>
      <c r="BE10" s="182"/>
      <c r="BS10" s="18" t="s">
        <v>9</v>
      </c>
    </row>
    <row r="11" spans="1:73" ht="18.399999999999999" customHeight="1">
      <c r="B11" s="22"/>
      <c r="C11" s="26"/>
      <c r="D11" s="26"/>
      <c r="E11" s="28" t="s">
        <v>24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29</v>
      </c>
      <c r="AL11" s="26"/>
      <c r="AM11" s="26"/>
      <c r="AN11" s="28" t="s">
        <v>5</v>
      </c>
      <c r="AO11" s="26"/>
      <c r="AP11" s="26"/>
      <c r="AQ11" s="23"/>
      <c r="BE11" s="182"/>
      <c r="BS11" s="18" t="s">
        <v>9</v>
      </c>
    </row>
    <row r="12" spans="1:73" ht="6.95" customHeight="1">
      <c r="B12" s="22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3"/>
      <c r="BE12" s="182"/>
      <c r="BS12" s="18" t="s">
        <v>9</v>
      </c>
    </row>
    <row r="13" spans="1:73" ht="14.45" customHeight="1">
      <c r="B13" s="22"/>
      <c r="C13" s="26"/>
      <c r="D13" s="30" t="s">
        <v>30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28</v>
      </c>
      <c r="AL13" s="26"/>
      <c r="AM13" s="26"/>
      <c r="AN13" s="32" t="s">
        <v>31</v>
      </c>
      <c r="AO13" s="26"/>
      <c r="AP13" s="26"/>
      <c r="AQ13" s="23"/>
      <c r="BE13" s="182"/>
      <c r="BS13" s="18" t="s">
        <v>9</v>
      </c>
    </row>
    <row r="14" spans="1:73" ht="15">
      <c r="B14" s="22"/>
      <c r="C14" s="26"/>
      <c r="D14" s="26"/>
      <c r="E14" s="186" t="s">
        <v>31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30" t="s">
        <v>29</v>
      </c>
      <c r="AL14" s="26"/>
      <c r="AM14" s="26"/>
      <c r="AN14" s="32" t="s">
        <v>31</v>
      </c>
      <c r="AO14" s="26"/>
      <c r="AP14" s="26"/>
      <c r="AQ14" s="23"/>
      <c r="BE14" s="182"/>
      <c r="BS14" s="18" t="s">
        <v>9</v>
      </c>
    </row>
    <row r="15" spans="1:73" ht="6.95" customHeight="1"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3"/>
      <c r="BE15" s="182"/>
      <c r="BS15" s="18" t="s">
        <v>6</v>
      </c>
    </row>
    <row r="16" spans="1:73" ht="14.45" customHeight="1">
      <c r="B16" s="22"/>
      <c r="C16" s="26"/>
      <c r="D16" s="30" t="s">
        <v>32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28</v>
      </c>
      <c r="AL16" s="26"/>
      <c r="AM16" s="26"/>
      <c r="AN16" s="28" t="s">
        <v>5</v>
      </c>
      <c r="AO16" s="26"/>
      <c r="AP16" s="26"/>
      <c r="AQ16" s="23"/>
      <c r="BE16" s="182"/>
      <c r="BS16" s="18" t="s">
        <v>6</v>
      </c>
    </row>
    <row r="17" spans="2:71" ht="18.399999999999999" customHeight="1">
      <c r="B17" s="22"/>
      <c r="C17" s="26"/>
      <c r="D17" s="26"/>
      <c r="E17" s="28" t="s">
        <v>24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29</v>
      </c>
      <c r="AL17" s="26"/>
      <c r="AM17" s="26"/>
      <c r="AN17" s="28" t="s">
        <v>5</v>
      </c>
      <c r="AO17" s="26"/>
      <c r="AP17" s="26"/>
      <c r="AQ17" s="23"/>
      <c r="BE17" s="182"/>
      <c r="BS17" s="18" t="s">
        <v>33</v>
      </c>
    </row>
    <row r="18" spans="2:71" ht="6.95" customHeight="1">
      <c r="B18" s="22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3"/>
      <c r="BE18" s="182"/>
      <c r="BS18" s="18" t="s">
        <v>9</v>
      </c>
    </row>
    <row r="19" spans="2:71" ht="14.45" customHeight="1">
      <c r="B19" s="22"/>
      <c r="C19" s="26"/>
      <c r="D19" s="30" t="s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28</v>
      </c>
      <c r="AL19" s="26"/>
      <c r="AM19" s="26"/>
      <c r="AN19" s="28" t="s">
        <v>5</v>
      </c>
      <c r="AO19" s="26"/>
      <c r="AP19" s="26"/>
      <c r="AQ19" s="23"/>
      <c r="BE19" s="182"/>
      <c r="BS19" s="18" t="s">
        <v>9</v>
      </c>
    </row>
    <row r="20" spans="2:71" ht="18.399999999999999" customHeight="1">
      <c r="B20" s="22"/>
      <c r="C20" s="26"/>
      <c r="D20" s="26"/>
      <c r="E20" s="28" t="s">
        <v>24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29</v>
      </c>
      <c r="AL20" s="26"/>
      <c r="AM20" s="26"/>
      <c r="AN20" s="28" t="s">
        <v>5</v>
      </c>
      <c r="AO20" s="26"/>
      <c r="AP20" s="26"/>
      <c r="AQ20" s="23"/>
      <c r="BE20" s="182"/>
    </row>
    <row r="21" spans="2:71" ht="6.95" customHeight="1"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3"/>
      <c r="BE21" s="182"/>
    </row>
    <row r="22" spans="2:71" ht="15">
      <c r="B22" s="22"/>
      <c r="C22" s="26"/>
      <c r="D22" s="30" t="s">
        <v>35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3"/>
      <c r="BE22" s="182"/>
    </row>
    <row r="23" spans="2:71" ht="22.5" customHeight="1">
      <c r="B23" s="22"/>
      <c r="C23" s="26"/>
      <c r="D23" s="26"/>
      <c r="E23" s="188" t="s">
        <v>5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26"/>
      <c r="AP23" s="26"/>
      <c r="AQ23" s="23"/>
      <c r="BE23" s="182"/>
    </row>
    <row r="24" spans="2:71" ht="6.95" customHeight="1"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3"/>
      <c r="BE24" s="182"/>
    </row>
    <row r="25" spans="2:71" ht="6.95" customHeight="1">
      <c r="B25" s="22"/>
      <c r="C25" s="26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6"/>
      <c r="AQ25" s="23"/>
      <c r="BE25" s="182"/>
    </row>
    <row r="26" spans="2:71" ht="14.45" customHeight="1">
      <c r="B26" s="22"/>
      <c r="C26" s="26"/>
      <c r="D26" s="34" t="s">
        <v>36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89">
        <f>ROUND(AG87,2)</f>
        <v>0</v>
      </c>
      <c r="AL26" s="184"/>
      <c r="AM26" s="184"/>
      <c r="AN26" s="184"/>
      <c r="AO26" s="184"/>
      <c r="AP26" s="26"/>
      <c r="AQ26" s="23"/>
      <c r="BE26" s="182"/>
    </row>
    <row r="27" spans="2:71" ht="14.45" customHeight="1">
      <c r="B27" s="22"/>
      <c r="C27" s="26"/>
      <c r="D27" s="34" t="s">
        <v>37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189">
        <f>ROUND(AG91,2)</f>
        <v>0</v>
      </c>
      <c r="AL27" s="189"/>
      <c r="AM27" s="189"/>
      <c r="AN27" s="189"/>
      <c r="AO27" s="189"/>
      <c r="AP27" s="26"/>
      <c r="AQ27" s="23"/>
      <c r="BE27" s="182"/>
    </row>
    <row r="28" spans="2:71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  <c r="BE28" s="182"/>
    </row>
    <row r="29" spans="2:71" s="1" customFormat="1" ht="25.9" customHeight="1">
      <c r="B29" s="35"/>
      <c r="C29" s="36"/>
      <c r="D29" s="38" t="s">
        <v>38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190">
        <f>ROUND(AK26+AK27,2)</f>
        <v>0</v>
      </c>
      <c r="AL29" s="191"/>
      <c r="AM29" s="191"/>
      <c r="AN29" s="191"/>
      <c r="AO29" s="191"/>
      <c r="AP29" s="36"/>
      <c r="AQ29" s="37"/>
      <c r="BE29" s="182"/>
    </row>
    <row r="30" spans="2:71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BE30" s="182"/>
    </row>
    <row r="31" spans="2:71" s="2" customFormat="1" ht="14.45" customHeight="1">
      <c r="B31" s="40"/>
      <c r="C31" s="41"/>
      <c r="D31" s="42" t="s">
        <v>39</v>
      </c>
      <c r="E31" s="41"/>
      <c r="F31" s="42" t="s">
        <v>40</v>
      </c>
      <c r="G31" s="41"/>
      <c r="H31" s="41"/>
      <c r="I31" s="41"/>
      <c r="J31" s="41"/>
      <c r="K31" s="41"/>
      <c r="L31" s="192">
        <v>0.21</v>
      </c>
      <c r="M31" s="193"/>
      <c r="N31" s="193"/>
      <c r="O31" s="193"/>
      <c r="P31" s="41"/>
      <c r="Q31" s="41"/>
      <c r="R31" s="41"/>
      <c r="S31" s="41"/>
      <c r="T31" s="44" t="s">
        <v>41</v>
      </c>
      <c r="U31" s="41"/>
      <c r="V31" s="41"/>
      <c r="W31" s="194">
        <f>ROUND(AZ87+SUM(CD92:CD96),2)</f>
        <v>0</v>
      </c>
      <c r="X31" s="193"/>
      <c r="Y31" s="193"/>
      <c r="Z31" s="193"/>
      <c r="AA31" s="193"/>
      <c r="AB31" s="193"/>
      <c r="AC31" s="193"/>
      <c r="AD31" s="193"/>
      <c r="AE31" s="193"/>
      <c r="AF31" s="41"/>
      <c r="AG31" s="41"/>
      <c r="AH31" s="41"/>
      <c r="AI31" s="41"/>
      <c r="AJ31" s="41"/>
      <c r="AK31" s="194">
        <f>ROUND(AV87+SUM(BY92:BY96),2)</f>
        <v>0</v>
      </c>
      <c r="AL31" s="193"/>
      <c r="AM31" s="193"/>
      <c r="AN31" s="193"/>
      <c r="AO31" s="193"/>
      <c r="AP31" s="41"/>
      <c r="AQ31" s="45"/>
      <c r="BE31" s="182"/>
    </row>
    <row r="32" spans="2:71" s="2" customFormat="1" ht="14.45" customHeight="1">
      <c r="B32" s="40"/>
      <c r="C32" s="41"/>
      <c r="D32" s="41"/>
      <c r="E32" s="41"/>
      <c r="F32" s="42" t="s">
        <v>42</v>
      </c>
      <c r="G32" s="41"/>
      <c r="H32" s="41"/>
      <c r="I32" s="41"/>
      <c r="J32" s="41"/>
      <c r="K32" s="41"/>
      <c r="L32" s="192">
        <v>0.15</v>
      </c>
      <c r="M32" s="193"/>
      <c r="N32" s="193"/>
      <c r="O32" s="193"/>
      <c r="P32" s="41"/>
      <c r="Q32" s="41"/>
      <c r="R32" s="41"/>
      <c r="S32" s="41"/>
      <c r="T32" s="44" t="s">
        <v>41</v>
      </c>
      <c r="U32" s="41"/>
      <c r="V32" s="41"/>
      <c r="W32" s="194">
        <f>ROUND(BA87+SUM(CE92:CE96),2)</f>
        <v>0</v>
      </c>
      <c r="X32" s="193"/>
      <c r="Y32" s="193"/>
      <c r="Z32" s="193"/>
      <c r="AA32" s="193"/>
      <c r="AB32" s="193"/>
      <c r="AC32" s="193"/>
      <c r="AD32" s="193"/>
      <c r="AE32" s="193"/>
      <c r="AF32" s="41"/>
      <c r="AG32" s="41"/>
      <c r="AH32" s="41"/>
      <c r="AI32" s="41"/>
      <c r="AJ32" s="41"/>
      <c r="AK32" s="194">
        <f>ROUND(AW87+SUM(BZ92:BZ96),2)</f>
        <v>0</v>
      </c>
      <c r="AL32" s="193"/>
      <c r="AM32" s="193"/>
      <c r="AN32" s="193"/>
      <c r="AO32" s="193"/>
      <c r="AP32" s="41"/>
      <c r="AQ32" s="45"/>
      <c r="BE32" s="182"/>
    </row>
    <row r="33" spans="2:57" s="2" customFormat="1" ht="14.45" hidden="1" customHeight="1">
      <c r="B33" s="40"/>
      <c r="C33" s="41"/>
      <c r="D33" s="41"/>
      <c r="E33" s="41"/>
      <c r="F33" s="42" t="s">
        <v>43</v>
      </c>
      <c r="G33" s="41"/>
      <c r="H33" s="41"/>
      <c r="I33" s="41"/>
      <c r="J33" s="41"/>
      <c r="K33" s="41"/>
      <c r="L33" s="192">
        <v>0.21</v>
      </c>
      <c r="M33" s="193"/>
      <c r="N33" s="193"/>
      <c r="O33" s="193"/>
      <c r="P33" s="41"/>
      <c r="Q33" s="41"/>
      <c r="R33" s="41"/>
      <c r="S33" s="41"/>
      <c r="T33" s="44" t="s">
        <v>41</v>
      </c>
      <c r="U33" s="41"/>
      <c r="V33" s="41"/>
      <c r="W33" s="194">
        <f>ROUND(BB87+SUM(CF92:CF96),2)</f>
        <v>0</v>
      </c>
      <c r="X33" s="193"/>
      <c r="Y33" s="193"/>
      <c r="Z33" s="193"/>
      <c r="AA33" s="193"/>
      <c r="AB33" s="193"/>
      <c r="AC33" s="193"/>
      <c r="AD33" s="193"/>
      <c r="AE33" s="193"/>
      <c r="AF33" s="41"/>
      <c r="AG33" s="41"/>
      <c r="AH33" s="41"/>
      <c r="AI33" s="41"/>
      <c r="AJ33" s="41"/>
      <c r="AK33" s="194">
        <v>0</v>
      </c>
      <c r="AL33" s="193"/>
      <c r="AM33" s="193"/>
      <c r="AN33" s="193"/>
      <c r="AO33" s="193"/>
      <c r="AP33" s="41"/>
      <c r="AQ33" s="45"/>
      <c r="BE33" s="182"/>
    </row>
    <row r="34" spans="2:57" s="2" customFormat="1" ht="14.45" hidden="1" customHeight="1">
      <c r="B34" s="40"/>
      <c r="C34" s="41"/>
      <c r="D34" s="41"/>
      <c r="E34" s="41"/>
      <c r="F34" s="42" t="s">
        <v>44</v>
      </c>
      <c r="G34" s="41"/>
      <c r="H34" s="41"/>
      <c r="I34" s="41"/>
      <c r="J34" s="41"/>
      <c r="K34" s="41"/>
      <c r="L34" s="192">
        <v>0.15</v>
      </c>
      <c r="M34" s="193"/>
      <c r="N34" s="193"/>
      <c r="O34" s="193"/>
      <c r="P34" s="41"/>
      <c r="Q34" s="41"/>
      <c r="R34" s="41"/>
      <c r="S34" s="41"/>
      <c r="T34" s="44" t="s">
        <v>41</v>
      </c>
      <c r="U34" s="41"/>
      <c r="V34" s="41"/>
      <c r="W34" s="194">
        <f>ROUND(BC87+SUM(CG92:CG96),2)</f>
        <v>0</v>
      </c>
      <c r="X34" s="193"/>
      <c r="Y34" s="193"/>
      <c r="Z34" s="193"/>
      <c r="AA34" s="193"/>
      <c r="AB34" s="193"/>
      <c r="AC34" s="193"/>
      <c r="AD34" s="193"/>
      <c r="AE34" s="193"/>
      <c r="AF34" s="41"/>
      <c r="AG34" s="41"/>
      <c r="AH34" s="41"/>
      <c r="AI34" s="41"/>
      <c r="AJ34" s="41"/>
      <c r="AK34" s="194">
        <v>0</v>
      </c>
      <c r="AL34" s="193"/>
      <c r="AM34" s="193"/>
      <c r="AN34" s="193"/>
      <c r="AO34" s="193"/>
      <c r="AP34" s="41"/>
      <c r="AQ34" s="45"/>
      <c r="BE34" s="182"/>
    </row>
    <row r="35" spans="2:57" s="2" customFormat="1" ht="14.45" hidden="1" customHeight="1">
      <c r="B35" s="40"/>
      <c r="C35" s="41"/>
      <c r="D35" s="41"/>
      <c r="E35" s="41"/>
      <c r="F35" s="42" t="s">
        <v>45</v>
      </c>
      <c r="G35" s="41"/>
      <c r="H35" s="41"/>
      <c r="I35" s="41"/>
      <c r="J35" s="41"/>
      <c r="K35" s="41"/>
      <c r="L35" s="192">
        <v>0</v>
      </c>
      <c r="M35" s="193"/>
      <c r="N35" s="193"/>
      <c r="O35" s="193"/>
      <c r="P35" s="41"/>
      <c r="Q35" s="41"/>
      <c r="R35" s="41"/>
      <c r="S35" s="41"/>
      <c r="T35" s="44" t="s">
        <v>41</v>
      </c>
      <c r="U35" s="41"/>
      <c r="V35" s="41"/>
      <c r="W35" s="194">
        <f>ROUND(BD87+SUM(CH92:CH96),2)</f>
        <v>0</v>
      </c>
      <c r="X35" s="193"/>
      <c r="Y35" s="193"/>
      <c r="Z35" s="193"/>
      <c r="AA35" s="193"/>
      <c r="AB35" s="193"/>
      <c r="AC35" s="193"/>
      <c r="AD35" s="193"/>
      <c r="AE35" s="193"/>
      <c r="AF35" s="41"/>
      <c r="AG35" s="41"/>
      <c r="AH35" s="41"/>
      <c r="AI35" s="41"/>
      <c r="AJ35" s="41"/>
      <c r="AK35" s="194">
        <v>0</v>
      </c>
      <c r="AL35" s="193"/>
      <c r="AM35" s="193"/>
      <c r="AN35" s="193"/>
      <c r="AO35" s="193"/>
      <c r="AP35" s="41"/>
      <c r="AQ35" s="45"/>
    </row>
    <row r="36" spans="2:57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57" s="1" customFormat="1" ht="25.9" customHeight="1">
      <c r="B37" s="35"/>
      <c r="C37" s="46"/>
      <c r="D37" s="47" t="s">
        <v>46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47</v>
      </c>
      <c r="U37" s="48"/>
      <c r="V37" s="48"/>
      <c r="W37" s="48"/>
      <c r="X37" s="195" t="s">
        <v>48</v>
      </c>
      <c r="Y37" s="196"/>
      <c r="Z37" s="196"/>
      <c r="AA37" s="196"/>
      <c r="AB37" s="196"/>
      <c r="AC37" s="48"/>
      <c r="AD37" s="48"/>
      <c r="AE37" s="48"/>
      <c r="AF37" s="48"/>
      <c r="AG37" s="48"/>
      <c r="AH37" s="48"/>
      <c r="AI37" s="48"/>
      <c r="AJ37" s="48"/>
      <c r="AK37" s="197">
        <f>SUM(AK29:AK35)</f>
        <v>0</v>
      </c>
      <c r="AL37" s="196"/>
      <c r="AM37" s="196"/>
      <c r="AN37" s="196"/>
      <c r="AO37" s="198"/>
      <c r="AP37" s="46"/>
      <c r="AQ37" s="37"/>
    </row>
    <row r="38" spans="2:57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57">
      <c r="B39" s="2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3"/>
    </row>
    <row r="40" spans="2:57"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3"/>
    </row>
    <row r="41" spans="2:57">
      <c r="B41" s="22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3"/>
    </row>
    <row r="42" spans="2:57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3"/>
    </row>
    <row r="43" spans="2:57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3"/>
    </row>
    <row r="44" spans="2:57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3"/>
    </row>
    <row r="45" spans="2:57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3"/>
    </row>
    <row r="46" spans="2:57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3"/>
    </row>
    <row r="47" spans="2:57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3"/>
    </row>
    <row r="48" spans="2:57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3"/>
    </row>
    <row r="49" spans="2:43" s="1" customFormat="1" ht="15">
      <c r="B49" s="35"/>
      <c r="C49" s="36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50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>
      <c r="B50" s="22"/>
      <c r="C50" s="26"/>
      <c r="D50" s="53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4"/>
      <c r="AA50" s="26"/>
      <c r="AB50" s="26"/>
      <c r="AC50" s="53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4"/>
      <c r="AP50" s="26"/>
      <c r="AQ50" s="23"/>
    </row>
    <row r="51" spans="2:43">
      <c r="B51" s="22"/>
      <c r="C51" s="26"/>
      <c r="D51" s="53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4"/>
      <c r="AA51" s="26"/>
      <c r="AB51" s="26"/>
      <c r="AC51" s="53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4"/>
      <c r="AP51" s="26"/>
      <c r="AQ51" s="23"/>
    </row>
    <row r="52" spans="2:43">
      <c r="B52" s="22"/>
      <c r="C52" s="26"/>
      <c r="D52" s="53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4"/>
      <c r="AA52" s="26"/>
      <c r="AB52" s="26"/>
      <c r="AC52" s="53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4"/>
      <c r="AP52" s="26"/>
      <c r="AQ52" s="23"/>
    </row>
    <row r="53" spans="2:43">
      <c r="B53" s="22"/>
      <c r="C53" s="26"/>
      <c r="D53" s="53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4"/>
      <c r="AA53" s="26"/>
      <c r="AB53" s="26"/>
      <c r="AC53" s="53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4"/>
      <c r="AP53" s="26"/>
      <c r="AQ53" s="23"/>
    </row>
    <row r="54" spans="2:43">
      <c r="B54" s="22"/>
      <c r="C54" s="26"/>
      <c r="D54" s="53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4"/>
      <c r="AA54" s="26"/>
      <c r="AB54" s="26"/>
      <c r="AC54" s="53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4"/>
      <c r="AP54" s="26"/>
      <c r="AQ54" s="23"/>
    </row>
    <row r="55" spans="2:43">
      <c r="B55" s="22"/>
      <c r="C55" s="26"/>
      <c r="D55" s="53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4"/>
      <c r="AA55" s="26"/>
      <c r="AB55" s="26"/>
      <c r="AC55" s="53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4"/>
      <c r="AP55" s="26"/>
      <c r="AQ55" s="23"/>
    </row>
    <row r="56" spans="2:43">
      <c r="B56" s="22"/>
      <c r="C56" s="26"/>
      <c r="D56" s="53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4"/>
      <c r="AA56" s="26"/>
      <c r="AB56" s="26"/>
      <c r="AC56" s="53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4"/>
      <c r="AP56" s="26"/>
      <c r="AQ56" s="23"/>
    </row>
    <row r="57" spans="2:43">
      <c r="B57" s="22"/>
      <c r="C57" s="26"/>
      <c r="D57" s="53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4"/>
      <c r="AA57" s="26"/>
      <c r="AB57" s="26"/>
      <c r="AC57" s="53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4"/>
      <c r="AP57" s="26"/>
      <c r="AQ57" s="23"/>
    </row>
    <row r="58" spans="2:43" s="1" customFormat="1" ht="15">
      <c r="B58" s="35"/>
      <c r="C58" s="36"/>
      <c r="D58" s="55" t="s">
        <v>51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52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51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52</v>
      </c>
      <c r="AN58" s="56"/>
      <c r="AO58" s="58"/>
      <c r="AP58" s="36"/>
      <c r="AQ58" s="37"/>
    </row>
    <row r="59" spans="2:43">
      <c r="B59" s="22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3"/>
    </row>
    <row r="60" spans="2:43" s="1" customFormat="1" ht="15">
      <c r="B60" s="35"/>
      <c r="C60" s="36"/>
      <c r="D60" s="50" t="s">
        <v>53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54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>
      <c r="B61" s="22"/>
      <c r="C61" s="26"/>
      <c r="D61" s="53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4"/>
      <c r="AA61" s="26"/>
      <c r="AB61" s="26"/>
      <c r="AC61" s="53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4"/>
      <c r="AP61" s="26"/>
      <c r="AQ61" s="23"/>
    </row>
    <row r="62" spans="2:43">
      <c r="B62" s="22"/>
      <c r="C62" s="26"/>
      <c r="D62" s="53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4"/>
      <c r="AA62" s="26"/>
      <c r="AB62" s="26"/>
      <c r="AC62" s="53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4"/>
      <c r="AP62" s="26"/>
      <c r="AQ62" s="23"/>
    </row>
    <row r="63" spans="2:43">
      <c r="B63" s="22"/>
      <c r="C63" s="26"/>
      <c r="D63" s="53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4"/>
      <c r="AA63" s="26"/>
      <c r="AB63" s="26"/>
      <c r="AC63" s="53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4"/>
      <c r="AP63" s="26"/>
      <c r="AQ63" s="23"/>
    </row>
    <row r="64" spans="2:43">
      <c r="B64" s="22"/>
      <c r="C64" s="26"/>
      <c r="D64" s="53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4"/>
      <c r="AA64" s="26"/>
      <c r="AB64" s="26"/>
      <c r="AC64" s="53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4"/>
      <c r="AP64" s="26"/>
      <c r="AQ64" s="23"/>
    </row>
    <row r="65" spans="2:43">
      <c r="B65" s="22"/>
      <c r="C65" s="26"/>
      <c r="D65" s="53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4"/>
      <c r="AA65" s="26"/>
      <c r="AB65" s="26"/>
      <c r="AC65" s="53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4"/>
      <c r="AP65" s="26"/>
      <c r="AQ65" s="23"/>
    </row>
    <row r="66" spans="2:43">
      <c r="B66" s="22"/>
      <c r="C66" s="26"/>
      <c r="D66" s="53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4"/>
      <c r="AA66" s="26"/>
      <c r="AB66" s="26"/>
      <c r="AC66" s="53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4"/>
      <c r="AP66" s="26"/>
      <c r="AQ66" s="23"/>
    </row>
    <row r="67" spans="2:43">
      <c r="B67" s="22"/>
      <c r="C67" s="26"/>
      <c r="D67" s="53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4"/>
      <c r="AA67" s="26"/>
      <c r="AB67" s="26"/>
      <c r="AC67" s="53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4"/>
      <c r="AP67" s="26"/>
      <c r="AQ67" s="23"/>
    </row>
    <row r="68" spans="2:43">
      <c r="B68" s="22"/>
      <c r="C68" s="26"/>
      <c r="D68" s="53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4"/>
      <c r="AA68" s="26"/>
      <c r="AB68" s="26"/>
      <c r="AC68" s="53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4"/>
      <c r="AP68" s="26"/>
      <c r="AQ68" s="23"/>
    </row>
    <row r="69" spans="2:43" s="1" customFormat="1" ht="15">
      <c r="B69" s="35"/>
      <c r="C69" s="36"/>
      <c r="D69" s="55" t="s">
        <v>51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52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51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52</v>
      </c>
      <c r="AN69" s="56"/>
      <c r="AO69" s="58"/>
      <c r="AP69" s="36"/>
      <c r="AQ69" s="37"/>
    </row>
    <row r="70" spans="2:43" s="1" customFormat="1" ht="6.95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>
      <c r="B76" s="35"/>
      <c r="C76" s="179" t="s">
        <v>55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37"/>
    </row>
    <row r="77" spans="2:43" s="3" customFormat="1" ht="14.45" customHeight="1">
      <c r="B77" s="65"/>
      <c r="C77" s="30" t="s">
        <v>16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A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>
      <c r="B78" s="68"/>
      <c r="C78" s="69" t="s">
        <v>19</v>
      </c>
      <c r="D78" s="70"/>
      <c r="E78" s="70"/>
      <c r="F78" s="70"/>
      <c r="G78" s="70"/>
      <c r="H78" s="70"/>
      <c r="I78" s="70"/>
      <c r="J78" s="70"/>
      <c r="K78" s="70"/>
      <c r="L78" s="199" t="str">
        <f>K6</f>
        <v>VÝSTAVBA INŽ. SÍTÍ V PROSTORU SLATINICE</v>
      </c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70"/>
      <c r="AQ78" s="71"/>
    </row>
    <row r="79" spans="2:43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 ht="15">
      <c r="B80" s="35"/>
      <c r="C80" s="30" t="s">
        <v>23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 xml:space="preserve"> 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0" t="s">
        <v>25</v>
      </c>
      <c r="AJ80" s="36"/>
      <c r="AK80" s="36"/>
      <c r="AL80" s="36"/>
      <c r="AM80" s="73" t="str">
        <f>IF(AN8= "","",AN8)</f>
        <v>30. 6. 2017</v>
      </c>
      <c r="AN80" s="36"/>
      <c r="AO80" s="36"/>
      <c r="AP80" s="36"/>
      <c r="AQ80" s="37"/>
    </row>
    <row r="81" spans="1:89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89" s="1" customFormat="1" ht="15">
      <c r="B82" s="35"/>
      <c r="C82" s="30" t="s">
        <v>27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 xml:space="preserve"> 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0" t="s">
        <v>32</v>
      </c>
      <c r="AJ82" s="36"/>
      <c r="AK82" s="36"/>
      <c r="AL82" s="36"/>
      <c r="AM82" s="201" t="str">
        <f>IF(E17="","",E17)</f>
        <v xml:space="preserve"> </v>
      </c>
      <c r="AN82" s="201"/>
      <c r="AO82" s="201"/>
      <c r="AP82" s="201"/>
      <c r="AQ82" s="37"/>
      <c r="AS82" s="202" t="s">
        <v>56</v>
      </c>
      <c r="AT82" s="203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pans="1:89" s="1" customFormat="1" ht="15">
      <c r="B83" s="35"/>
      <c r="C83" s="30" t="s">
        <v>30</v>
      </c>
      <c r="D83" s="36"/>
      <c r="E83" s="36"/>
      <c r="F83" s="36"/>
      <c r="G83" s="36"/>
      <c r="H83" s="36"/>
      <c r="I83" s="36"/>
      <c r="J83" s="36"/>
      <c r="K83" s="36"/>
      <c r="L83" s="66" t="str">
        <f>IF(E14= "Vyplň údaj","",E14)</f>
        <v/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0" t="s">
        <v>34</v>
      </c>
      <c r="AJ83" s="36"/>
      <c r="AK83" s="36"/>
      <c r="AL83" s="36"/>
      <c r="AM83" s="201" t="str">
        <f>IF(E20="","",E20)</f>
        <v xml:space="preserve"> </v>
      </c>
      <c r="AN83" s="201"/>
      <c r="AO83" s="201"/>
      <c r="AP83" s="201"/>
      <c r="AQ83" s="37"/>
      <c r="AS83" s="204"/>
      <c r="AT83" s="205"/>
      <c r="AU83" s="36"/>
      <c r="AV83" s="36"/>
      <c r="AW83" s="36"/>
      <c r="AX83" s="36"/>
      <c r="AY83" s="36"/>
      <c r="AZ83" s="36"/>
      <c r="BA83" s="36"/>
      <c r="BB83" s="36"/>
      <c r="BC83" s="36"/>
      <c r="BD83" s="74"/>
    </row>
    <row r="84" spans="1:89" s="1" customFormat="1" ht="10.9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04"/>
      <c r="AT84" s="205"/>
      <c r="AU84" s="36"/>
      <c r="AV84" s="36"/>
      <c r="AW84" s="36"/>
      <c r="AX84" s="36"/>
      <c r="AY84" s="36"/>
      <c r="AZ84" s="36"/>
      <c r="BA84" s="36"/>
      <c r="BB84" s="36"/>
      <c r="BC84" s="36"/>
      <c r="BD84" s="74"/>
    </row>
    <row r="85" spans="1:89" s="1" customFormat="1" ht="29.25" customHeight="1">
      <c r="B85" s="35"/>
      <c r="C85" s="206" t="s">
        <v>57</v>
      </c>
      <c r="D85" s="207"/>
      <c r="E85" s="207"/>
      <c r="F85" s="207"/>
      <c r="G85" s="207"/>
      <c r="H85" s="75"/>
      <c r="I85" s="208" t="s">
        <v>58</v>
      </c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8" t="s">
        <v>59</v>
      </c>
      <c r="AH85" s="207"/>
      <c r="AI85" s="207"/>
      <c r="AJ85" s="207"/>
      <c r="AK85" s="207"/>
      <c r="AL85" s="207"/>
      <c r="AM85" s="207"/>
      <c r="AN85" s="208" t="s">
        <v>60</v>
      </c>
      <c r="AO85" s="207"/>
      <c r="AP85" s="209"/>
      <c r="AQ85" s="37"/>
      <c r="AS85" s="76" t="s">
        <v>61</v>
      </c>
      <c r="AT85" s="77" t="s">
        <v>62</v>
      </c>
      <c r="AU85" s="77" t="s">
        <v>63</v>
      </c>
      <c r="AV85" s="77" t="s">
        <v>64</v>
      </c>
      <c r="AW85" s="77" t="s">
        <v>65</v>
      </c>
      <c r="AX85" s="77" t="s">
        <v>66</v>
      </c>
      <c r="AY85" s="77" t="s">
        <v>67</v>
      </c>
      <c r="AZ85" s="77" t="s">
        <v>68</v>
      </c>
      <c r="BA85" s="77" t="s">
        <v>69</v>
      </c>
      <c r="BB85" s="77" t="s">
        <v>70</v>
      </c>
      <c r="BC85" s="77" t="s">
        <v>71</v>
      </c>
      <c r="BD85" s="78" t="s">
        <v>72</v>
      </c>
    </row>
    <row r="86" spans="1:89" s="1" customFormat="1" ht="10.9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79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89" s="4" customFormat="1" ht="32.450000000000003" customHeight="1">
      <c r="B87" s="68"/>
      <c r="C87" s="80" t="s">
        <v>73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223">
        <f>ROUND(AG88,2)</f>
        <v>0</v>
      </c>
      <c r="AH87" s="223"/>
      <c r="AI87" s="223"/>
      <c r="AJ87" s="223"/>
      <c r="AK87" s="223"/>
      <c r="AL87" s="223"/>
      <c r="AM87" s="223"/>
      <c r="AN87" s="224">
        <f>SUM(AG87,AT87)</f>
        <v>0</v>
      </c>
      <c r="AO87" s="224"/>
      <c r="AP87" s="224"/>
      <c r="AQ87" s="71"/>
      <c r="AS87" s="82">
        <f>ROUND(AS88,2)</f>
        <v>0</v>
      </c>
      <c r="AT87" s="83">
        <f>ROUND(SUM(AV87:AW87),2)</f>
        <v>0</v>
      </c>
      <c r="AU87" s="84">
        <f>ROUND(AU88,5)</f>
        <v>0</v>
      </c>
      <c r="AV87" s="83">
        <f>ROUND(AZ87*L31,2)</f>
        <v>0</v>
      </c>
      <c r="AW87" s="83">
        <f>ROUND(BA87*L32,2)</f>
        <v>0</v>
      </c>
      <c r="AX87" s="83">
        <f>ROUND(BB87*L31,2)</f>
        <v>0</v>
      </c>
      <c r="AY87" s="83">
        <f>ROUND(BC87*L32,2)</f>
        <v>0</v>
      </c>
      <c r="AZ87" s="83">
        <f t="shared" ref="AZ87:BD88" si="0">ROUND(AZ88,2)</f>
        <v>0</v>
      </c>
      <c r="BA87" s="83">
        <f t="shared" si="0"/>
        <v>0</v>
      </c>
      <c r="BB87" s="83">
        <f t="shared" si="0"/>
        <v>0</v>
      </c>
      <c r="BC87" s="83">
        <f t="shared" si="0"/>
        <v>0</v>
      </c>
      <c r="BD87" s="85">
        <f t="shared" si="0"/>
        <v>0</v>
      </c>
      <c r="BS87" s="86" t="s">
        <v>74</v>
      </c>
      <c r="BT87" s="86" t="s">
        <v>75</v>
      </c>
      <c r="BU87" s="87" t="s">
        <v>76</v>
      </c>
      <c r="BV87" s="86" t="s">
        <v>77</v>
      </c>
      <c r="BW87" s="86" t="s">
        <v>78</v>
      </c>
      <c r="BX87" s="86" t="s">
        <v>79</v>
      </c>
    </row>
    <row r="88" spans="1:89" s="5" customFormat="1" ht="22.5" customHeight="1">
      <c r="B88" s="88"/>
      <c r="C88" s="89"/>
      <c r="D88" s="213" t="s">
        <v>80</v>
      </c>
      <c r="E88" s="213"/>
      <c r="F88" s="213"/>
      <c r="G88" s="213"/>
      <c r="H88" s="213"/>
      <c r="I88" s="90"/>
      <c r="J88" s="213" t="s">
        <v>81</v>
      </c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2">
        <f>ROUND(AG89,2)</f>
        <v>0</v>
      </c>
      <c r="AH88" s="211"/>
      <c r="AI88" s="211"/>
      <c r="AJ88" s="211"/>
      <c r="AK88" s="211"/>
      <c r="AL88" s="211"/>
      <c r="AM88" s="211"/>
      <c r="AN88" s="210">
        <f>SUM(AG88,AT88)</f>
        <v>0</v>
      </c>
      <c r="AO88" s="211"/>
      <c r="AP88" s="211"/>
      <c r="AQ88" s="91"/>
      <c r="AS88" s="92">
        <f>ROUND(AS89,2)</f>
        <v>0</v>
      </c>
      <c r="AT88" s="93">
        <f>ROUND(SUM(AV88:AW88),2)</f>
        <v>0</v>
      </c>
      <c r="AU88" s="94">
        <f>ROUND(AU89,5)</f>
        <v>0</v>
      </c>
      <c r="AV88" s="93">
        <f>ROUND(AZ88*L31,2)</f>
        <v>0</v>
      </c>
      <c r="AW88" s="93">
        <f>ROUND(BA88*L32,2)</f>
        <v>0</v>
      </c>
      <c r="AX88" s="93">
        <f>ROUND(BB88*L31,2)</f>
        <v>0</v>
      </c>
      <c r="AY88" s="93">
        <f>ROUND(BC88*L32,2)</f>
        <v>0</v>
      </c>
      <c r="AZ88" s="93">
        <f t="shared" si="0"/>
        <v>0</v>
      </c>
      <c r="BA88" s="93">
        <f t="shared" si="0"/>
        <v>0</v>
      </c>
      <c r="BB88" s="93">
        <f t="shared" si="0"/>
        <v>0</v>
      </c>
      <c r="BC88" s="93">
        <f t="shared" si="0"/>
        <v>0</v>
      </c>
      <c r="BD88" s="95">
        <f t="shared" si="0"/>
        <v>0</v>
      </c>
      <c r="BS88" s="96" t="s">
        <v>74</v>
      </c>
      <c r="BT88" s="96" t="s">
        <v>82</v>
      </c>
      <c r="BU88" s="96" t="s">
        <v>76</v>
      </c>
      <c r="BV88" s="96" t="s">
        <v>77</v>
      </c>
      <c r="BW88" s="96" t="s">
        <v>83</v>
      </c>
      <c r="BX88" s="96" t="s">
        <v>78</v>
      </c>
    </row>
    <row r="89" spans="1:89" s="6" customFormat="1" ht="22.5" customHeight="1">
      <c r="A89" s="97" t="s">
        <v>84</v>
      </c>
      <c r="B89" s="98"/>
      <c r="C89" s="99"/>
      <c r="D89" s="99"/>
      <c r="E89" s="216" t="s">
        <v>80</v>
      </c>
      <c r="F89" s="216"/>
      <c r="G89" s="216"/>
      <c r="H89" s="216"/>
      <c r="I89" s="216"/>
      <c r="J89" s="99"/>
      <c r="K89" s="216" t="s">
        <v>85</v>
      </c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4">
        <f>'F3 HP - Horkovodní přivad...'!M31</f>
        <v>0</v>
      </c>
      <c r="AH89" s="215"/>
      <c r="AI89" s="215"/>
      <c r="AJ89" s="215"/>
      <c r="AK89" s="215"/>
      <c r="AL89" s="215"/>
      <c r="AM89" s="215"/>
      <c r="AN89" s="214">
        <f>SUM(AG89,AT89)</f>
        <v>0</v>
      </c>
      <c r="AO89" s="215"/>
      <c r="AP89" s="215"/>
      <c r="AQ89" s="100"/>
      <c r="AS89" s="101">
        <f>'F3 HP - Horkovodní přivad...'!M29</f>
        <v>0</v>
      </c>
      <c r="AT89" s="102">
        <f>ROUND(SUM(AV89:AW89),2)</f>
        <v>0</v>
      </c>
      <c r="AU89" s="103">
        <f>'F3 HP - Horkovodní přivad...'!W126</f>
        <v>0</v>
      </c>
      <c r="AV89" s="102">
        <f>'F3 HP - Horkovodní přivad...'!M33</f>
        <v>0</v>
      </c>
      <c r="AW89" s="102">
        <f>'F3 HP - Horkovodní přivad...'!M34</f>
        <v>0</v>
      </c>
      <c r="AX89" s="102">
        <f>'F3 HP - Horkovodní přivad...'!M35</f>
        <v>0</v>
      </c>
      <c r="AY89" s="102">
        <f>'F3 HP - Horkovodní přivad...'!M36</f>
        <v>0</v>
      </c>
      <c r="AZ89" s="102">
        <f>'F3 HP - Horkovodní přivad...'!H33</f>
        <v>0</v>
      </c>
      <c r="BA89" s="102">
        <f>'F3 HP - Horkovodní přivad...'!H34</f>
        <v>0</v>
      </c>
      <c r="BB89" s="102">
        <f>'F3 HP - Horkovodní přivad...'!H35</f>
        <v>0</v>
      </c>
      <c r="BC89" s="102">
        <f>'F3 HP - Horkovodní přivad...'!H36</f>
        <v>0</v>
      </c>
      <c r="BD89" s="104">
        <f>'F3 HP - Horkovodní přivad...'!H37</f>
        <v>0</v>
      </c>
      <c r="BT89" s="105" t="s">
        <v>86</v>
      </c>
      <c r="BV89" s="105" t="s">
        <v>77</v>
      </c>
      <c r="BW89" s="105" t="s">
        <v>87</v>
      </c>
      <c r="BX89" s="105" t="s">
        <v>83</v>
      </c>
    </row>
    <row r="90" spans="1:89">
      <c r="B90" s="22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3"/>
    </row>
    <row r="91" spans="1:89" s="1" customFormat="1" ht="30" customHeight="1">
      <c r="B91" s="35"/>
      <c r="C91" s="80" t="s">
        <v>88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24">
        <f>ROUND(SUM(AG92:AG95),2)</f>
        <v>0</v>
      </c>
      <c r="AH91" s="224"/>
      <c r="AI91" s="224"/>
      <c r="AJ91" s="224"/>
      <c r="AK91" s="224"/>
      <c r="AL91" s="224"/>
      <c r="AM91" s="224"/>
      <c r="AN91" s="224">
        <f>ROUND(SUM(AN92:AN95),2)</f>
        <v>0</v>
      </c>
      <c r="AO91" s="224"/>
      <c r="AP91" s="224"/>
      <c r="AQ91" s="37"/>
      <c r="AS91" s="76" t="s">
        <v>89</v>
      </c>
      <c r="AT91" s="77" t="s">
        <v>90</v>
      </c>
      <c r="AU91" s="77" t="s">
        <v>39</v>
      </c>
      <c r="AV91" s="78" t="s">
        <v>62</v>
      </c>
    </row>
    <row r="92" spans="1:89" s="1" customFormat="1" ht="19.899999999999999" customHeight="1">
      <c r="B92" s="35"/>
      <c r="C92" s="36"/>
      <c r="D92" s="106" t="s">
        <v>91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217">
        <f>ROUND(AG87*AS92,2)</f>
        <v>0</v>
      </c>
      <c r="AH92" s="214"/>
      <c r="AI92" s="214"/>
      <c r="AJ92" s="214"/>
      <c r="AK92" s="214"/>
      <c r="AL92" s="214"/>
      <c r="AM92" s="214"/>
      <c r="AN92" s="214">
        <f>ROUND(AG92+AV92,2)</f>
        <v>0</v>
      </c>
      <c r="AO92" s="214"/>
      <c r="AP92" s="214"/>
      <c r="AQ92" s="37"/>
      <c r="AS92" s="107">
        <v>0</v>
      </c>
      <c r="AT92" s="108" t="s">
        <v>92</v>
      </c>
      <c r="AU92" s="108" t="s">
        <v>40</v>
      </c>
      <c r="AV92" s="109">
        <f>ROUND(IF(AU92="základní",AG92*L31,IF(AU92="snížená",AG92*L32,0)),2)</f>
        <v>0</v>
      </c>
      <c r="BV92" s="18" t="s">
        <v>93</v>
      </c>
      <c r="BY92" s="110">
        <f>IF(AU92="základní",AV92,0)</f>
        <v>0</v>
      </c>
      <c r="BZ92" s="110">
        <f>IF(AU92="snížená",AV92,0)</f>
        <v>0</v>
      </c>
      <c r="CA92" s="110">
        <v>0</v>
      </c>
      <c r="CB92" s="110">
        <v>0</v>
      </c>
      <c r="CC92" s="110">
        <v>0</v>
      </c>
      <c r="CD92" s="110">
        <f>IF(AU92="základní",AG92,0)</f>
        <v>0</v>
      </c>
      <c r="CE92" s="110">
        <f>IF(AU92="snížená",AG92,0)</f>
        <v>0</v>
      </c>
      <c r="CF92" s="110">
        <f>IF(AU92="zákl. přenesená",AG92,0)</f>
        <v>0</v>
      </c>
      <c r="CG92" s="110">
        <f>IF(AU92="sníž. přenesená",AG92,0)</f>
        <v>0</v>
      </c>
      <c r="CH92" s="110">
        <f>IF(AU92="nulová",AG92,0)</f>
        <v>0</v>
      </c>
      <c r="CI92" s="18">
        <f>IF(AU92="základní",1,IF(AU92="snížená",2,IF(AU92="zákl. přenesená",4,IF(AU92="sníž. přenesená",5,3))))</f>
        <v>1</v>
      </c>
      <c r="CJ92" s="18">
        <f>IF(AT92="stavební čast",1,IF(8892="investiční čast",2,3))</f>
        <v>1</v>
      </c>
      <c r="CK92" s="18" t="str">
        <f>IF(D92="Vyplň vlastní","","x")</f>
        <v>x</v>
      </c>
    </row>
    <row r="93" spans="1:89" s="1" customFormat="1" ht="19.899999999999999" customHeight="1">
      <c r="B93" s="35"/>
      <c r="C93" s="36"/>
      <c r="D93" s="221" t="s">
        <v>94</v>
      </c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36"/>
      <c r="AD93" s="36"/>
      <c r="AE93" s="36"/>
      <c r="AF93" s="36"/>
      <c r="AG93" s="217">
        <f>AG87*AS93</f>
        <v>0</v>
      </c>
      <c r="AH93" s="214"/>
      <c r="AI93" s="214"/>
      <c r="AJ93" s="214"/>
      <c r="AK93" s="214"/>
      <c r="AL93" s="214"/>
      <c r="AM93" s="214"/>
      <c r="AN93" s="214">
        <f>AG93+AV93</f>
        <v>0</v>
      </c>
      <c r="AO93" s="214"/>
      <c r="AP93" s="214"/>
      <c r="AQ93" s="37"/>
      <c r="AS93" s="111">
        <v>0</v>
      </c>
      <c r="AT93" s="112" t="s">
        <v>92</v>
      </c>
      <c r="AU93" s="112" t="s">
        <v>40</v>
      </c>
      <c r="AV93" s="113">
        <f>ROUND(IF(AU93="nulová",0,IF(OR(AU93="základní",AU93="zákl. přenesená"),AG93*L31,AG93*L32)),2)</f>
        <v>0</v>
      </c>
      <c r="BV93" s="18" t="s">
        <v>95</v>
      </c>
      <c r="BY93" s="110">
        <f>IF(AU93="základní",AV93,0)</f>
        <v>0</v>
      </c>
      <c r="BZ93" s="110">
        <f>IF(AU93="snížená",AV93,0)</f>
        <v>0</v>
      </c>
      <c r="CA93" s="110">
        <f>IF(AU93="zákl. přenesená",AV93,0)</f>
        <v>0</v>
      </c>
      <c r="CB93" s="110">
        <f>IF(AU93="sníž. přenesená",AV93,0)</f>
        <v>0</v>
      </c>
      <c r="CC93" s="110">
        <f>IF(AU93="nulová",AV93,0)</f>
        <v>0</v>
      </c>
      <c r="CD93" s="110">
        <f>IF(AU93="základní",AG93,0)</f>
        <v>0</v>
      </c>
      <c r="CE93" s="110">
        <f>IF(AU93="snížená",AG93,0)</f>
        <v>0</v>
      </c>
      <c r="CF93" s="110">
        <f>IF(AU93="zákl. přenesená",AG93,0)</f>
        <v>0</v>
      </c>
      <c r="CG93" s="110">
        <f>IF(AU93="sníž. přenesená",AG93,0)</f>
        <v>0</v>
      </c>
      <c r="CH93" s="110">
        <f>IF(AU93="nulová",AG93,0)</f>
        <v>0</v>
      </c>
      <c r="CI93" s="18">
        <f>IF(AU93="základní",1,IF(AU93="snížená",2,IF(AU93="zákl. přenesená",4,IF(AU93="sníž. přenesená",5,3))))</f>
        <v>1</v>
      </c>
      <c r="CJ93" s="18">
        <f>IF(AT93="stavební čast",1,IF(8893="investiční čast",2,3))</f>
        <v>1</v>
      </c>
      <c r="CK93" s="18" t="str">
        <f>IF(D93="Vyplň vlastní","","x")</f>
        <v/>
      </c>
    </row>
    <row r="94" spans="1:89" s="1" customFormat="1" ht="19.899999999999999" customHeight="1">
      <c r="B94" s="35"/>
      <c r="C94" s="36"/>
      <c r="D94" s="221" t="s">
        <v>94</v>
      </c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36"/>
      <c r="AD94" s="36"/>
      <c r="AE94" s="36"/>
      <c r="AF94" s="36"/>
      <c r="AG94" s="217">
        <f>AG87*AS94</f>
        <v>0</v>
      </c>
      <c r="AH94" s="214"/>
      <c r="AI94" s="214"/>
      <c r="AJ94" s="214"/>
      <c r="AK94" s="214"/>
      <c r="AL94" s="214"/>
      <c r="AM94" s="214"/>
      <c r="AN94" s="214">
        <f>AG94+AV94</f>
        <v>0</v>
      </c>
      <c r="AO94" s="214"/>
      <c r="AP94" s="214"/>
      <c r="AQ94" s="37"/>
      <c r="AS94" s="111">
        <v>0</v>
      </c>
      <c r="AT94" s="112" t="s">
        <v>92</v>
      </c>
      <c r="AU94" s="112" t="s">
        <v>40</v>
      </c>
      <c r="AV94" s="113">
        <f>ROUND(IF(AU94="nulová",0,IF(OR(AU94="základní",AU94="zákl. přenesená"),AG94*L31,AG94*L32)),2)</f>
        <v>0</v>
      </c>
      <c r="BV94" s="18" t="s">
        <v>95</v>
      </c>
      <c r="BY94" s="110">
        <f>IF(AU94="základní",AV94,0)</f>
        <v>0</v>
      </c>
      <c r="BZ94" s="110">
        <f>IF(AU94="snížená",AV94,0)</f>
        <v>0</v>
      </c>
      <c r="CA94" s="110">
        <f>IF(AU94="zákl. přenesená",AV94,0)</f>
        <v>0</v>
      </c>
      <c r="CB94" s="110">
        <f>IF(AU94="sníž. přenesená",AV94,0)</f>
        <v>0</v>
      </c>
      <c r="CC94" s="110">
        <f>IF(AU94="nulová",AV94,0)</f>
        <v>0</v>
      </c>
      <c r="CD94" s="110">
        <f>IF(AU94="základní",AG94,0)</f>
        <v>0</v>
      </c>
      <c r="CE94" s="110">
        <f>IF(AU94="snížená",AG94,0)</f>
        <v>0</v>
      </c>
      <c r="CF94" s="110">
        <f>IF(AU94="zákl. přenesená",AG94,0)</f>
        <v>0</v>
      </c>
      <c r="CG94" s="110">
        <f>IF(AU94="sníž. přenesená",AG94,0)</f>
        <v>0</v>
      </c>
      <c r="CH94" s="110">
        <f>IF(AU94="nulová",AG94,0)</f>
        <v>0</v>
      </c>
      <c r="CI94" s="18">
        <f>IF(AU94="základní",1,IF(AU94="snížená",2,IF(AU94="zákl. přenesená",4,IF(AU94="sníž. přenesená",5,3))))</f>
        <v>1</v>
      </c>
      <c r="CJ94" s="18">
        <f>IF(AT94="stavební čast",1,IF(8894="investiční čast",2,3))</f>
        <v>1</v>
      </c>
      <c r="CK94" s="18" t="str">
        <f>IF(D94="Vyplň vlastní","","x")</f>
        <v/>
      </c>
    </row>
    <row r="95" spans="1:89" s="1" customFormat="1" ht="19.899999999999999" customHeight="1">
      <c r="B95" s="35"/>
      <c r="C95" s="36"/>
      <c r="D95" s="221" t="s">
        <v>94</v>
      </c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36"/>
      <c r="AD95" s="36"/>
      <c r="AE95" s="36"/>
      <c r="AF95" s="36"/>
      <c r="AG95" s="217">
        <f>AG87*AS95</f>
        <v>0</v>
      </c>
      <c r="AH95" s="214"/>
      <c r="AI95" s="214"/>
      <c r="AJ95" s="214"/>
      <c r="AK95" s="214"/>
      <c r="AL95" s="214"/>
      <c r="AM95" s="214"/>
      <c r="AN95" s="214">
        <f>AG95+AV95</f>
        <v>0</v>
      </c>
      <c r="AO95" s="214"/>
      <c r="AP95" s="214"/>
      <c r="AQ95" s="37"/>
      <c r="AS95" s="114">
        <v>0</v>
      </c>
      <c r="AT95" s="115" t="s">
        <v>92</v>
      </c>
      <c r="AU95" s="115" t="s">
        <v>40</v>
      </c>
      <c r="AV95" s="104">
        <f>ROUND(IF(AU95="nulová",0,IF(OR(AU95="základní",AU95="zákl. přenesená"),AG95*L31,AG95*L32)),2)</f>
        <v>0</v>
      </c>
      <c r="BV95" s="18" t="s">
        <v>95</v>
      </c>
      <c r="BY95" s="110">
        <f>IF(AU95="základní",AV95,0)</f>
        <v>0</v>
      </c>
      <c r="BZ95" s="110">
        <f>IF(AU95="snížená",AV95,0)</f>
        <v>0</v>
      </c>
      <c r="CA95" s="110">
        <f>IF(AU95="zákl. přenesená",AV95,0)</f>
        <v>0</v>
      </c>
      <c r="CB95" s="110">
        <f>IF(AU95="sníž. přenesená",AV95,0)</f>
        <v>0</v>
      </c>
      <c r="CC95" s="110">
        <f>IF(AU95="nulová",AV95,0)</f>
        <v>0</v>
      </c>
      <c r="CD95" s="110">
        <f>IF(AU95="základní",AG95,0)</f>
        <v>0</v>
      </c>
      <c r="CE95" s="110">
        <f>IF(AU95="snížená",AG95,0)</f>
        <v>0</v>
      </c>
      <c r="CF95" s="110">
        <f>IF(AU95="zákl. přenesená",AG95,0)</f>
        <v>0</v>
      </c>
      <c r="CG95" s="110">
        <f>IF(AU95="sníž. přenesená",AG95,0)</f>
        <v>0</v>
      </c>
      <c r="CH95" s="110">
        <f>IF(AU95="nulová",AG95,0)</f>
        <v>0</v>
      </c>
      <c r="CI95" s="18">
        <f>IF(AU95="základní",1,IF(AU95="snížená",2,IF(AU95="zákl. přenesená",4,IF(AU95="sníž. přenesená",5,3))))</f>
        <v>1</v>
      </c>
      <c r="CJ95" s="18">
        <f>IF(AT95="stavební čast",1,IF(8895="investiční čast",2,3))</f>
        <v>1</v>
      </c>
      <c r="CK95" s="18" t="str">
        <f>IF(D95="Vyplň vlastní","","x")</f>
        <v/>
      </c>
    </row>
    <row r="96" spans="1:89" s="1" customFormat="1" ht="10.9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7"/>
    </row>
    <row r="97" spans="2:43" s="1" customFormat="1" ht="30" customHeight="1">
      <c r="B97" s="35"/>
      <c r="C97" s="116" t="s">
        <v>96</v>
      </c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218">
        <f>ROUND(AG87+AG91,2)</f>
        <v>0</v>
      </c>
      <c r="AH97" s="218"/>
      <c r="AI97" s="218"/>
      <c r="AJ97" s="218"/>
      <c r="AK97" s="218"/>
      <c r="AL97" s="218"/>
      <c r="AM97" s="218"/>
      <c r="AN97" s="218">
        <f>AN87+AN91</f>
        <v>0</v>
      </c>
      <c r="AO97" s="218"/>
      <c r="AP97" s="218"/>
      <c r="AQ97" s="37"/>
    </row>
    <row r="98" spans="2:43" s="1" customFormat="1" ht="6.95" customHeight="1"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1"/>
    </row>
  </sheetData>
  <mergeCells count="62">
    <mergeCell ref="AG97:AM97"/>
    <mergeCell ref="AN97:AP97"/>
    <mergeCell ref="AR2:BE2"/>
    <mergeCell ref="D95:AB95"/>
    <mergeCell ref="AG95:AM95"/>
    <mergeCell ref="AN95:AP95"/>
    <mergeCell ref="AG87:AM87"/>
    <mergeCell ref="AN87:AP87"/>
    <mergeCell ref="AG91:AM91"/>
    <mergeCell ref="AN91:AP91"/>
    <mergeCell ref="D93:AB93"/>
    <mergeCell ref="AG93:AM93"/>
    <mergeCell ref="AN93:AP93"/>
    <mergeCell ref="D94:AB94"/>
    <mergeCell ref="AG94:AM94"/>
    <mergeCell ref="AN94:AP94"/>
    <mergeCell ref="AN89:AP89"/>
    <mergeCell ref="AG89:AM89"/>
    <mergeCell ref="E89:I89"/>
    <mergeCell ref="K89:AF89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2:AU96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2:AT96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9" location="'F3 HP - Horkovodní přivad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8"/>
  <sheetViews>
    <sheetView showGridLines="0" tabSelected="1" zoomScaleNormal="100" workbookViewId="0">
      <pane ySplit="1" topLeftCell="A2" activePane="bottomLeft" state="frozen"/>
      <selection pane="bottomLeft" activeCell="C4" sqref="C4:Q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2"/>
      <c r="C1" s="12"/>
      <c r="D1" s="13" t="s">
        <v>1</v>
      </c>
      <c r="E1" s="12"/>
      <c r="F1" s="14" t="s">
        <v>97</v>
      </c>
      <c r="G1" s="14"/>
      <c r="H1" s="257" t="s">
        <v>98</v>
      </c>
      <c r="I1" s="257"/>
      <c r="J1" s="257"/>
      <c r="K1" s="257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18"/>
      <c r="V1" s="118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77" t="s">
        <v>7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S2" s="219" t="s">
        <v>8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87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86</v>
      </c>
    </row>
    <row r="4" spans="1:66" ht="36.950000000000003" customHeight="1">
      <c r="B4" s="22"/>
      <c r="C4" s="179" t="s">
        <v>102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23"/>
      <c r="T4" s="24" t="s">
        <v>13</v>
      </c>
      <c r="AT4" s="18" t="s">
        <v>6</v>
      </c>
    </row>
    <row r="5" spans="1:66" ht="6.95" customHeight="1">
      <c r="B5" s="2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3"/>
    </row>
    <row r="6" spans="1:66" ht="25.35" customHeight="1">
      <c r="B6" s="22"/>
      <c r="C6" s="26"/>
      <c r="D6" s="30" t="s">
        <v>19</v>
      </c>
      <c r="E6" s="26"/>
      <c r="F6" s="225" t="str">
        <f>'Rekapitulace stavby'!K6</f>
        <v>VÝSTAVBA INŽ. SÍTÍ V PROSTORU SLATINICE</v>
      </c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6"/>
      <c r="R6" s="23"/>
    </row>
    <row r="7" spans="1:66" ht="25.35" customHeight="1">
      <c r="B7" s="22"/>
      <c r="C7" s="26"/>
      <c r="D7" s="30" t="s">
        <v>103</v>
      </c>
      <c r="E7" s="26"/>
      <c r="F7" s="225" t="s">
        <v>104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26"/>
      <c r="R7" s="23"/>
    </row>
    <row r="8" spans="1:66" s="1" customFormat="1" ht="32.85" customHeight="1">
      <c r="B8" s="35"/>
      <c r="C8" s="36"/>
      <c r="D8" s="29" t="s">
        <v>105</v>
      </c>
      <c r="E8" s="36"/>
      <c r="F8" s="185" t="s">
        <v>106</v>
      </c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36"/>
      <c r="R8" s="37"/>
    </row>
    <row r="9" spans="1:66" s="1" customFormat="1" ht="14.45" customHeight="1">
      <c r="B9" s="35"/>
      <c r="C9" s="36"/>
      <c r="D9" s="30" t="s">
        <v>21</v>
      </c>
      <c r="E9" s="36"/>
      <c r="F9" s="28" t="s">
        <v>5</v>
      </c>
      <c r="G9" s="36"/>
      <c r="H9" s="36"/>
      <c r="I9" s="36"/>
      <c r="J9" s="36"/>
      <c r="K9" s="36"/>
      <c r="L9" s="36"/>
      <c r="M9" s="30" t="s">
        <v>22</v>
      </c>
      <c r="N9" s="36"/>
      <c r="O9" s="28" t="s">
        <v>5</v>
      </c>
      <c r="P9" s="36"/>
      <c r="Q9" s="36"/>
      <c r="R9" s="37"/>
    </row>
    <row r="10" spans="1:66" s="1" customFormat="1" ht="14.45" customHeight="1">
      <c r="B10" s="35"/>
      <c r="C10" s="36"/>
      <c r="D10" s="30" t="s">
        <v>23</v>
      </c>
      <c r="E10" s="36"/>
      <c r="F10" s="28" t="s">
        <v>24</v>
      </c>
      <c r="G10" s="36"/>
      <c r="H10" s="36"/>
      <c r="I10" s="36"/>
      <c r="J10" s="36"/>
      <c r="K10" s="36"/>
      <c r="L10" s="36"/>
      <c r="M10" s="30" t="s">
        <v>25</v>
      </c>
      <c r="N10" s="36"/>
      <c r="O10" s="228" t="str">
        <f>'Rekapitulace stavby'!AN8</f>
        <v>30. 6. 2017</v>
      </c>
      <c r="P10" s="229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0" t="s">
        <v>27</v>
      </c>
      <c r="E12" s="36"/>
      <c r="F12" s="36"/>
      <c r="G12" s="36"/>
      <c r="H12" s="36"/>
      <c r="I12" s="36"/>
      <c r="J12" s="36"/>
      <c r="K12" s="36"/>
      <c r="L12" s="36"/>
      <c r="M12" s="30" t="s">
        <v>28</v>
      </c>
      <c r="N12" s="36"/>
      <c r="O12" s="183" t="str">
        <f>IF('Rekapitulace stavby'!AN10="","",'Rekapitulace stavby'!AN10)</f>
        <v/>
      </c>
      <c r="P12" s="183"/>
      <c r="Q12" s="36"/>
      <c r="R12" s="37"/>
    </row>
    <row r="13" spans="1:66" s="1" customFormat="1" ht="18" customHeight="1">
      <c r="B13" s="35"/>
      <c r="C13" s="36"/>
      <c r="D13" s="36"/>
      <c r="E13" s="28" t="str">
        <f>IF('Rekapitulace stavby'!E11="","",'Rekapitulace stavby'!E11)</f>
        <v xml:space="preserve"> </v>
      </c>
      <c r="F13" s="36"/>
      <c r="G13" s="36"/>
      <c r="H13" s="36"/>
      <c r="I13" s="36"/>
      <c r="J13" s="36"/>
      <c r="K13" s="36"/>
      <c r="L13" s="36"/>
      <c r="M13" s="30" t="s">
        <v>29</v>
      </c>
      <c r="N13" s="36"/>
      <c r="O13" s="183" t="str">
        <f>IF('Rekapitulace stavby'!AN11="","",'Rekapitulace stavby'!AN11)</f>
        <v/>
      </c>
      <c r="P13" s="183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0" t="s">
        <v>30</v>
      </c>
      <c r="E15" s="36"/>
      <c r="F15" s="36"/>
      <c r="G15" s="36"/>
      <c r="H15" s="36"/>
      <c r="I15" s="36"/>
      <c r="J15" s="36"/>
      <c r="K15" s="36"/>
      <c r="L15" s="36"/>
      <c r="M15" s="30" t="s">
        <v>28</v>
      </c>
      <c r="N15" s="36"/>
      <c r="O15" s="230" t="str">
        <f>IF('Rekapitulace stavby'!AN13="","",'Rekapitulace stavby'!AN13)</f>
        <v>Vyplň údaj</v>
      </c>
      <c r="P15" s="183"/>
      <c r="Q15" s="36"/>
      <c r="R15" s="37"/>
    </row>
    <row r="16" spans="1:66" s="1" customFormat="1" ht="18" customHeight="1">
      <c r="B16" s="35"/>
      <c r="C16" s="36"/>
      <c r="D16" s="36"/>
      <c r="E16" s="230" t="str">
        <f>IF('Rekapitulace stavby'!E14="","",'Rekapitulace stavby'!E14)</f>
        <v>Vyplň údaj</v>
      </c>
      <c r="F16" s="231"/>
      <c r="G16" s="231"/>
      <c r="H16" s="231"/>
      <c r="I16" s="231"/>
      <c r="J16" s="231"/>
      <c r="K16" s="231"/>
      <c r="L16" s="231"/>
      <c r="M16" s="30" t="s">
        <v>29</v>
      </c>
      <c r="N16" s="36"/>
      <c r="O16" s="230" t="str">
        <f>IF('Rekapitulace stavby'!AN14="","",'Rekapitulace stavby'!AN14)</f>
        <v>Vyplň údaj</v>
      </c>
      <c r="P16" s="183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0" t="s">
        <v>32</v>
      </c>
      <c r="E18" s="36"/>
      <c r="F18" s="36"/>
      <c r="G18" s="36"/>
      <c r="H18" s="36"/>
      <c r="I18" s="36"/>
      <c r="J18" s="36"/>
      <c r="K18" s="36"/>
      <c r="L18" s="36"/>
      <c r="M18" s="30" t="s">
        <v>28</v>
      </c>
      <c r="N18" s="36"/>
      <c r="O18" s="183" t="str">
        <f>IF('Rekapitulace stavby'!AN16="","",'Rekapitulace stavby'!AN16)</f>
        <v/>
      </c>
      <c r="P18" s="183"/>
      <c r="Q18" s="36"/>
      <c r="R18" s="37"/>
    </row>
    <row r="19" spans="2:18" s="1" customFormat="1" ht="18" customHeight="1">
      <c r="B19" s="35"/>
      <c r="C19" s="36"/>
      <c r="D19" s="36"/>
      <c r="E19" s="28" t="str">
        <f>IF('Rekapitulace stavby'!E17="","",'Rekapitulace stavby'!E17)</f>
        <v xml:space="preserve"> </v>
      </c>
      <c r="F19" s="36"/>
      <c r="G19" s="36"/>
      <c r="H19" s="36"/>
      <c r="I19" s="36"/>
      <c r="J19" s="36"/>
      <c r="K19" s="36"/>
      <c r="L19" s="36"/>
      <c r="M19" s="30" t="s">
        <v>29</v>
      </c>
      <c r="N19" s="36"/>
      <c r="O19" s="183" t="str">
        <f>IF('Rekapitulace stavby'!AN17="","",'Rekapitulace stavby'!AN17)</f>
        <v/>
      </c>
      <c r="P19" s="183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0" t="s">
        <v>34</v>
      </c>
      <c r="E21" s="36"/>
      <c r="F21" s="36"/>
      <c r="G21" s="36"/>
      <c r="H21" s="36"/>
      <c r="I21" s="36"/>
      <c r="J21" s="36"/>
      <c r="K21" s="36"/>
      <c r="L21" s="36"/>
      <c r="M21" s="30" t="s">
        <v>28</v>
      </c>
      <c r="N21" s="36"/>
      <c r="O21" s="183" t="str">
        <f>IF('Rekapitulace stavby'!AN19="","",'Rekapitulace stavby'!AN19)</f>
        <v/>
      </c>
      <c r="P21" s="183"/>
      <c r="Q21" s="36"/>
      <c r="R21" s="37"/>
    </row>
    <row r="22" spans="2:18" s="1" customFormat="1" ht="18" customHeight="1">
      <c r="B22" s="35"/>
      <c r="C22" s="36"/>
      <c r="D22" s="36"/>
      <c r="E22" s="28" t="str">
        <f>IF('Rekapitulace stavby'!E20="","",'Rekapitulace stavby'!E20)</f>
        <v xml:space="preserve"> </v>
      </c>
      <c r="F22" s="36"/>
      <c r="G22" s="36"/>
      <c r="H22" s="36"/>
      <c r="I22" s="36"/>
      <c r="J22" s="36"/>
      <c r="K22" s="36"/>
      <c r="L22" s="36"/>
      <c r="M22" s="30" t="s">
        <v>29</v>
      </c>
      <c r="N22" s="36"/>
      <c r="O22" s="183" t="str">
        <f>IF('Rekapitulace stavby'!AN20="","",'Rekapitulace stavby'!AN20)</f>
        <v/>
      </c>
      <c r="P22" s="183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0" t="s">
        <v>35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22.5" customHeight="1">
      <c r="B25" s="35"/>
      <c r="C25" s="36"/>
      <c r="D25" s="36"/>
      <c r="E25" s="188" t="s">
        <v>5</v>
      </c>
      <c r="F25" s="188"/>
      <c r="G25" s="188"/>
      <c r="H25" s="188"/>
      <c r="I25" s="188"/>
      <c r="J25" s="188"/>
      <c r="K25" s="188"/>
      <c r="L25" s="188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19" t="s">
        <v>107</v>
      </c>
      <c r="E28" s="36"/>
      <c r="F28" s="36"/>
      <c r="G28" s="36"/>
      <c r="H28" s="36"/>
      <c r="I28" s="36"/>
      <c r="J28" s="36"/>
      <c r="K28" s="36"/>
      <c r="L28" s="36"/>
      <c r="M28" s="189">
        <f>N89</f>
        <v>0</v>
      </c>
      <c r="N28" s="189"/>
      <c r="O28" s="189"/>
      <c r="P28" s="189"/>
      <c r="Q28" s="36"/>
      <c r="R28" s="37"/>
    </row>
    <row r="29" spans="2:18" s="1" customFormat="1" ht="14.45" customHeight="1">
      <c r="B29" s="35"/>
      <c r="C29" s="36"/>
      <c r="D29" s="34" t="s">
        <v>91</v>
      </c>
      <c r="E29" s="36"/>
      <c r="F29" s="36"/>
      <c r="G29" s="36"/>
      <c r="H29" s="36"/>
      <c r="I29" s="36"/>
      <c r="J29" s="36"/>
      <c r="K29" s="36"/>
      <c r="L29" s="36"/>
      <c r="M29" s="189">
        <f>N100</f>
        <v>0</v>
      </c>
      <c r="N29" s="189"/>
      <c r="O29" s="189"/>
      <c r="P29" s="189"/>
      <c r="Q29" s="36"/>
      <c r="R29" s="37"/>
    </row>
    <row r="30" spans="2:18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0" t="s">
        <v>38</v>
      </c>
      <c r="E31" s="36"/>
      <c r="F31" s="36"/>
      <c r="G31" s="36"/>
      <c r="H31" s="36"/>
      <c r="I31" s="36"/>
      <c r="J31" s="36"/>
      <c r="K31" s="36"/>
      <c r="L31" s="36"/>
      <c r="M31" s="232">
        <f>ROUND(M28+M29,2)</f>
        <v>0</v>
      </c>
      <c r="N31" s="227"/>
      <c r="O31" s="227"/>
      <c r="P31" s="227"/>
      <c r="Q31" s="36"/>
      <c r="R31" s="37"/>
    </row>
    <row r="32" spans="2:18" s="1" customFormat="1" ht="6.95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>
      <c r="B33" s="35"/>
      <c r="C33" s="36"/>
      <c r="D33" s="42" t="s">
        <v>39</v>
      </c>
      <c r="E33" s="42" t="s">
        <v>40</v>
      </c>
      <c r="F33" s="43">
        <v>0.21</v>
      </c>
      <c r="G33" s="121" t="s">
        <v>41</v>
      </c>
      <c r="H33" s="233">
        <f>(SUM(BE100:BE107)+SUM(BE126:BE196))</f>
        <v>0</v>
      </c>
      <c r="I33" s="227"/>
      <c r="J33" s="227"/>
      <c r="K33" s="36"/>
      <c r="L33" s="36"/>
      <c r="M33" s="233">
        <f>ROUND((SUM(BE100:BE107)+SUM(BE126:BE196)), 2)*F33</f>
        <v>0</v>
      </c>
      <c r="N33" s="227"/>
      <c r="O33" s="227"/>
      <c r="P33" s="227"/>
      <c r="Q33" s="36"/>
      <c r="R33" s="37"/>
    </row>
    <row r="34" spans="2:18" s="1" customFormat="1" ht="14.45" customHeight="1">
      <c r="B34" s="35"/>
      <c r="C34" s="36"/>
      <c r="D34" s="36"/>
      <c r="E34" s="42" t="s">
        <v>42</v>
      </c>
      <c r="F34" s="43">
        <v>0.15</v>
      </c>
      <c r="G34" s="121" t="s">
        <v>41</v>
      </c>
      <c r="H34" s="233">
        <f>(SUM(BF100:BF107)+SUM(BF126:BF196))</f>
        <v>0</v>
      </c>
      <c r="I34" s="227"/>
      <c r="J34" s="227"/>
      <c r="K34" s="36"/>
      <c r="L34" s="36"/>
      <c r="M34" s="233">
        <f>ROUND((SUM(BF100:BF107)+SUM(BF126:BF196)), 2)*F34</f>
        <v>0</v>
      </c>
      <c r="N34" s="227"/>
      <c r="O34" s="227"/>
      <c r="P34" s="227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43</v>
      </c>
      <c r="F35" s="43">
        <v>0.21</v>
      </c>
      <c r="G35" s="121" t="s">
        <v>41</v>
      </c>
      <c r="H35" s="233">
        <f>(SUM(BG100:BG107)+SUM(BG126:BG196))</f>
        <v>0</v>
      </c>
      <c r="I35" s="227"/>
      <c r="J35" s="227"/>
      <c r="K35" s="36"/>
      <c r="L35" s="36"/>
      <c r="M35" s="233">
        <v>0</v>
      </c>
      <c r="N35" s="227"/>
      <c r="O35" s="227"/>
      <c r="P35" s="227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44</v>
      </c>
      <c r="F36" s="43">
        <v>0.15</v>
      </c>
      <c r="G36" s="121" t="s">
        <v>41</v>
      </c>
      <c r="H36" s="233">
        <f>(SUM(BH100:BH107)+SUM(BH126:BH196))</f>
        <v>0</v>
      </c>
      <c r="I36" s="227"/>
      <c r="J36" s="227"/>
      <c r="K36" s="36"/>
      <c r="L36" s="36"/>
      <c r="M36" s="233">
        <v>0</v>
      </c>
      <c r="N36" s="227"/>
      <c r="O36" s="227"/>
      <c r="P36" s="227"/>
      <c r="Q36" s="36"/>
      <c r="R36" s="37"/>
    </row>
    <row r="37" spans="2:18" s="1" customFormat="1" ht="14.45" hidden="1" customHeight="1">
      <c r="B37" s="35"/>
      <c r="C37" s="36"/>
      <c r="D37" s="36"/>
      <c r="E37" s="42" t="s">
        <v>45</v>
      </c>
      <c r="F37" s="43">
        <v>0</v>
      </c>
      <c r="G37" s="121" t="s">
        <v>41</v>
      </c>
      <c r="H37" s="233">
        <f>(SUM(BI100:BI107)+SUM(BI126:BI196))</f>
        <v>0</v>
      </c>
      <c r="I37" s="227"/>
      <c r="J37" s="227"/>
      <c r="K37" s="36"/>
      <c r="L37" s="36"/>
      <c r="M37" s="233">
        <v>0</v>
      </c>
      <c r="N37" s="227"/>
      <c r="O37" s="227"/>
      <c r="P37" s="227"/>
      <c r="Q37" s="36"/>
      <c r="R37" s="37"/>
    </row>
    <row r="38" spans="2:18" s="1" customFormat="1" ht="6.9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17"/>
      <c r="D39" s="122" t="s">
        <v>46</v>
      </c>
      <c r="E39" s="75"/>
      <c r="F39" s="75"/>
      <c r="G39" s="123" t="s">
        <v>47</v>
      </c>
      <c r="H39" s="124" t="s">
        <v>48</v>
      </c>
      <c r="I39" s="75"/>
      <c r="J39" s="75"/>
      <c r="K39" s="75"/>
      <c r="L39" s="234">
        <f>SUM(M31:M37)</f>
        <v>0</v>
      </c>
      <c r="M39" s="234"/>
      <c r="N39" s="234"/>
      <c r="O39" s="234"/>
      <c r="P39" s="235"/>
      <c r="Q39" s="117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3"/>
    </row>
    <row r="43" spans="2:18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3"/>
    </row>
    <row r="44" spans="2:18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3"/>
    </row>
    <row r="45" spans="2:18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</row>
    <row r="46" spans="2:18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</row>
    <row r="47" spans="2:18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3"/>
    </row>
    <row r="48" spans="2:18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3"/>
    </row>
    <row r="49" spans="2:18">
      <c r="B49" s="2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3"/>
    </row>
    <row r="50" spans="2:18" s="1" customFormat="1" ht="15">
      <c r="B50" s="35"/>
      <c r="C50" s="36"/>
      <c r="D50" s="50" t="s">
        <v>49</v>
      </c>
      <c r="E50" s="51"/>
      <c r="F50" s="51"/>
      <c r="G50" s="51"/>
      <c r="H50" s="52"/>
      <c r="I50" s="36"/>
      <c r="J50" s="50" t="s">
        <v>50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2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3"/>
    </row>
    <row r="52" spans="2:18">
      <c r="B52" s="22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3"/>
    </row>
    <row r="53" spans="2:18">
      <c r="B53" s="22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3"/>
    </row>
    <row r="54" spans="2:18">
      <c r="B54" s="22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3"/>
    </row>
    <row r="55" spans="2:18">
      <c r="B55" s="22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3"/>
    </row>
    <row r="56" spans="2:18">
      <c r="B56" s="22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3"/>
    </row>
    <row r="57" spans="2:18">
      <c r="B57" s="22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3"/>
    </row>
    <row r="58" spans="2:18">
      <c r="B58" s="22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3"/>
    </row>
    <row r="59" spans="2:18" s="1" customFormat="1" ht="15">
      <c r="B59" s="35"/>
      <c r="C59" s="36"/>
      <c r="D59" s="55" t="s">
        <v>51</v>
      </c>
      <c r="E59" s="56"/>
      <c r="F59" s="56"/>
      <c r="G59" s="57" t="s">
        <v>52</v>
      </c>
      <c r="H59" s="58"/>
      <c r="I59" s="36"/>
      <c r="J59" s="55" t="s">
        <v>51</v>
      </c>
      <c r="K59" s="56"/>
      <c r="L59" s="56"/>
      <c r="M59" s="56"/>
      <c r="N59" s="57" t="s">
        <v>52</v>
      </c>
      <c r="O59" s="56"/>
      <c r="P59" s="58"/>
      <c r="Q59" s="36"/>
      <c r="R59" s="37"/>
    </row>
    <row r="60" spans="2:18">
      <c r="B60" s="22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3"/>
    </row>
    <row r="61" spans="2:18" s="1" customFormat="1" ht="15">
      <c r="B61" s="35"/>
      <c r="C61" s="36"/>
      <c r="D61" s="50" t="s">
        <v>53</v>
      </c>
      <c r="E61" s="51"/>
      <c r="F61" s="51"/>
      <c r="G61" s="51"/>
      <c r="H61" s="52"/>
      <c r="I61" s="36"/>
      <c r="J61" s="50" t="s">
        <v>54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2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3"/>
    </row>
    <row r="63" spans="2:18">
      <c r="B63" s="22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3"/>
    </row>
    <row r="64" spans="2:18">
      <c r="B64" s="22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3"/>
    </row>
    <row r="65" spans="2:18">
      <c r="B65" s="22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3"/>
    </row>
    <row r="66" spans="2:18">
      <c r="B66" s="22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3"/>
    </row>
    <row r="67" spans="2:18">
      <c r="B67" s="22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3"/>
    </row>
    <row r="68" spans="2:18">
      <c r="B68" s="22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3"/>
    </row>
    <row r="69" spans="2:18">
      <c r="B69" s="22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3"/>
    </row>
    <row r="70" spans="2:18" s="1" customFormat="1" ht="15">
      <c r="B70" s="35"/>
      <c r="C70" s="36"/>
      <c r="D70" s="55" t="s">
        <v>51</v>
      </c>
      <c r="E70" s="56"/>
      <c r="F70" s="56"/>
      <c r="G70" s="57" t="s">
        <v>52</v>
      </c>
      <c r="H70" s="58"/>
      <c r="I70" s="36"/>
      <c r="J70" s="55" t="s">
        <v>51</v>
      </c>
      <c r="K70" s="56"/>
      <c r="L70" s="56"/>
      <c r="M70" s="56"/>
      <c r="N70" s="57" t="s">
        <v>52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79" t="s">
        <v>108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19</v>
      </c>
      <c r="D78" s="36"/>
      <c r="E78" s="36"/>
      <c r="F78" s="225" t="str">
        <f>F6</f>
        <v>VÝSTAVBA INŽ. SÍTÍ V PROSTORU SLATINICE</v>
      </c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36"/>
      <c r="R78" s="37"/>
    </row>
    <row r="79" spans="2:18" ht="30" customHeight="1">
      <c r="B79" s="22"/>
      <c r="C79" s="30" t="s">
        <v>103</v>
      </c>
      <c r="D79" s="26"/>
      <c r="E79" s="26"/>
      <c r="F79" s="225" t="s">
        <v>104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26"/>
      <c r="R79" s="23"/>
    </row>
    <row r="80" spans="2:18" s="1" customFormat="1" ht="36.950000000000003" customHeight="1">
      <c r="B80" s="35"/>
      <c r="C80" s="69" t="s">
        <v>105</v>
      </c>
      <c r="D80" s="36"/>
      <c r="E80" s="36"/>
      <c r="F80" s="199" t="str">
        <f>F8</f>
        <v>F3 HP - Horkovodní přivaděč - ÚSEK 2</v>
      </c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0" t="s">
        <v>23</v>
      </c>
      <c r="D82" s="36"/>
      <c r="E82" s="36"/>
      <c r="F82" s="28" t="str">
        <f>F10</f>
        <v xml:space="preserve"> </v>
      </c>
      <c r="G82" s="36"/>
      <c r="H82" s="36"/>
      <c r="I82" s="36"/>
      <c r="J82" s="36"/>
      <c r="K82" s="30" t="s">
        <v>25</v>
      </c>
      <c r="L82" s="36"/>
      <c r="M82" s="229" t="str">
        <f>IF(O10="","",O10)</f>
        <v>30. 6. 2017</v>
      </c>
      <c r="N82" s="229"/>
      <c r="O82" s="229"/>
      <c r="P82" s="229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 ht="15">
      <c r="B84" s="35"/>
      <c r="C84" s="30" t="s">
        <v>27</v>
      </c>
      <c r="D84" s="36"/>
      <c r="E84" s="36"/>
      <c r="F84" s="28" t="str">
        <f>E13</f>
        <v xml:space="preserve"> </v>
      </c>
      <c r="G84" s="36"/>
      <c r="H84" s="36"/>
      <c r="I84" s="36"/>
      <c r="J84" s="36"/>
      <c r="K84" s="30" t="s">
        <v>32</v>
      </c>
      <c r="L84" s="36"/>
      <c r="M84" s="183" t="str">
        <f>E19</f>
        <v xml:space="preserve"> </v>
      </c>
      <c r="N84" s="183"/>
      <c r="O84" s="183"/>
      <c r="P84" s="183"/>
      <c r="Q84" s="183"/>
      <c r="R84" s="37"/>
    </row>
    <row r="85" spans="2:47" s="1" customFormat="1" ht="14.45" customHeight="1">
      <c r="B85" s="35"/>
      <c r="C85" s="30" t="s">
        <v>30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34</v>
      </c>
      <c r="L85" s="36"/>
      <c r="M85" s="183" t="str">
        <f>E22</f>
        <v xml:space="preserve"> </v>
      </c>
      <c r="N85" s="183"/>
      <c r="O85" s="183"/>
      <c r="P85" s="183"/>
      <c r="Q85" s="183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36" t="s">
        <v>109</v>
      </c>
      <c r="D87" s="237"/>
      <c r="E87" s="237"/>
      <c r="F87" s="237"/>
      <c r="G87" s="237"/>
      <c r="H87" s="117"/>
      <c r="I87" s="117"/>
      <c r="J87" s="117"/>
      <c r="K87" s="117"/>
      <c r="L87" s="117"/>
      <c r="M87" s="117"/>
      <c r="N87" s="236" t="s">
        <v>110</v>
      </c>
      <c r="O87" s="237"/>
      <c r="P87" s="237"/>
      <c r="Q87" s="237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5" t="s">
        <v>111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24">
        <f>N126</f>
        <v>0</v>
      </c>
      <c r="O89" s="238"/>
      <c r="P89" s="238"/>
      <c r="Q89" s="238"/>
      <c r="R89" s="37"/>
      <c r="AU89" s="18" t="s">
        <v>112</v>
      </c>
    </row>
    <row r="90" spans="2:47" s="7" customFormat="1" ht="24.95" customHeight="1">
      <c r="B90" s="126"/>
      <c r="C90" s="127"/>
      <c r="D90" s="128" t="s">
        <v>113</v>
      </c>
      <c r="E90" s="127"/>
      <c r="F90" s="127"/>
      <c r="G90" s="127"/>
      <c r="H90" s="127"/>
      <c r="I90" s="127"/>
      <c r="J90" s="127"/>
      <c r="K90" s="127"/>
      <c r="L90" s="127"/>
      <c r="M90" s="127"/>
      <c r="N90" s="239">
        <f>N127</f>
        <v>0</v>
      </c>
      <c r="O90" s="240"/>
      <c r="P90" s="240"/>
      <c r="Q90" s="240"/>
      <c r="R90" s="129"/>
    </row>
    <row r="91" spans="2:47" s="8" customFormat="1" ht="19.899999999999999" customHeight="1">
      <c r="B91" s="130"/>
      <c r="C91" s="99"/>
      <c r="D91" s="106" t="s">
        <v>114</v>
      </c>
      <c r="E91" s="99"/>
      <c r="F91" s="99"/>
      <c r="G91" s="99"/>
      <c r="H91" s="99"/>
      <c r="I91" s="99"/>
      <c r="J91" s="99"/>
      <c r="K91" s="99"/>
      <c r="L91" s="99"/>
      <c r="M91" s="99"/>
      <c r="N91" s="214">
        <f>N128</f>
        <v>0</v>
      </c>
      <c r="O91" s="215"/>
      <c r="P91" s="215"/>
      <c r="Q91" s="215"/>
      <c r="R91" s="131"/>
    </row>
    <row r="92" spans="2:47" s="8" customFormat="1" ht="19.899999999999999" customHeight="1">
      <c r="B92" s="130"/>
      <c r="C92" s="99"/>
      <c r="D92" s="106" t="s">
        <v>115</v>
      </c>
      <c r="E92" s="99"/>
      <c r="F92" s="99"/>
      <c r="G92" s="99"/>
      <c r="H92" s="99"/>
      <c r="I92" s="99"/>
      <c r="J92" s="99"/>
      <c r="K92" s="99"/>
      <c r="L92" s="99"/>
      <c r="M92" s="99"/>
      <c r="N92" s="214">
        <f>N145</f>
        <v>0</v>
      </c>
      <c r="O92" s="215"/>
      <c r="P92" s="215"/>
      <c r="Q92" s="215"/>
      <c r="R92" s="131"/>
    </row>
    <row r="93" spans="2:47" s="8" customFormat="1" ht="19.899999999999999" customHeight="1">
      <c r="B93" s="130"/>
      <c r="C93" s="99"/>
      <c r="D93" s="106" t="s">
        <v>116</v>
      </c>
      <c r="E93" s="99"/>
      <c r="F93" s="99"/>
      <c r="G93" s="99"/>
      <c r="H93" s="99"/>
      <c r="I93" s="99"/>
      <c r="J93" s="99"/>
      <c r="K93" s="99"/>
      <c r="L93" s="99"/>
      <c r="M93" s="99"/>
      <c r="N93" s="214">
        <f>N150</f>
        <v>0</v>
      </c>
      <c r="O93" s="215"/>
      <c r="P93" s="215"/>
      <c r="Q93" s="215"/>
      <c r="R93" s="131"/>
    </row>
    <row r="94" spans="2:47" s="8" customFormat="1" ht="19.899999999999999" customHeight="1">
      <c r="B94" s="130"/>
      <c r="C94" s="99"/>
      <c r="D94" s="106" t="s">
        <v>117</v>
      </c>
      <c r="E94" s="99"/>
      <c r="F94" s="99"/>
      <c r="G94" s="99"/>
      <c r="H94" s="99"/>
      <c r="I94" s="99"/>
      <c r="J94" s="99"/>
      <c r="K94" s="99"/>
      <c r="L94" s="99"/>
      <c r="M94" s="99"/>
      <c r="N94" s="214">
        <f>N155</f>
        <v>0</v>
      </c>
      <c r="O94" s="215"/>
      <c r="P94" s="215"/>
      <c r="Q94" s="215"/>
      <c r="R94" s="131"/>
    </row>
    <row r="95" spans="2:47" s="8" customFormat="1" ht="19.899999999999999" customHeight="1">
      <c r="B95" s="130"/>
      <c r="C95" s="99"/>
      <c r="D95" s="106" t="s">
        <v>118</v>
      </c>
      <c r="E95" s="99"/>
      <c r="F95" s="99"/>
      <c r="G95" s="99"/>
      <c r="H95" s="99"/>
      <c r="I95" s="99"/>
      <c r="J95" s="99"/>
      <c r="K95" s="99"/>
      <c r="L95" s="99"/>
      <c r="M95" s="99"/>
      <c r="N95" s="214">
        <f>N171</f>
        <v>0</v>
      </c>
      <c r="O95" s="215"/>
      <c r="P95" s="215"/>
      <c r="Q95" s="215"/>
      <c r="R95" s="131"/>
    </row>
    <row r="96" spans="2:47" s="8" customFormat="1" ht="19.899999999999999" customHeight="1">
      <c r="B96" s="130"/>
      <c r="C96" s="99"/>
      <c r="D96" s="106" t="s">
        <v>119</v>
      </c>
      <c r="E96" s="99"/>
      <c r="F96" s="99"/>
      <c r="G96" s="99"/>
      <c r="H96" s="99"/>
      <c r="I96" s="99"/>
      <c r="J96" s="99"/>
      <c r="K96" s="99"/>
      <c r="L96" s="99"/>
      <c r="M96" s="99"/>
      <c r="N96" s="214">
        <f>N174</f>
        <v>0</v>
      </c>
      <c r="O96" s="215"/>
      <c r="P96" s="215"/>
      <c r="Q96" s="215"/>
      <c r="R96" s="131"/>
    </row>
    <row r="97" spans="2:65" s="8" customFormat="1" ht="19.899999999999999" customHeight="1">
      <c r="B97" s="130"/>
      <c r="C97" s="99"/>
      <c r="D97" s="106" t="s">
        <v>120</v>
      </c>
      <c r="E97" s="99"/>
      <c r="F97" s="99"/>
      <c r="G97" s="99"/>
      <c r="H97" s="99"/>
      <c r="I97" s="99"/>
      <c r="J97" s="99"/>
      <c r="K97" s="99"/>
      <c r="L97" s="99"/>
      <c r="M97" s="99"/>
      <c r="N97" s="214">
        <f>N184</f>
        <v>0</v>
      </c>
      <c r="O97" s="215"/>
      <c r="P97" s="215"/>
      <c r="Q97" s="215"/>
      <c r="R97" s="131"/>
    </row>
    <row r="98" spans="2:65" s="8" customFormat="1" ht="14.85" customHeight="1">
      <c r="B98" s="130"/>
      <c r="C98" s="99"/>
      <c r="D98" s="106" t="s">
        <v>121</v>
      </c>
      <c r="E98" s="99"/>
      <c r="F98" s="99"/>
      <c r="G98" s="99"/>
      <c r="H98" s="99"/>
      <c r="I98" s="99"/>
      <c r="J98" s="99"/>
      <c r="K98" s="99"/>
      <c r="L98" s="99"/>
      <c r="M98" s="99"/>
      <c r="N98" s="214">
        <f>N190</f>
        <v>0</v>
      </c>
      <c r="O98" s="215"/>
      <c r="P98" s="215"/>
      <c r="Q98" s="215"/>
      <c r="R98" s="131"/>
    </row>
    <row r="99" spans="2:65" s="1" customFormat="1" ht="21.75" customHeight="1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</row>
    <row r="100" spans="2:65" s="1" customFormat="1" ht="29.25" customHeight="1">
      <c r="B100" s="35"/>
      <c r="C100" s="125" t="s">
        <v>122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238">
        <f>ROUND(N101+N102+N103+N104+N105+N106,2)</f>
        <v>0</v>
      </c>
      <c r="O100" s="241"/>
      <c r="P100" s="241"/>
      <c r="Q100" s="241"/>
      <c r="R100" s="37"/>
      <c r="T100" s="132"/>
      <c r="U100" s="133" t="s">
        <v>39</v>
      </c>
    </row>
    <row r="101" spans="2:65" s="1" customFormat="1" ht="18" customHeight="1">
      <c r="B101" s="134"/>
      <c r="C101" s="135"/>
      <c r="D101" s="221" t="s">
        <v>123</v>
      </c>
      <c r="E101" s="242"/>
      <c r="F101" s="242"/>
      <c r="G101" s="242"/>
      <c r="H101" s="242"/>
      <c r="I101" s="135"/>
      <c r="J101" s="135"/>
      <c r="K101" s="135"/>
      <c r="L101" s="135"/>
      <c r="M101" s="135"/>
      <c r="N101" s="217">
        <f>ROUND(N89*T101,2)</f>
        <v>0</v>
      </c>
      <c r="O101" s="243"/>
      <c r="P101" s="243"/>
      <c r="Q101" s="243"/>
      <c r="R101" s="137"/>
      <c r="S101" s="135"/>
      <c r="T101" s="138"/>
      <c r="U101" s="139" t="s">
        <v>40</v>
      </c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1" t="s">
        <v>124</v>
      </c>
      <c r="AZ101" s="140"/>
      <c r="BA101" s="140"/>
      <c r="BB101" s="140"/>
      <c r="BC101" s="140"/>
      <c r="BD101" s="140"/>
      <c r="BE101" s="142">
        <f t="shared" ref="BE101:BE106" si="0">IF(U101="základní",N101,0)</f>
        <v>0</v>
      </c>
      <c r="BF101" s="142">
        <f t="shared" ref="BF101:BF106" si="1">IF(U101="snížená",N101,0)</f>
        <v>0</v>
      </c>
      <c r="BG101" s="142">
        <f t="shared" ref="BG101:BG106" si="2">IF(U101="zákl. přenesená",N101,0)</f>
        <v>0</v>
      </c>
      <c r="BH101" s="142">
        <f t="shared" ref="BH101:BH106" si="3">IF(U101="sníž. přenesená",N101,0)</f>
        <v>0</v>
      </c>
      <c r="BI101" s="142">
        <f t="shared" ref="BI101:BI106" si="4">IF(U101="nulová",N101,0)</f>
        <v>0</v>
      </c>
      <c r="BJ101" s="141" t="s">
        <v>82</v>
      </c>
      <c r="BK101" s="140"/>
      <c r="BL101" s="140"/>
      <c r="BM101" s="140"/>
    </row>
    <row r="102" spans="2:65" s="1" customFormat="1" ht="18" customHeight="1">
      <c r="B102" s="134"/>
      <c r="C102" s="135"/>
      <c r="D102" s="221" t="s">
        <v>125</v>
      </c>
      <c r="E102" s="242"/>
      <c r="F102" s="242"/>
      <c r="G102" s="242"/>
      <c r="H102" s="242"/>
      <c r="I102" s="135"/>
      <c r="J102" s="135"/>
      <c r="K102" s="135"/>
      <c r="L102" s="135"/>
      <c r="M102" s="135"/>
      <c r="N102" s="217">
        <f>ROUND(N89*T102,2)</f>
        <v>0</v>
      </c>
      <c r="O102" s="243"/>
      <c r="P102" s="243"/>
      <c r="Q102" s="243"/>
      <c r="R102" s="137"/>
      <c r="S102" s="135"/>
      <c r="T102" s="138"/>
      <c r="U102" s="139" t="s">
        <v>40</v>
      </c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1" t="s">
        <v>124</v>
      </c>
      <c r="AZ102" s="140"/>
      <c r="BA102" s="140"/>
      <c r="BB102" s="140"/>
      <c r="BC102" s="140"/>
      <c r="BD102" s="140"/>
      <c r="BE102" s="142">
        <f t="shared" si="0"/>
        <v>0</v>
      </c>
      <c r="BF102" s="142">
        <f t="shared" si="1"/>
        <v>0</v>
      </c>
      <c r="BG102" s="142">
        <f t="shared" si="2"/>
        <v>0</v>
      </c>
      <c r="BH102" s="142">
        <f t="shared" si="3"/>
        <v>0</v>
      </c>
      <c r="BI102" s="142">
        <f t="shared" si="4"/>
        <v>0</v>
      </c>
      <c r="BJ102" s="141" t="s">
        <v>82</v>
      </c>
      <c r="BK102" s="140"/>
      <c r="BL102" s="140"/>
      <c r="BM102" s="140"/>
    </row>
    <row r="103" spans="2:65" s="1" customFormat="1" ht="18" customHeight="1">
      <c r="B103" s="134"/>
      <c r="C103" s="135"/>
      <c r="D103" s="221" t="s">
        <v>126</v>
      </c>
      <c r="E103" s="242"/>
      <c r="F103" s="242"/>
      <c r="G103" s="242"/>
      <c r="H103" s="242"/>
      <c r="I103" s="135"/>
      <c r="J103" s="135"/>
      <c r="K103" s="135"/>
      <c r="L103" s="135"/>
      <c r="M103" s="135"/>
      <c r="N103" s="217">
        <f>ROUND(N89*T103,2)</f>
        <v>0</v>
      </c>
      <c r="O103" s="243"/>
      <c r="P103" s="243"/>
      <c r="Q103" s="243"/>
      <c r="R103" s="137"/>
      <c r="S103" s="135"/>
      <c r="T103" s="138"/>
      <c r="U103" s="139" t="s">
        <v>40</v>
      </c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1" t="s">
        <v>124</v>
      </c>
      <c r="AZ103" s="140"/>
      <c r="BA103" s="140"/>
      <c r="BB103" s="140"/>
      <c r="BC103" s="140"/>
      <c r="BD103" s="140"/>
      <c r="BE103" s="142">
        <f t="shared" si="0"/>
        <v>0</v>
      </c>
      <c r="BF103" s="142">
        <f t="shared" si="1"/>
        <v>0</v>
      </c>
      <c r="BG103" s="142">
        <f t="shared" si="2"/>
        <v>0</v>
      </c>
      <c r="BH103" s="142">
        <f t="shared" si="3"/>
        <v>0</v>
      </c>
      <c r="BI103" s="142">
        <f t="shared" si="4"/>
        <v>0</v>
      </c>
      <c r="BJ103" s="141" t="s">
        <v>82</v>
      </c>
      <c r="BK103" s="140"/>
      <c r="BL103" s="140"/>
      <c r="BM103" s="140"/>
    </row>
    <row r="104" spans="2:65" s="1" customFormat="1" ht="18" customHeight="1">
      <c r="B104" s="134"/>
      <c r="C104" s="135"/>
      <c r="D104" s="221" t="s">
        <v>127</v>
      </c>
      <c r="E104" s="242"/>
      <c r="F104" s="242"/>
      <c r="G104" s="242"/>
      <c r="H104" s="242"/>
      <c r="I104" s="135"/>
      <c r="J104" s="135"/>
      <c r="K104" s="135"/>
      <c r="L104" s="135"/>
      <c r="M104" s="135"/>
      <c r="N104" s="217">
        <f>ROUND(N89*T104,2)</f>
        <v>0</v>
      </c>
      <c r="O104" s="243"/>
      <c r="P104" s="243"/>
      <c r="Q104" s="243"/>
      <c r="R104" s="137"/>
      <c r="S104" s="135"/>
      <c r="T104" s="138"/>
      <c r="U104" s="139" t="s">
        <v>40</v>
      </c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1" t="s">
        <v>124</v>
      </c>
      <c r="AZ104" s="140"/>
      <c r="BA104" s="140"/>
      <c r="BB104" s="140"/>
      <c r="BC104" s="140"/>
      <c r="BD104" s="140"/>
      <c r="BE104" s="142">
        <f t="shared" si="0"/>
        <v>0</v>
      </c>
      <c r="BF104" s="142">
        <f t="shared" si="1"/>
        <v>0</v>
      </c>
      <c r="BG104" s="142">
        <f t="shared" si="2"/>
        <v>0</v>
      </c>
      <c r="BH104" s="142">
        <f t="shared" si="3"/>
        <v>0</v>
      </c>
      <c r="BI104" s="142">
        <f t="shared" si="4"/>
        <v>0</v>
      </c>
      <c r="BJ104" s="141" t="s">
        <v>82</v>
      </c>
      <c r="BK104" s="140"/>
      <c r="BL104" s="140"/>
      <c r="BM104" s="140"/>
    </row>
    <row r="105" spans="2:65" s="1" customFormat="1" ht="18" customHeight="1">
      <c r="B105" s="134"/>
      <c r="C105" s="135"/>
      <c r="D105" s="221" t="s">
        <v>128</v>
      </c>
      <c r="E105" s="242"/>
      <c r="F105" s="242"/>
      <c r="G105" s="242"/>
      <c r="H105" s="242"/>
      <c r="I105" s="135"/>
      <c r="J105" s="135"/>
      <c r="K105" s="135"/>
      <c r="L105" s="135"/>
      <c r="M105" s="135"/>
      <c r="N105" s="217">
        <f>ROUND(N89*T105,2)</f>
        <v>0</v>
      </c>
      <c r="O105" s="243"/>
      <c r="P105" s="243"/>
      <c r="Q105" s="243"/>
      <c r="R105" s="137"/>
      <c r="S105" s="135"/>
      <c r="T105" s="138"/>
      <c r="U105" s="139" t="s">
        <v>40</v>
      </c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1" t="s">
        <v>124</v>
      </c>
      <c r="AZ105" s="140"/>
      <c r="BA105" s="140"/>
      <c r="BB105" s="140"/>
      <c r="BC105" s="140"/>
      <c r="BD105" s="140"/>
      <c r="BE105" s="142">
        <f t="shared" si="0"/>
        <v>0</v>
      </c>
      <c r="BF105" s="142">
        <f t="shared" si="1"/>
        <v>0</v>
      </c>
      <c r="BG105" s="142">
        <f t="shared" si="2"/>
        <v>0</v>
      </c>
      <c r="BH105" s="142">
        <f t="shared" si="3"/>
        <v>0</v>
      </c>
      <c r="BI105" s="142">
        <f t="shared" si="4"/>
        <v>0</v>
      </c>
      <c r="BJ105" s="141" t="s">
        <v>82</v>
      </c>
      <c r="BK105" s="140"/>
      <c r="BL105" s="140"/>
      <c r="BM105" s="140"/>
    </row>
    <row r="106" spans="2:65" s="1" customFormat="1" ht="18" customHeight="1">
      <c r="B106" s="134"/>
      <c r="C106" s="135"/>
      <c r="D106" s="136" t="s">
        <v>129</v>
      </c>
      <c r="E106" s="135"/>
      <c r="F106" s="135"/>
      <c r="G106" s="135"/>
      <c r="H106" s="135"/>
      <c r="I106" s="135"/>
      <c r="J106" s="135"/>
      <c r="K106" s="135"/>
      <c r="L106" s="135"/>
      <c r="M106" s="135"/>
      <c r="N106" s="217">
        <f>ROUND(N89*T106,2)</f>
        <v>0</v>
      </c>
      <c r="O106" s="243"/>
      <c r="P106" s="243"/>
      <c r="Q106" s="243"/>
      <c r="R106" s="137"/>
      <c r="S106" s="135"/>
      <c r="T106" s="143"/>
      <c r="U106" s="144" t="s">
        <v>40</v>
      </c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1" t="s">
        <v>130</v>
      </c>
      <c r="AZ106" s="140"/>
      <c r="BA106" s="140"/>
      <c r="BB106" s="140"/>
      <c r="BC106" s="140"/>
      <c r="BD106" s="140"/>
      <c r="BE106" s="142">
        <f t="shared" si="0"/>
        <v>0</v>
      </c>
      <c r="BF106" s="142">
        <f t="shared" si="1"/>
        <v>0</v>
      </c>
      <c r="BG106" s="142">
        <f t="shared" si="2"/>
        <v>0</v>
      </c>
      <c r="BH106" s="142">
        <f t="shared" si="3"/>
        <v>0</v>
      </c>
      <c r="BI106" s="142">
        <f t="shared" si="4"/>
        <v>0</v>
      </c>
      <c r="BJ106" s="141" t="s">
        <v>82</v>
      </c>
      <c r="BK106" s="140"/>
      <c r="BL106" s="140"/>
      <c r="BM106" s="140"/>
    </row>
    <row r="107" spans="2:65" s="1" customForma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65" s="1" customFormat="1" ht="29.25" customHeight="1">
      <c r="B108" s="35"/>
      <c r="C108" s="116" t="s">
        <v>96</v>
      </c>
      <c r="D108" s="117"/>
      <c r="E108" s="117"/>
      <c r="F108" s="117"/>
      <c r="G108" s="117"/>
      <c r="H108" s="117"/>
      <c r="I108" s="117"/>
      <c r="J108" s="117"/>
      <c r="K108" s="117"/>
      <c r="L108" s="218">
        <f>ROUND(SUM(N89+N100),2)</f>
        <v>0</v>
      </c>
      <c r="M108" s="218"/>
      <c r="N108" s="218"/>
      <c r="O108" s="218"/>
      <c r="P108" s="218"/>
      <c r="Q108" s="218"/>
      <c r="R108" s="37"/>
    </row>
    <row r="109" spans="2:65" s="1" customFormat="1" ht="6.95" customHeight="1"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1"/>
    </row>
    <row r="113" spans="2:63" s="1" customFormat="1" ht="6.95" customHeight="1"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4"/>
    </row>
    <row r="114" spans="2:63" s="1" customFormat="1" ht="36.950000000000003" customHeight="1">
      <c r="B114" s="35"/>
      <c r="C114" s="179" t="s">
        <v>131</v>
      </c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37"/>
    </row>
    <row r="115" spans="2:63" s="1" customFormat="1" ht="6.9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3" s="1" customFormat="1" ht="30" customHeight="1">
      <c r="B116" s="35"/>
      <c r="C116" s="30" t="s">
        <v>19</v>
      </c>
      <c r="D116" s="36"/>
      <c r="E116" s="36"/>
      <c r="F116" s="225" t="str">
        <f>F6</f>
        <v>VÝSTAVBA INŽ. SÍTÍ V PROSTORU SLATINICE</v>
      </c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36"/>
      <c r="R116" s="37"/>
    </row>
    <row r="117" spans="2:63" ht="30" customHeight="1">
      <c r="B117" s="22"/>
      <c r="C117" s="30" t="s">
        <v>103</v>
      </c>
      <c r="D117" s="26"/>
      <c r="E117" s="26"/>
      <c r="F117" s="225" t="s">
        <v>104</v>
      </c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26"/>
      <c r="R117" s="23"/>
    </row>
    <row r="118" spans="2:63" s="1" customFormat="1" ht="36.950000000000003" customHeight="1">
      <c r="B118" s="35"/>
      <c r="C118" s="69" t="s">
        <v>105</v>
      </c>
      <c r="D118" s="36"/>
      <c r="E118" s="36"/>
      <c r="F118" s="199" t="str">
        <f>F8</f>
        <v>F3 HP - Horkovodní přivaděč - ÚSEK 2</v>
      </c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36"/>
      <c r="R118" s="37"/>
    </row>
    <row r="119" spans="2:63" s="1" customFormat="1" ht="6.95" customHeight="1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63" s="1" customFormat="1" ht="18" customHeight="1">
      <c r="B120" s="35"/>
      <c r="C120" s="30" t="s">
        <v>23</v>
      </c>
      <c r="D120" s="36"/>
      <c r="E120" s="36"/>
      <c r="F120" s="28" t="str">
        <f>F10</f>
        <v xml:space="preserve"> </v>
      </c>
      <c r="G120" s="36"/>
      <c r="H120" s="36"/>
      <c r="I120" s="36"/>
      <c r="J120" s="36"/>
      <c r="K120" s="30" t="s">
        <v>25</v>
      </c>
      <c r="L120" s="36"/>
      <c r="M120" s="229" t="str">
        <f>IF(O10="","",O10)</f>
        <v>30. 6. 2017</v>
      </c>
      <c r="N120" s="229"/>
      <c r="O120" s="229"/>
      <c r="P120" s="229"/>
      <c r="Q120" s="36"/>
      <c r="R120" s="37"/>
    </row>
    <row r="121" spans="2:63" s="1" customFormat="1" ht="6.95" customHeight="1"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7"/>
    </row>
    <row r="122" spans="2:63" s="1" customFormat="1" ht="15">
      <c r="B122" s="35"/>
      <c r="C122" s="30" t="s">
        <v>27</v>
      </c>
      <c r="D122" s="36"/>
      <c r="E122" s="36"/>
      <c r="F122" s="28" t="str">
        <f>E13</f>
        <v xml:space="preserve"> </v>
      </c>
      <c r="G122" s="36"/>
      <c r="H122" s="36"/>
      <c r="I122" s="36"/>
      <c r="J122" s="36"/>
      <c r="K122" s="30" t="s">
        <v>32</v>
      </c>
      <c r="L122" s="36"/>
      <c r="M122" s="183" t="str">
        <f>E19</f>
        <v xml:space="preserve"> </v>
      </c>
      <c r="N122" s="183"/>
      <c r="O122" s="183"/>
      <c r="P122" s="183"/>
      <c r="Q122" s="183"/>
      <c r="R122" s="37"/>
    </row>
    <row r="123" spans="2:63" s="1" customFormat="1" ht="14.45" customHeight="1">
      <c r="B123" s="35"/>
      <c r="C123" s="30" t="s">
        <v>30</v>
      </c>
      <c r="D123" s="36"/>
      <c r="E123" s="36"/>
      <c r="F123" s="28" t="str">
        <f>IF(E16="","",E16)</f>
        <v>Vyplň údaj</v>
      </c>
      <c r="G123" s="36"/>
      <c r="H123" s="36"/>
      <c r="I123" s="36"/>
      <c r="J123" s="36"/>
      <c r="K123" s="30" t="s">
        <v>34</v>
      </c>
      <c r="L123" s="36"/>
      <c r="M123" s="183" t="str">
        <f>E22</f>
        <v xml:space="preserve"> </v>
      </c>
      <c r="N123" s="183"/>
      <c r="O123" s="183"/>
      <c r="P123" s="183"/>
      <c r="Q123" s="183"/>
      <c r="R123" s="37"/>
    </row>
    <row r="124" spans="2:63" s="1" customFormat="1" ht="10.35" customHeight="1"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7"/>
    </row>
    <row r="125" spans="2:63" s="9" customFormat="1" ht="29.25" customHeight="1">
      <c r="B125" s="145"/>
      <c r="C125" s="146" t="s">
        <v>132</v>
      </c>
      <c r="D125" s="147" t="s">
        <v>133</v>
      </c>
      <c r="E125" s="147" t="s">
        <v>57</v>
      </c>
      <c r="F125" s="244" t="s">
        <v>134</v>
      </c>
      <c r="G125" s="244"/>
      <c r="H125" s="244"/>
      <c r="I125" s="244"/>
      <c r="J125" s="147" t="s">
        <v>135</v>
      </c>
      <c r="K125" s="147" t="s">
        <v>136</v>
      </c>
      <c r="L125" s="245" t="s">
        <v>137</v>
      </c>
      <c r="M125" s="245"/>
      <c r="N125" s="244" t="s">
        <v>110</v>
      </c>
      <c r="O125" s="244"/>
      <c r="P125" s="244"/>
      <c r="Q125" s="246"/>
      <c r="R125" s="148"/>
      <c r="T125" s="76" t="s">
        <v>138</v>
      </c>
      <c r="U125" s="77" t="s">
        <v>39</v>
      </c>
      <c r="V125" s="77" t="s">
        <v>139</v>
      </c>
      <c r="W125" s="77" t="s">
        <v>140</v>
      </c>
      <c r="X125" s="77" t="s">
        <v>141</v>
      </c>
      <c r="Y125" s="77" t="s">
        <v>142</v>
      </c>
      <c r="Z125" s="77" t="s">
        <v>143</v>
      </c>
      <c r="AA125" s="78" t="s">
        <v>144</v>
      </c>
    </row>
    <row r="126" spans="2:63" s="1" customFormat="1" ht="29.25" customHeight="1">
      <c r="B126" s="35"/>
      <c r="C126" s="80" t="s">
        <v>107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258">
        <f>BK126</f>
        <v>0</v>
      </c>
      <c r="O126" s="259"/>
      <c r="P126" s="259"/>
      <c r="Q126" s="259"/>
      <c r="R126" s="37"/>
      <c r="T126" s="79"/>
      <c r="U126" s="51"/>
      <c r="V126" s="51"/>
      <c r="W126" s="149">
        <f>W127+W197</f>
        <v>0</v>
      </c>
      <c r="X126" s="51"/>
      <c r="Y126" s="149">
        <f>Y127+Y197</f>
        <v>0</v>
      </c>
      <c r="Z126" s="51"/>
      <c r="AA126" s="150">
        <f>AA127+AA197</f>
        <v>0</v>
      </c>
      <c r="AT126" s="18" t="s">
        <v>74</v>
      </c>
      <c r="AU126" s="18" t="s">
        <v>112</v>
      </c>
      <c r="BK126" s="151">
        <f>BK127+BK197</f>
        <v>0</v>
      </c>
    </row>
    <row r="127" spans="2:63" s="10" customFormat="1" ht="37.35" customHeight="1">
      <c r="B127" s="152"/>
      <c r="C127" s="153"/>
      <c r="D127" s="154" t="s">
        <v>113</v>
      </c>
      <c r="E127" s="154"/>
      <c r="F127" s="154"/>
      <c r="G127" s="154"/>
      <c r="H127" s="154"/>
      <c r="I127" s="154"/>
      <c r="J127" s="154"/>
      <c r="K127" s="154"/>
      <c r="L127" s="154"/>
      <c r="M127" s="154"/>
      <c r="N127" s="260">
        <f>BK127</f>
        <v>0</v>
      </c>
      <c r="O127" s="239"/>
      <c r="P127" s="239"/>
      <c r="Q127" s="239"/>
      <c r="R127" s="155"/>
      <c r="T127" s="156"/>
      <c r="U127" s="153"/>
      <c r="V127" s="153"/>
      <c r="W127" s="157">
        <f>W128+W145+W150+W155+W171+W174+W184</f>
        <v>0</v>
      </c>
      <c r="X127" s="153"/>
      <c r="Y127" s="157">
        <f>Y128+Y145+Y150+Y155+Y171+Y174+Y184</f>
        <v>0</v>
      </c>
      <c r="Z127" s="153"/>
      <c r="AA127" s="158">
        <f>AA128+AA145+AA150+AA155+AA171+AA174+AA184</f>
        <v>0</v>
      </c>
      <c r="AR127" s="159" t="s">
        <v>145</v>
      </c>
      <c r="AT127" s="160" t="s">
        <v>74</v>
      </c>
      <c r="AU127" s="160" t="s">
        <v>75</v>
      </c>
      <c r="AY127" s="159" t="s">
        <v>146</v>
      </c>
      <c r="BK127" s="161">
        <f>BK128+BK145+BK150+BK155+BK171+BK174+BK184</f>
        <v>0</v>
      </c>
    </row>
    <row r="128" spans="2:63" s="10" customFormat="1" ht="19.899999999999999" customHeight="1">
      <c r="B128" s="152"/>
      <c r="C128" s="153"/>
      <c r="D128" s="162" t="s">
        <v>114</v>
      </c>
      <c r="E128" s="162"/>
      <c r="F128" s="162"/>
      <c r="G128" s="162"/>
      <c r="H128" s="162"/>
      <c r="I128" s="162"/>
      <c r="J128" s="162"/>
      <c r="K128" s="162"/>
      <c r="L128" s="162"/>
      <c r="M128" s="162"/>
      <c r="N128" s="261">
        <f>BK128</f>
        <v>0</v>
      </c>
      <c r="O128" s="262"/>
      <c r="P128" s="262"/>
      <c r="Q128" s="262"/>
      <c r="R128" s="155"/>
      <c r="T128" s="156"/>
      <c r="U128" s="153"/>
      <c r="V128" s="153"/>
      <c r="W128" s="157">
        <f>SUM(W129:W144)</f>
        <v>0</v>
      </c>
      <c r="X128" s="153"/>
      <c r="Y128" s="157">
        <f>SUM(Y129:Y144)</f>
        <v>0</v>
      </c>
      <c r="Z128" s="153"/>
      <c r="AA128" s="158">
        <f>SUM(AA129:AA144)</f>
        <v>0</v>
      </c>
      <c r="AR128" s="159" t="s">
        <v>145</v>
      </c>
      <c r="AT128" s="160" t="s">
        <v>74</v>
      </c>
      <c r="AU128" s="160" t="s">
        <v>82</v>
      </c>
      <c r="AY128" s="159" t="s">
        <v>146</v>
      </c>
      <c r="BK128" s="161">
        <f>SUM(BK129:BK144)</f>
        <v>0</v>
      </c>
    </row>
    <row r="129" spans="2:65" s="1" customFormat="1" ht="45.75" customHeight="1">
      <c r="B129" s="134"/>
      <c r="C129" s="163" t="s">
        <v>82</v>
      </c>
      <c r="D129" s="163" t="s">
        <v>147</v>
      </c>
      <c r="E129" s="164" t="s">
        <v>148</v>
      </c>
      <c r="F129" s="247" t="s">
        <v>149</v>
      </c>
      <c r="G129" s="247"/>
      <c r="H129" s="247"/>
      <c r="I129" s="247"/>
      <c r="J129" s="165" t="s">
        <v>150</v>
      </c>
      <c r="K129" s="166">
        <v>245</v>
      </c>
      <c r="L129" s="265">
        <v>0</v>
      </c>
      <c r="M129" s="265"/>
      <c r="N129" s="249">
        <f t="shared" ref="N129:N144" si="5">ROUND(L129*K129,2)</f>
        <v>0</v>
      </c>
      <c r="O129" s="250"/>
      <c r="P129" s="250"/>
      <c r="Q129" s="250"/>
      <c r="R129" s="137"/>
      <c r="S129" s="141" t="s">
        <v>327</v>
      </c>
      <c r="T129" s="167" t="s">
        <v>5</v>
      </c>
      <c r="U129" s="44" t="s">
        <v>40</v>
      </c>
      <c r="V129" s="36"/>
      <c r="W129" s="168">
        <f t="shared" ref="W129:W144" si="6">V129*K129</f>
        <v>0</v>
      </c>
      <c r="X129" s="168">
        <v>0</v>
      </c>
      <c r="Y129" s="168">
        <f t="shared" ref="Y129:Y144" si="7">X129*K129</f>
        <v>0</v>
      </c>
      <c r="Z129" s="168">
        <v>0</v>
      </c>
      <c r="AA129" s="169">
        <f t="shared" ref="AA129:AA144" si="8">Z129*K129</f>
        <v>0</v>
      </c>
      <c r="AR129" s="18" t="s">
        <v>151</v>
      </c>
      <c r="AT129" s="18" t="s">
        <v>147</v>
      </c>
      <c r="AU129" s="18" t="s">
        <v>86</v>
      </c>
      <c r="AY129" s="18" t="s">
        <v>146</v>
      </c>
      <c r="BE129" s="110">
        <f t="shared" ref="BE129:BE144" si="9">IF(U129="základní",N129,0)</f>
        <v>0</v>
      </c>
      <c r="BF129" s="110">
        <f t="shared" ref="BF129:BF144" si="10">IF(U129="snížená",N129,0)</f>
        <v>0</v>
      </c>
      <c r="BG129" s="110">
        <f t="shared" ref="BG129:BG144" si="11">IF(U129="zákl. přenesená",N129,0)</f>
        <v>0</v>
      </c>
      <c r="BH129" s="110">
        <f t="shared" ref="BH129:BH144" si="12">IF(U129="sníž. přenesená",N129,0)</f>
        <v>0</v>
      </c>
      <c r="BI129" s="110">
        <f t="shared" ref="BI129:BI144" si="13">IF(U129="nulová",N129,0)</f>
        <v>0</v>
      </c>
      <c r="BJ129" s="18" t="s">
        <v>82</v>
      </c>
      <c r="BK129" s="110">
        <f t="shared" ref="BK129:BK144" si="14">ROUND(L129*K129,2)</f>
        <v>0</v>
      </c>
      <c r="BL129" s="18" t="s">
        <v>152</v>
      </c>
      <c r="BM129" s="18" t="s">
        <v>86</v>
      </c>
    </row>
    <row r="130" spans="2:65" s="1" customFormat="1" ht="31.5" customHeight="1">
      <c r="B130" s="134"/>
      <c r="C130" s="170" t="s">
        <v>86</v>
      </c>
      <c r="D130" s="170" t="s">
        <v>153</v>
      </c>
      <c r="E130" s="171" t="s">
        <v>154</v>
      </c>
      <c r="F130" s="251" t="s">
        <v>155</v>
      </c>
      <c r="G130" s="251"/>
      <c r="H130" s="251"/>
      <c r="I130" s="251"/>
      <c r="J130" s="172" t="s">
        <v>150</v>
      </c>
      <c r="K130" s="173">
        <v>245</v>
      </c>
      <c r="L130" s="252">
        <v>0</v>
      </c>
      <c r="M130" s="252"/>
      <c r="N130" s="250">
        <f t="shared" si="5"/>
        <v>0</v>
      </c>
      <c r="O130" s="250"/>
      <c r="P130" s="250"/>
      <c r="Q130" s="250"/>
      <c r="R130" s="137"/>
      <c r="T130" s="167" t="s">
        <v>5</v>
      </c>
      <c r="U130" s="44" t="s">
        <v>40</v>
      </c>
      <c r="V130" s="36"/>
      <c r="W130" s="168">
        <f t="shared" si="6"/>
        <v>0</v>
      </c>
      <c r="X130" s="168">
        <v>0</v>
      </c>
      <c r="Y130" s="168">
        <f t="shared" si="7"/>
        <v>0</v>
      </c>
      <c r="Z130" s="168">
        <v>0</v>
      </c>
      <c r="AA130" s="169">
        <f t="shared" si="8"/>
        <v>0</v>
      </c>
      <c r="AR130" s="18" t="s">
        <v>152</v>
      </c>
      <c r="AT130" s="18" t="s">
        <v>153</v>
      </c>
      <c r="AU130" s="18" t="s">
        <v>86</v>
      </c>
      <c r="AY130" s="18" t="s">
        <v>146</v>
      </c>
      <c r="BE130" s="110">
        <f t="shared" si="9"/>
        <v>0</v>
      </c>
      <c r="BF130" s="110">
        <f t="shared" si="10"/>
        <v>0</v>
      </c>
      <c r="BG130" s="110">
        <f t="shared" si="11"/>
        <v>0</v>
      </c>
      <c r="BH130" s="110">
        <f t="shared" si="12"/>
        <v>0</v>
      </c>
      <c r="BI130" s="110">
        <f t="shared" si="13"/>
        <v>0</v>
      </c>
      <c r="BJ130" s="18" t="s">
        <v>82</v>
      </c>
      <c r="BK130" s="110">
        <f t="shared" si="14"/>
        <v>0</v>
      </c>
      <c r="BL130" s="18" t="s">
        <v>152</v>
      </c>
      <c r="BM130" s="18" t="s">
        <v>156</v>
      </c>
    </row>
    <row r="131" spans="2:65" s="1" customFormat="1" ht="31.5" customHeight="1">
      <c r="B131" s="134"/>
      <c r="C131" s="163" t="s">
        <v>145</v>
      </c>
      <c r="D131" s="163" t="s">
        <v>147</v>
      </c>
      <c r="E131" s="164" t="s">
        <v>157</v>
      </c>
      <c r="F131" s="247" t="s">
        <v>158</v>
      </c>
      <c r="G131" s="247"/>
      <c r="H131" s="247"/>
      <c r="I131" s="247"/>
      <c r="J131" s="165" t="s">
        <v>150</v>
      </c>
      <c r="K131" s="166">
        <v>504</v>
      </c>
      <c r="L131" s="265">
        <v>0</v>
      </c>
      <c r="M131" s="265"/>
      <c r="N131" s="249">
        <f t="shared" si="5"/>
        <v>0</v>
      </c>
      <c r="O131" s="250"/>
      <c r="P131" s="250"/>
      <c r="Q131" s="250"/>
      <c r="R131" s="137"/>
      <c r="S131" s="141" t="s">
        <v>327</v>
      </c>
      <c r="T131" s="167" t="s">
        <v>5</v>
      </c>
      <c r="U131" s="44" t="s">
        <v>40</v>
      </c>
      <c r="V131" s="36"/>
      <c r="W131" s="168">
        <f t="shared" si="6"/>
        <v>0</v>
      </c>
      <c r="X131" s="168">
        <v>0</v>
      </c>
      <c r="Y131" s="168">
        <f t="shared" si="7"/>
        <v>0</v>
      </c>
      <c r="Z131" s="168">
        <v>0</v>
      </c>
      <c r="AA131" s="169">
        <f t="shared" si="8"/>
        <v>0</v>
      </c>
      <c r="AR131" s="18" t="s">
        <v>151</v>
      </c>
      <c r="AT131" s="18" t="s">
        <v>147</v>
      </c>
      <c r="AU131" s="18" t="s">
        <v>86</v>
      </c>
      <c r="AY131" s="18" t="s">
        <v>146</v>
      </c>
      <c r="BE131" s="110">
        <f t="shared" si="9"/>
        <v>0</v>
      </c>
      <c r="BF131" s="110">
        <f t="shared" si="10"/>
        <v>0</v>
      </c>
      <c r="BG131" s="110">
        <f t="shared" si="11"/>
        <v>0</v>
      </c>
      <c r="BH131" s="110">
        <f t="shared" si="12"/>
        <v>0</v>
      </c>
      <c r="BI131" s="110">
        <f t="shared" si="13"/>
        <v>0</v>
      </c>
      <c r="BJ131" s="18" t="s">
        <v>82</v>
      </c>
      <c r="BK131" s="110">
        <f t="shared" si="14"/>
        <v>0</v>
      </c>
      <c r="BL131" s="18" t="s">
        <v>152</v>
      </c>
      <c r="BM131" s="18" t="s">
        <v>159</v>
      </c>
    </row>
    <row r="132" spans="2:65" s="1" customFormat="1" ht="31.5" customHeight="1">
      <c r="B132" s="134"/>
      <c r="C132" s="170" t="s">
        <v>156</v>
      </c>
      <c r="D132" s="170" t="s">
        <v>153</v>
      </c>
      <c r="E132" s="171" t="s">
        <v>160</v>
      </c>
      <c r="F132" s="251" t="s">
        <v>161</v>
      </c>
      <c r="G132" s="251"/>
      <c r="H132" s="251"/>
      <c r="I132" s="251"/>
      <c r="J132" s="172" t="s">
        <v>150</v>
      </c>
      <c r="K132" s="173">
        <v>504</v>
      </c>
      <c r="L132" s="252">
        <v>0</v>
      </c>
      <c r="M132" s="252"/>
      <c r="N132" s="250">
        <f t="shared" si="5"/>
        <v>0</v>
      </c>
      <c r="O132" s="250"/>
      <c r="P132" s="250"/>
      <c r="Q132" s="250"/>
      <c r="R132" s="137"/>
      <c r="T132" s="167" t="s">
        <v>5</v>
      </c>
      <c r="U132" s="44" t="s">
        <v>40</v>
      </c>
      <c r="V132" s="36"/>
      <c r="W132" s="168">
        <f t="shared" si="6"/>
        <v>0</v>
      </c>
      <c r="X132" s="168">
        <v>0</v>
      </c>
      <c r="Y132" s="168">
        <f t="shared" si="7"/>
        <v>0</v>
      </c>
      <c r="Z132" s="168">
        <v>0</v>
      </c>
      <c r="AA132" s="169">
        <f t="shared" si="8"/>
        <v>0</v>
      </c>
      <c r="AR132" s="18" t="s">
        <v>152</v>
      </c>
      <c r="AT132" s="18" t="s">
        <v>153</v>
      </c>
      <c r="AU132" s="18" t="s">
        <v>86</v>
      </c>
      <c r="AY132" s="18" t="s">
        <v>146</v>
      </c>
      <c r="BE132" s="110">
        <f t="shared" si="9"/>
        <v>0</v>
      </c>
      <c r="BF132" s="110">
        <f t="shared" si="10"/>
        <v>0</v>
      </c>
      <c r="BG132" s="110">
        <f t="shared" si="11"/>
        <v>0</v>
      </c>
      <c r="BH132" s="110">
        <f t="shared" si="12"/>
        <v>0</v>
      </c>
      <c r="BI132" s="110">
        <f t="shared" si="13"/>
        <v>0</v>
      </c>
      <c r="BJ132" s="18" t="s">
        <v>82</v>
      </c>
      <c r="BK132" s="110">
        <f t="shared" si="14"/>
        <v>0</v>
      </c>
      <c r="BL132" s="18" t="s">
        <v>152</v>
      </c>
      <c r="BM132" s="18" t="s">
        <v>162</v>
      </c>
    </row>
    <row r="133" spans="2:65" s="1" customFormat="1" ht="44.25" customHeight="1">
      <c r="B133" s="134"/>
      <c r="C133" s="163" t="s">
        <v>163</v>
      </c>
      <c r="D133" s="163" t="s">
        <v>147</v>
      </c>
      <c r="E133" s="164" t="s">
        <v>164</v>
      </c>
      <c r="F133" s="247" t="s">
        <v>165</v>
      </c>
      <c r="G133" s="247"/>
      <c r="H133" s="247"/>
      <c r="I133" s="247"/>
      <c r="J133" s="165" t="s">
        <v>166</v>
      </c>
      <c r="K133" s="166">
        <v>6</v>
      </c>
      <c r="L133" s="265">
        <v>0</v>
      </c>
      <c r="M133" s="265"/>
      <c r="N133" s="249">
        <f t="shared" si="5"/>
        <v>0</v>
      </c>
      <c r="O133" s="250"/>
      <c r="P133" s="250"/>
      <c r="Q133" s="250"/>
      <c r="R133" s="137"/>
      <c r="S133" s="141" t="s">
        <v>328</v>
      </c>
      <c r="T133" s="167" t="s">
        <v>5</v>
      </c>
      <c r="U133" s="44" t="s">
        <v>40</v>
      </c>
      <c r="V133" s="36"/>
      <c r="W133" s="168">
        <f t="shared" si="6"/>
        <v>0</v>
      </c>
      <c r="X133" s="168">
        <v>0</v>
      </c>
      <c r="Y133" s="168">
        <f t="shared" si="7"/>
        <v>0</v>
      </c>
      <c r="Z133" s="168">
        <v>0</v>
      </c>
      <c r="AA133" s="169">
        <f t="shared" si="8"/>
        <v>0</v>
      </c>
      <c r="AR133" s="18" t="s">
        <v>151</v>
      </c>
      <c r="AT133" s="18" t="s">
        <v>147</v>
      </c>
      <c r="AU133" s="18" t="s">
        <v>86</v>
      </c>
      <c r="AY133" s="18" t="s">
        <v>146</v>
      </c>
      <c r="BE133" s="110">
        <f t="shared" si="9"/>
        <v>0</v>
      </c>
      <c r="BF133" s="110">
        <f t="shared" si="10"/>
        <v>0</v>
      </c>
      <c r="BG133" s="110">
        <f t="shared" si="11"/>
        <v>0</v>
      </c>
      <c r="BH133" s="110">
        <f t="shared" si="12"/>
        <v>0</v>
      </c>
      <c r="BI133" s="110">
        <f t="shared" si="13"/>
        <v>0</v>
      </c>
      <c r="BJ133" s="18" t="s">
        <v>82</v>
      </c>
      <c r="BK133" s="110">
        <f t="shared" si="14"/>
        <v>0</v>
      </c>
      <c r="BL133" s="18" t="s">
        <v>152</v>
      </c>
      <c r="BM133" s="18" t="s">
        <v>167</v>
      </c>
    </row>
    <row r="134" spans="2:65" s="1" customFormat="1" ht="44.25" customHeight="1">
      <c r="B134" s="134"/>
      <c r="C134" s="163" t="s">
        <v>159</v>
      </c>
      <c r="D134" s="163" t="s">
        <v>147</v>
      </c>
      <c r="E134" s="164" t="s">
        <v>168</v>
      </c>
      <c r="F134" s="247" t="s">
        <v>169</v>
      </c>
      <c r="G134" s="247"/>
      <c r="H134" s="247"/>
      <c r="I134" s="247"/>
      <c r="J134" s="165" t="s">
        <v>166</v>
      </c>
      <c r="K134" s="166">
        <v>2</v>
      </c>
      <c r="L134" s="265">
        <v>0</v>
      </c>
      <c r="M134" s="265"/>
      <c r="N134" s="249">
        <f t="shared" si="5"/>
        <v>0</v>
      </c>
      <c r="O134" s="250"/>
      <c r="P134" s="250"/>
      <c r="Q134" s="250"/>
      <c r="R134" s="137"/>
      <c r="S134" s="141" t="s">
        <v>328</v>
      </c>
      <c r="T134" s="167" t="s">
        <v>5</v>
      </c>
      <c r="U134" s="44" t="s">
        <v>40</v>
      </c>
      <c r="V134" s="36"/>
      <c r="W134" s="168">
        <f t="shared" si="6"/>
        <v>0</v>
      </c>
      <c r="X134" s="168">
        <v>0</v>
      </c>
      <c r="Y134" s="168">
        <f t="shared" si="7"/>
        <v>0</v>
      </c>
      <c r="Z134" s="168">
        <v>0</v>
      </c>
      <c r="AA134" s="169">
        <f t="shared" si="8"/>
        <v>0</v>
      </c>
      <c r="AR134" s="18" t="s">
        <v>151</v>
      </c>
      <c r="AT134" s="18" t="s">
        <v>147</v>
      </c>
      <c r="AU134" s="18" t="s">
        <v>86</v>
      </c>
      <c r="AY134" s="18" t="s">
        <v>146</v>
      </c>
      <c r="BE134" s="110">
        <f t="shared" si="9"/>
        <v>0</v>
      </c>
      <c r="BF134" s="110">
        <f t="shared" si="10"/>
        <v>0</v>
      </c>
      <c r="BG134" s="110">
        <f t="shared" si="11"/>
        <v>0</v>
      </c>
      <c r="BH134" s="110">
        <f t="shared" si="12"/>
        <v>0</v>
      </c>
      <c r="BI134" s="110">
        <f t="shared" si="13"/>
        <v>0</v>
      </c>
      <c r="BJ134" s="18" t="s">
        <v>82</v>
      </c>
      <c r="BK134" s="110">
        <f t="shared" si="14"/>
        <v>0</v>
      </c>
      <c r="BL134" s="18" t="s">
        <v>152</v>
      </c>
      <c r="BM134" s="18" t="s">
        <v>170</v>
      </c>
    </row>
    <row r="135" spans="2:65" s="1" customFormat="1" ht="44.25" customHeight="1">
      <c r="B135" s="134"/>
      <c r="C135" s="163" t="s">
        <v>171</v>
      </c>
      <c r="D135" s="163" t="s">
        <v>147</v>
      </c>
      <c r="E135" s="164" t="s">
        <v>172</v>
      </c>
      <c r="F135" s="247" t="s">
        <v>173</v>
      </c>
      <c r="G135" s="247"/>
      <c r="H135" s="247"/>
      <c r="I135" s="247"/>
      <c r="J135" s="165" t="s">
        <v>166</v>
      </c>
      <c r="K135" s="166">
        <v>1</v>
      </c>
      <c r="L135" s="265">
        <v>0</v>
      </c>
      <c r="M135" s="265"/>
      <c r="N135" s="249">
        <f t="shared" si="5"/>
        <v>0</v>
      </c>
      <c r="O135" s="250"/>
      <c r="P135" s="250"/>
      <c r="Q135" s="250"/>
      <c r="R135" s="137"/>
      <c r="S135" s="141" t="s">
        <v>328</v>
      </c>
      <c r="T135" s="167" t="s">
        <v>5</v>
      </c>
      <c r="U135" s="44" t="s">
        <v>40</v>
      </c>
      <c r="V135" s="36"/>
      <c r="W135" s="168">
        <f t="shared" si="6"/>
        <v>0</v>
      </c>
      <c r="X135" s="168">
        <v>0</v>
      </c>
      <c r="Y135" s="168">
        <f t="shared" si="7"/>
        <v>0</v>
      </c>
      <c r="Z135" s="168">
        <v>0</v>
      </c>
      <c r="AA135" s="169">
        <f t="shared" si="8"/>
        <v>0</v>
      </c>
      <c r="AR135" s="18" t="s">
        <v>151</v>
      </c>
      <c r="AT135" s="18" t="s">
        <v>147</v>
      </c>
      <c r="AU135" s="18" t="s">
        <v>86</v>
      </c>
      <c r="AY135" s="18" t="s">
        <v>146</v>
      </c>
      <c r="BE135" s="110">
        <f t="shared" si="9"/>
        <v>0</v>
      </c>
      <c r="BF135" s="110">
        <f t="shared" si="10"/>
        <v>0</v>
      </c>
      <c r="BG135" s="110">
        <f t="shared" si="11"/>
        <v>0</v>
      </c>
      <c r="BH135" s="110">
        <f t="shared" si="12"/>
        <v>0</v>
      </c>
      <c r="BI135" s="110">
        <f t="shared" si="13"/>
        <v>0</v>
      </c>
      <c r="BJ135" s="18" t="s">
        <v>82</v>
      </c>
      <c r="BK135" s="110">
        <f t="shared" si="14"/>
        <v>0</v>
      </c>
      <c r="BL135" s="18" t="s">
        <v>152</v>
      </c>
      <c r="BM135" s="18" t="s">
        <v>174</v>
      </c>
    </row>
    <row r="136" spans="2:65" s="1" customFormat="1" ht="44.25" customHeight="1">
      <c r="B136" s="134"/>
      <c r="C136" s="163" t="s">
        <v>162</v>
      </c>
      <c r="D136" s="163" t="s">
        <v>147</v>
      </c>
      <c r="E136" s="164" t="s">
        <v>175</v>
      </c>
      <c r="F136" s="247" t="s">
        <v>176</v>
      </c>
      <c r="G136" s="247"/>
      <c r="H136" s="247"/>
      <c r="I136" s="247"/>
      <c r="J136" s="165" t="s">
        <v>166</v>
      </c>
      <c r="K136" s="166">
        <v>1</v>
      </c>
      <c r="L136" s="265">
        <v>0</v>
      </c>
      <c r="M136" s="265"/>
      <c r="N136" s="249">
        <f t="shared" si="5"/>
        <v>0</v>
      </c>
      <c r="O136" s="250"/>
      <c r="P136" s="250"/>
      <c r="Q136" s="250"/>
      <c r="R136" s="137"/>
      <c r="S136" s="141" t="s">
        <v>328</v>
      </c>
      <c r="T136" s="167" t="s">
        <v>5</v>
      </c>
      <c r="U136" s="44" t="s">
        <v>40</v>
      </c>
      <c r="V136" s="36"/>
      <c r="W136" s="168">
        <f t="shared" si="6"/>
        <v>0</v>
      </c>
      <c r="X136" s="168">
        <v>0</v>
      </c>
      <c r="Y136" s="168">
        <f t="shared" si="7"/>
        <v>0</v>
      </c>
      <c r="Z136" s="168">
        <v>0</v>
      </c>
      <c r="AA136" s="169">
        <f t="shared" si="8"/>
        <v>0</v>
      </c>
      <c r="AR136" s="18" t="s">
        <v>151</v>
      </c>
      <c r="AT136" s="18" t="s">
        <v>147</v>
      </c>
      <c r="AU136" s="18" t="s">
        <v>86</v>
      </c>
      <c r="AY136" s="18" t="s">
        <v>146</v>
      </c>
      <c r="BE136" s="110">
        <f t="shared" si="9"/>
        <v>0</v>
      </c>
      <c r="BF136" s="110">
        <f t="shared" si="10"/>
        <v>0</v>
      </c>
      <c r="BG136" s="110">
        <f t="shared" si="11"/>
        <v>0</v>
      </c>
      <c r="BH136" s="110">
        <f t="shared" si="12"/>
        <v>0</v>
      </c>
      <c r="BI136" s="110">
        <f t="shared" si="13"/>
        <v>0</v>
      </c>
      <c r="BJ136" s="18" t="s">
        <v>82</v>
      </c>
      <c r="BK136" s="110">
        <f t="shared" si="14"/>
        <v>0</v>
      </c>
      <c r="BL136" s="18" t="s">
        <v>152</v>
      </c>
      <c r="BM136" s="18" t="s">
        <v>177</v>
      </c>
    </row>
    <row r="137" spans="2:65" s="1" customFormat="1" ht="44.25" customHeight="1">
      <c r="B137" s="134"/>
      <c r="C137" s="163" t="s">
        <v>178</v>
      </c>
      <c r="D137" s="163" t="s">
        <v>147</v>
      </c>
      <c r="E137" s="164" t="s">
        <v>179</v>
      </c>
      <c r="F137" s="247" t="s">
        <v>180</v>
      </c>
      <c r="G137" s="247"/>
      <c r="H137" s="247"/>
      <c r="I137" s="247"/>
      <c r="J137" s="165" t="s">
        <v>166</v>
      </c>
      <c r="K137" s="166">
        <v>1</v>
      </c>
      <c r="L137" s="265">
        <v>0</v>
      </c>
      <c r="M137" s="265"/>
      <c r="N137" s="249">
        <f t="shared" si="5"/>
        <v>0</v>
      </c>
      <c r="O137" s="250"/>
      <c r="P137" s="250"/>
      <c r="Q137" s="250"/>
      <c r="R137" s="137"/>
      <c r="S137" s="141" t="s">
        <v>328</v>
      </c>
      <c r="T137" s="167" t="s">
        <v>5</v>
      </c>
      <c r="U137" s="44" t="s">
        <v>40</v>
      </c>
      <c r="V137" s="36"/>
      <c r="W137" s="168">
        <f t="shared" si="6"/>
        <v>0</v>
      </c>
      <c r="X137" s="168">
        <v>0</v>
      </c>
      <c r="Y137" s="168">
        <f t="shared" si="7"/>
        <v>0</v>
      </c>
      <c r="Z137" s="168">
        <v>0</v>
      </c>
      <c r="AA137" s="169">
        <f t="shared" si="8"/>
        <v>0</v>
      </c>
      <c r="AR137" s="18" t="s">
        <v>151</v>
      </c>
      <c r="AT137" s="18" t="s">
        <v>147</v>
      </c>
      <c r="AU137" s="18" t="s">
        <v>86</v>
      </c>
      <c r="AY137" s="18" t="s">
        <v>146</v>
      </c>
      <c r="BE137" s="110">
        <f t="shared" si="9"/>
        <v>0</v>
      </c>
      <c r="BF137" s="110">
        <f t="shared" si="10"/>
        <v>0</v>
      </c>
      <c r="BG137" s="110">
        <f t="shared" si="11"/>
        <v>0</v>
      </c>
      <c r="BH137" s="110">
        <f t="shared" si="12"/>
        <v>0</v>
      </c>
      <c r="BI137" s="110">
        <f t="shared" si="13"/>
        <v>0</v>
      </c>
      <c r="BJ137" s="18" t="s">
        <v>82</v>
      </c>
      <c r="BK137" s="110">
        <f t="shared" si="14"/>
        <v>0</v>
      </c>
      <c r="BL137" s="18" t="s">
        <v>152</v>
      </c>
      <c r="BM137" s="18" t="s">
        <v>181</v>
      </c>
    </row>
    <row r="138" spans="2:65" s="1" customFormat="1" ht="31.5" customHeight="1">
      <c r="B138" s="134"/>
      <c r="C138" s="170" t="s">
        <v>167</v>
      </c>
      <c r="D138" s="170" t="s">
        <v>153</v>
      </c>
      <c r="E138" s="171" t="s">
        <v>182</v>
      </c>
      <c r="F138" s="251" t="s">
        <v>183</v>
      </c>
      <c r="G138" s="251"/>
      <c r="H138" s="251"/>
      <c r="I138" s="251"/>
      <c r="J138" s="172" t="s">
        <v>166</v>
      </c>
      <c r="K138" s="173">
        <v>11</v>
      </c>
      <c r="L138" s="252">
        <v>0</v>
      </c>
      <c r="M138" s="252"/>
      <c r="N138" s="250">
        <f t="shared" si="5"/>
        <v>0</v>
      </c>
      <c r="O138" s="250"/>
      <c r="P138" s="250"/>
      <c r="Q138" s="250"/>
      <c r="R138" s="137"/>
      <c r="T138" s="167" t="s">
        <v>5</v>
      </c>
      <c r="U138" s="44" t="s">
        <v>40</v>
      </c>
      <c r="V138" s="36"/>
      <c r="W138" s="168">
        <f t="shared" si="6"/>
        <v>0</v>
      </c>
      <c r="X138" s="168">
        <v>0</v>
      </c>
      <c r="Y138" s="168">
        <f t="shared" si="7"/>
        <v>0</v>
      </c>
      <c r="Z138" s="168">
        <v>0</v>
      </c>
      <c r="AA138" s="169">
        <f t="shared" si="8"/>
        <v>0</v>
      </c>
      <c r="AR138" s="18" t="s">
        <v>152</v>
      </c>
      <c r="AT138" s="18" t="s">
        <v>153</v>
      </c>
      <c r="AU138" s="18" t="s">
        <v>86</v>
      </c>
      <c r="AY138" s="18" t="s">
        <v>146</v>
      </c>
      <c r="BE138" s="110">
        <f t="shared" si="9"/>
        <v>0</v>
      </c>
      <c r="BF138" s="110">
        <f t="shared" si="10"/>
        <v>0</v>
      </c>
      <c r="BG138" s="110">
        <f t="shared" si="11"/>
        <v>0</v>
      </c>
      <c r="BH138" s="110">
        <f t="shared" si="12"/>
        <v>0</v>
      </c>
      <c r="BI138" s="110">
        <f t="shared" si="13"/>
        <v>0</v>
      </c>
      <c r="BJ138" s="18" t="s">
        <v>82</v>
      </c>
      <c r="BK138" s="110">
        <f t="shared" si="14"/>
        <v>0</v>
      </c>
      <c r="BL138" s="18" t="s">
        <v>152</v>
      </c>
      <c r="BM138" s="18" t="s">
        <v>184</v>
      </c>
    </row>
    <row r="139" spans="2:65" s="1" customFormat="1" ht="44.25" customHeight="1">
      <c r="B139" s="134"/>
      <c r="C139" s="163" t="s">
        <v>185</v>
      </c>
      <c r="D139" s="163" t="s">
        <v>147</v>
      </c>
      <c r="E139" s="164" t="s">
        <v>186</v>
      </c>
      <c r="F139" s="247" t="s">
        <v>187</v>
      </c>
      <c r="G139" s="247"/>
      <c r="H139" s="247"/>
      <c r="I139" s="247"/>
      <c r="J139" s="165" t="s">
        <v>166</v>
      </c>
      <c r="K139" s="166">
        <v>12</v>
      </c>
      <c r="L139" s="265">
        <v>0</v>
      </c>
      <c r="M139" s="265"/>
      <c r="N139" s="249">
        <f t="shared" si="5"/>
        <v>0</v>
      </c>
      <c r="O139" s="250"/>
      <c r="P139" s="250"/>
      <c r="Q139" s="250"/>
      <c r="R139" s="137"/>
      <c r="S139" s="141" t="s">
        <v>328</v>
      </c>
      <c r="T139" s="167" t="s">
        <v>5</v>
      </c>
      <c r="U139" s="44" t="s">
        <v>40</v>
      </c>
      <c r="V139" s="36"/>
      <c r="W139" s="168">
        <f t="shared" si="6"/>
        <v>0</v>
      </c>
      <c r="X139" s="168">
        <v>0</v>
      </c>
      <c r="Y139" s="168">
        <f t="shared" si="7"/>
        <v>0</v>
      </c>
      <c r="Z139" s="168">
        <v>0</v>
      </c>
      <c r="AA139" s="169">
        <f t="shared" si="8"/>
        <v>0</v>
      </c>
      <c r="AR139" s="18" t="s">
        <v>151</v>
      </c>
      <c r="AT139" s="18" t="s">
        <v>147</v>
      </c>
      <c r="AU139" s="18" t="s">
        <v>86</v>
      </c>
      <c r="AY139" s="18" t="s">
        <v>146</v>
      </c>
      <c r="BE139" s="110">
        <f t="shared" si="9"/>
        <v>0</v>
      </c>
      <c r="BF139" s="110">
        <f t="shared" si="10"/>
        <v>0</v>
      </c>
      <c r="BG139" s="110">
        <f t="shared" si="11"/>
        <v>0</v>
      </c>
      <c r="BH139" s="110">
        <f t="shared" si="12"/>
        <v>0</v>
      </c>
      <c r="BI139" s="110">
        <f t="shared" si="13"/>
        <v>0</v>
      </c>
      <c r="BJ139" s="18" t="s">
        <v>82</v>
      </c>
      <c r="BK139" s="110">
        <f t="shared" si="14"/>
        <v>0</v>
      </c>
      <c r="BL139" s="18" t="s">
        <v>152</v>
      </c>
      <c r="BM139" s="18" t="s">
        <v>188</v>
      </c>
    </row>
    <row r="140" spans="2:65" s="1" customFormat="1" ht="44.25" customHeight="1">
      <c r="B140" s="134"/>
      <c r="C140" s="163" t="s">
        <v>170</v>
      </c>
      <c r="D140" s="163" t="s">
        <v>147</v>
      </c>
      <c r="E140" s="164" t="s">
        <v>189</v>
      </c>
      <c r="F140" s="247" t="s">
        <v>190</v>
      </c>
      <c r="G140" s="247"/>
      <c r="H140" s="247"/>
      <c r="I140" s="247"/>
      <c r="J140" s="165" t="s">
        <v>166</v>
      </c>
      <c r="K140" s="166">
        <v>4</v>
      </c>
      <c r="L140" s="265">
        <v>0</v>
      </c>
      <c r="M140" s="265"/>
      <c r="N140" s="249">
        <f t="shared" si="5"/>
        <v>0</v>
      </c>
      <c r="O140" s="250"/>
      <c r="P140" s="250"/>
      <c r="Q140" s="250"/>
      <c r="R140" s="137"/>
      <c r="S140" s="141" t="s">
        <v>328</v>
      </c>
      <c r="T140" s="167" t="s">
        <v>5</v>
      </c>
      <c r="U140" s="44" t="s">
        <v>40</v>
      </c>
      <c r="V140" s="36"/>
      <c r="W140" s="168">
        <f t="shared" si="6"/>
        <v>0</v>
      </c>
      <c r="X140" s="168">
        <v>0</v>
      </c>
      <c r="Y140" s="168">
        <f t="shared" si="7"/>
        <v>0</v>
      </c>
      <c r="Z140" s="168">
        <v>0</v>
      </c>
      <c r="AA140" s="169">
        <f t="shared" si="8"/>
        <v>0</v>
      </c>
      <c r="AR140" s="18" t="s">
        <v>151</v>
      </c>
      <c r="AT140" s="18" t="s">
        <v>147</v>
      </c>
      <c r="AU140" s="18" t="s">
        <v>86</v>
      </c>
      <c r="AY140" s="18" t="s">
        <v>146</v>
      </c>
      <c r="BE140" s="110">
        <f t="shared" si="9"/>
        <v>0</v>
      </c>
      <c r="BF140" s="110">
        <f t="shared" si="10"/>
        <v>0</v>
      </c>
      <c r="BG140" s="110">
        <f t="shared" si="11"/>
        <v>0</v>
      </c>
      <c r="BH140" s="110">
        <f t="shared" si="12"/>
        <v>0</v>
      </c>
      <c r="BI140" s="110">
        <f t="shared" si="13"/>
        <v>0</v>
      </c>
      <c r="BJ140" s="18" t="s">
        <v>82</v>
      </c>
      <c r="BK140" s="110">
        <f t="shared" si="14"/>
        <v>0</v>
      </c>
      <c r="BL140" s="18" t="s">
        <v>152</v>
      </c>
      <c r="BM140" s="18" t="s">
        <v>191</v>
      </c>
    </row>
    <row r="141" spans="2:65" s="1" customFormat="1" ht="44.25" customHeight="1">
      <c r="B141" s="134"/>
      <c r="C141" s="163" t="s">
        <v>192</v>
      </c>
      <c r="D141" s="163" t="s">
        <v>147</v>
      </c>
      <c r="E141" s="164" t="s">
        <v>193</v>
      </c>
      <c r="F141" s="247" t="s">
        <v>194</v>
      </c>
      <c r="G141" s="247"/>
      <c r="H141" s="247"/>
      <c r="I141" s="247"/>
      <c r="J141" s="165" t="s">
        <v>166</v>
      </c>
      <c r="K141" s="166">
        <v>2</v>
      </c>
      <c r="L141" s="265">
        <v>0</v>
      </c>
      <c r="M141" s="265"/>
      <c r="N141" s="249">
        <f t="shared" si="5"/>
        <v>0</v>
      </c>
      <c r="O141" s="250"/>
      <c r="P141" s="250"/>
      <c r="Q141" s="250"/>
      <c r="R141" s="137"/>
      <c r="S141" s="141" t="s">
        <v>328</v>
      </c>
      <c r="T141" s="167" t="s">
        <v>5</v>
      </c>
      <c r="U141" s="44" t="s">
        <v>40</v>
      </c>
      <c r="V141" s="36"/>
      <c r="W141" s="168">
        <f t="shared" si="6"/>
        <v>0</v>
      </c>
      <c r="X141" s="168">
        <v>0</v>
      </c>
      <c r="Y141" s="168">
        <f t="shared" si="7"/>
        <v>0</v>
      </c>
      <c r="Z141" s="168">
        <v>0</v>
      </c>
      <c r="AA141" s="169">
        <f t="shared" si="8"/>
        <v>0</v>
      </c>
      <c r="AR141" s="18" t="s">
        <v>151</v>
      </c>
      <c r="AT141" s="18" t="s">
        <v>147</v>
      </c>
      <c r="AU141" s="18" t="s">
        <v>86</v>
      </c>
      <c r="AY141" s="18" t="s">
        <v>146</v>
      </c>
      <c r="BE141" s="110">
        <f t="shared" si="9"/>
        <v>0</v>
      </c>
      <c r="BF141" s="110">
        <f t="shared" si="10"/>
        <v>0</v>
      </c>
      <c r="BG141" s="110">
        <f t="shared" si="11"/>
        <v>0</v>
      </c>
      <c r="BH141" s="110">
        <f t="shared" si="12"/>
        <v>0</v>
      </c>
      <c r="BI141" s="110">
        <f t="shared" si="13"/>
        <v>0</v>
      </c>
      <c r="BJ141" s="18" t="s">
        <v>82</v>
      </c>
      <c r="BK141" s="110">
        <f t="shared" si="14"/>
        <v>0</v>
      </c>
      <c r="BL141" s="18" t="s">
        <v>152</v>
      </c>
      <c r="BM141" s="18" t="s">
        <v>195</v>
      </c>
    </row>
    <row r="142" spans="2:65" s="1" customFormat="1" ht="44.25" customHeight="1">
      <c r="B142" s="134"/>
      <c r="C142" s="163" t="s">
        <v>174</v>
      </c>
      <c r="D142" s="163" t="s">
        <v>147</v>
      </c>
      <c r="E142" s="164" t="s">
        <v>196</v>
      </c>
      <c r="F142" s="247" t="s">
        <v>197</v>
      </c>
      <c r="G142" s="247"/>
      <c r="H142" s="247"/>
      <c r="I142" s="247"/>
      <c r="J142" s="165" t="s">
        <v>166</v>
      </c>
      <c r="K142" s="166">
        <v>2</v>
      </c>
      <c r="L142" s="265">
        <v>0</v>
      </c>
      <c r="M142" s="265"/>
      <c r="N142" s="249">
        <f t="shared" si="5"/>
        <v>0</v>
      </c>
      <c r="O142" s="250"/>
      <c r="P142" s="250"/>
      <c r="Q142" s="250"/>
      <c r="R142" s="137"/>
      <c r="S142" s="141" t="s">
        <v>328</v>
      </c>
      <c r="T142" s="167" t="s">
        <v>5</v>
      </c>
      <c r="U142" s="44" t="s">
        <v>40</v>
      </c>
      <c r="V142" s="36"/>
      <c r="W142" s="168">
        <f t="shared" si="6"/>
        <v>0</v>
      </c>
      <c r="X142" s="168">
        <v>0</v>
      </c>
      <c r="Y142" s="168">
        <f t="shared" si="7"/>
        <v>0</v>
      </c>
      <c r="Z142" s="168">
        <v>0</v>
      </c>
      <c r="AA142" s="169">
        <f t="shared" si="8"/>
        <v>0</v>
      </c>
      <c r="AR142" s="18" t="s">
        <v>151</v>
      </c>
      <c r="AT142" s="18" t="s">
        <v>147</v>
      </c>
      <c r="AU142" s="18" t="s">
        <v>86</v>
      </c>
      <c r="AY142" s="18" t="s">
        <v>146</v>
      </c>
      <c r="BE142" s="110">
        <f t="shared" si="9"/>
        <v>0</v>
      </c>
      <c r="BF142" s="110">
        <f t="shared" si="10"/>
        <v>0</v>
      </c>
      <c r="BG142" s="110">
        <f t="shared" si="11"/>
        <v>0</v>
      </c>
      <c r="BH142" s="110">
        <f t="shared" si="12"/>
        <v>0</v>
      </c>
      <c r="BI142" s="110">
        <f t="shared" si="13"/>
        <v>0</v>
      </c>
      <c r="BJ142" s="18" t="s">
        <v>82</v>
      </c>
      <c r="BK142" s="110">
        <f t="shared" si="14"/>
        <v>0</v>
      </c>
      <c r="BL142" s="18" t="s">
        <v>152</v>
      </c>
      <c r="BM142" s="18" t="s">
        <v>198</v>
      </c>
    </row>
    <row r="143" spans="2:65" s="1" customFormat="1" ht="44.25" customHeight="1">
      <c r="B143" s="134"/>
      <c r="C143" s="163" t="s">
        <v>11</v>
      </c>
      <c r="D143" s="163" t="s">
        <v>147</v>
      </c>
      <c r="E143" s="164" t="s">
        <v>199</v>
      </c>
      <c r="F143" s="247" t="s">
        <v>200</v>
      </c>
      <c r="G143" s="247"/>
      <c r="H143" s="247"/>
      <c r="I143" s="247"/>
      <c r="J143" s="165" t="s">
        <v>166</v>
      </c>
      <c r="K143" s="166">
        <v>2</v>
      </c>
      <c r="L143" s="265">
        <v>0</v>
      </c>
      <c r="M143" s="265"/>
      <c r="N143" s="249">
        <f t="shared" si="5"/>
        <v>0</v>
      </c>
      <c r="O143" s="250"/>
      <c r="P143" s="250"/>
      <c r="Q143" s="250"/>
      <c r="R143" s="137"/>
      <c r="S143" s="141" t="s">
        <v>328</v>
      </c>
      <c r="T143" s="167" t="s">
        <v>5</v>
      </c>
      <c r="U143" s="44" t="s">
        <v>40</v>
      </c>
      <c r="V143" s="36"/>
      <c r="W143" s="168">
        <f t="shared" si="6"/>
        <v>0</v>
      </c>
      <c r="X143" s="168">
        <v>0</v>
      </c>
      <c r="Y143" s="168">
        <f t="shared" si="7"/>
        <v>0</v>
      </c>
      <c r="Z143" s="168">
        <v>0</v>
      </c>
      <c r="AA143" s="169">
        <f t="shared" si="8"/>
        <v>0</v>
      </c>
      <c r="AR143" s="18" t="s">
        <v>151</v>
      </c>
      <c r="AT143" s="18" t="s">
        <v>147</v>
      </c>
      <c r="AU143" s="18" t="s">
        <v>86</v>
      </c>
      <c r="AY143" s="18" t="s">
        <v>146</v>
      </c>
      <c r="BE143" s="110">
        <f t="shared" si="9"/>
        <v>0</v>
      </c>
      <c r="BF143" s="110">
        <f t="shared" si="10"/>
        <v>0</v>
      </c>
      <c r="BG143" s="110">
        <f t="shared" si="11"/>
        <v>0</v>
      </c>
      <c r="BH143" s="110">
        <f t="shared" si="12"/>
        <v>0</v>
      </c>
      <c r="BI143" s="110">
        <f t="shared" si="13"/>
        <v>0</v>
      </c>
      <c r="BJ143" s="18" t="s">
        <v>82</v>
      </c>
      <c r="BK143" s="110">
        <f t="shared" si="14"/>
        <v>0</v>
      </c>
      <c r="BL143" s="18" t="s">
        <v>152</v>
      </c>
      <c r="BM143" s="18" t="s">
        <v>201</v>
      </c>
    </row>
    <row r="144" spans="2:65" s="1" customFormat="1" ht="31.5" customHeight="1">
      <c r="B144" s="134"/>
      <c r="C144" s="170" t="s">
        <v>177</v>
      </c>
      <c r="D144" s="170" t="s">
        <v>153</v>
      </c>
      <c r="E144" s="171" t="s">
        <v>202</v>
      </c>
      <c r="F144" s="251" t="s">
        <v>203</v>
      </c>
      <c r="G144" s="251"/>
      <c r="H144" s="251"/>
      <c r="I144" s="251"/>
      <c r="J144" s="172" t="s">
        <v>166</v>
      </c>
      <c r="K144" s="173">
        <v>22</v>
      </c>
      <c r="L144" s="252">
        <v>0</v>
      </c>
      <c r="M144" s="252"/>
      <c r="N144" s="250">
        <f t="shared" si="5"/>
        <v>0</v>
      </c>
      <c r="O144" s="250"/>
      <c r="P144" s="250"/>
      <c r="Q144" s="250"/>
      <c r="R144" s="137"/>
      <c r="T144" s="167" t="s">
        <v>5</v>
      </c>
      <c r="U144" s="44" t="s">
        <v>40</v>
      </c>
      <c r="V144" s="36"/>
      <c r="W144" s="168">
        <f t="shared" si="6"/>
        <v>0</v>
      </c>
      <c r="X144" s="168">
        <v>0</v>
      </c>
      <c r="Y144" s="168">
        <f t="shared" si="7"/>
        <v>0</v>
      </c>
      <c r="Z144" s="168">
        <v>0</v>
      </c>
      <c r="AA144" s="169">
        <f t="shared" si="8"/>
        <v>0</v>
      </c>
      <c r="AR144" s="18" t="s">
        <v>152</v>
      </c>
      <c r="AT144" s="18" t="s">
        <v>153</v>
      </c>
      <c r="AU144" s="18" t="s">
        <v>86</v>
      </c>
      <c r="AY144" s="18" t="s">
        <v>146</v>
      </c>
      <c r="BE144" s="110">
        <f t="shared" si="9"/>
        <v>0</v>
      </c>
      <c r="BF144" s="110">
        <f t="shared" si="10"/>
        <v>0</v>
      </c>
      <c r="BG144" s="110">
        <f t="shared" si="11"/>
        <v>0</v>
      </c>
      <c r="BH144" s="110">
        <f t="shared" si="12"/>
        <v>0</v>
      </c>
      <c r="BI144" s="110">
        <f t="shared" si="13"/>
        <v>0</v>
      </c>
      <c r="BJ144" s="18" t="s">
        <v>82</v>
      </c>
      <c r="BK144" s="110">
        <f t="shared" si="14"/>
        <v>0</v>
      </c>
      <c r="BL144" s="18" t="s">
        <v>152</v>
      </c>
      <c r="BM144" s="18" t="s">
        <v>204</v>
      </c>
    </row>
    <row r="145" spans="2:65" s="10" customFormat="1" ht="29.85" customHeight="1">
      <c r="B145" s="152"/>
      <c r="C145" s="153"/>
      <c r="D145" s="162" t="s">
        <v>115</v>
      </c>
      <c r="E145" s="162"/>
      <c r="F145" s="162"/>
      <c r="G145" s="162"/>
      <c r="H145" s="162"/>
      <c r="I145" s="162"/>
      <c r="J145" s="162"/>
      <c r="K145" s="162"/>
      <c r="L145" s="162"/>
      <c r="M145" s="162"/>
      <c r="N145" s="263">
        <f>BK145</f>
        <v>0</v>
      </c>
      <c r="O145" s="264"/>
      <c r="P145" s="264"/>
      <c r="Q145" s="264"/>
      <c r="R145" s="155"/>
      <c r="T145" s="156"/>
      <c r="U145" s="153"/>
      <c r="V145" s="153"/>
      <c r="W145" s="157">
        <f>SUM(W146:W149)</f>
        <v>0</v>
      </c>
      <c r="X145" s="153"/>
      <c r="Y145" s="157">
        <f>SUM(Y146:Y149)</f>
        <v>0</v>
      </c>
      <c r="Z145" s="153"/>
      <c r="AA145" s="158">
        <f>SUM(AA146:AA149)</f>
        <v>0</v>
      </c>
      <c r="AR145" s="159" t="s">
        <v>82</v>
      </c>
      <c r="AT145" s="160" t="s">
        <v>74</v>
      </c>
      <c r="AU145" s="160" t="s">
        <v>82</v>
      </c>
      <c r="AY145" s="159" t="s">
        <v>146</v>
      </c>
      <c r="BK145" s="161">
        <f>SUM(BK146:BK149)</f>
        <v>0</v>
      </c>
    </row>
    <row r="146" spans="2:65" s="1" customFormat="1" ht="22.5" customHeight="1">
      <c r="B146" s="134"/>
      <c r="C146" s="170" t="s">
        <v>205</v>
      </c>
      <c r="D146" s="170" t="s">
        <v>153</v>
      </c>
      <c r="E146" s="171" t="s">
        <v>206</v>
      </c>
      <c r="F146" s="251" t="s">
        <v>207</v>
      </c>
      <c r="G146" s="251"/>
      <c r="H146" s="251"/>
      <c r="I146" s="251"/>
      <c r="J146" s="172" t="s">
        <v>208</v>
      </c>
      <c r="K146" s="173">
        <v>1</v>
      </c>
      <c r="L146" s="252">
        <v>0</v>
      </c>
      <c r="M146" s="252"/>
      <c r="N146" s="250">
        <f>ROUND(L146*K146,2)</f>
        <v>0</v>
      </c>
      <c r="O146" s="250"/>
      <c r="P146" s="250"/>
      <c r="Q146" s="250"/>
      <c r="R146" s="137"/>
      <c r="T146" s="167" t="s">
        <v>5</v>
      </c>
      <c r="U146" s="44" t="s">
        <v>40</v>
      </c>
      <c r="V146" s="36"/>
      <c r="W146" s="168">
        <f>V146*K146</f>
        <v>0</v>
      </c>
      <c r="X146" s="168">
        <v>0</v>
      </c>
      <c r="Y146" s="168">
        <f>X146*K146</f>
        <v>0</v>
      </c>
      <c r="Z146" s="168">
        <v>0</v>
      </c>
      <c r="AA146" s="169">
        <f>Z146*K146</f>
        <v>0</v>
      </c>
      <c r="AR146" s="18" t="s">
        <v>156</v>
      </c>
      <c r="AT146" s="18" t="s">
        <v>153</v>
      </c>
      <c r="AU146" s="18" t="s">
        <v>86</v>
      </c>
      <c r="AY146" s="18" t="s">
        <v>146</v>
      </c>
      <c r="BE146" s="110">
        <f>IF(U146="základní",N146,0)</f>
        <v>0</v>
      </c>
      <c r="BF146" s="110">
        <f>IF(U146="snížená",N146,0)</f>
        <v>0</v>
      </c>
      <c r="BG146" s="110">
        <f>IF(U146="zákl. přenesená",N146,0)</f>
        <v>0</v>
      </c>
      <c r="BH146" s="110">
        <f>IF(U146="sníž. přenesená",N146,0)</f>
        <v>0</v>
      </c>
      <c r="BI146" s="110">
        <f>IF(U146="nulová",N146,0)</f>
        <v>0</v>
      </c>
      <c r="BJ146" s="18" t="s">
        <v>82</v>
      </c>
      <c r="BK146" s="110">
        <f>ROUND(L146*K146,2)</f>
        <v>0</v>
      </c>
      <c r="BL146" s="18" t="s">
        <v>156</v>
      </c>
      <c r="BM146" s="18" t="s">
        <v>209</v>
      </c>
    </row>
    <row r="147" spans="2:65" s="1" customFormat="1" ht="22.5" customHeight="1">
      <c r="B147" s="35"/>
      <c r="C147" s="36"/>
      <c r="D147" s="36"/>
      <c r="E147" s="36"/>
      <c r="F147" s="253" t="s">
        <v>210</v>
      </c>
      <c r="G147" s="254"/>
      <c r="H147" s="254"/>
      <c r="I147" s="254"/>
      <c r="J147" s="36"/>
      <c r="K147" s="36"/>
      <c r="L147" s="36"/>
      <c r="M147" s="36"/>
      <c r="N147" s="36"/>
      <c r="O147" s="36"/>
      <c r="P147" s="36"/>
      <c r="Q147" s="36"/>
      <c r="R147" s="37"/>
      <c r="T147" s="174"/>
      <c r="U147" s="36"/>
      <c r="V147" s="36"/>
      <c r="W147" s="36"/>
      <c r="X147" s="36"/>
      <c r="Y147" s="36"/>
      <c r="Z147" s="36"/>
      <c r="AA147" s="74"/>
      <c r="AT147" s="18" t="s">
        <v>211</v>
      </c>
      <c r="AU147" s="18" t="s">
        <v>86</v>
      </c>
    </row>
    <row r="148" spans="2:65" s="1" customFormat="1" ht="22.5" customHeight="1">
      <c r="B148" s="134"/>
      <c r="C148" s="170" t="s">
        <v>181</v>
      </c>
      <c r="D148" s="170" t="s">
        <v>153</v>
      </c>
      <c r="E148" s="171" t="s">
        <v>212</v>
      </c>
      <c r="F148" s="251" t="s">
        <v>213</v>
      </c>
      <c r="G148" s="251"/>
      <c r="H148" s="251"/>
      <c r="I148" s="251"/>
      <c r="J148" s="172" t="s">
        <v>208</v>
      </c>
      <c r="K148" s="173">
        <v>2</v>
      </c>
      <c r="L148" s="252">
        <v>0</v>
      </c>
      <c r="M148" s="252"/>
      <c r="N148" s="250">
        <f>ROUND(L148*K148,2)</f>
        <v>0</v>
      </c>
      <c r="O148" s="250"/>
      <c r="P148" s="250"/>
      <c r="Q148" s="250"/>
      <c r="R148" s="137"/>
      <c r="T148" s="167" t="s">
        <v>5</v>
      </c>
      <c r="U148" s="44" t="s">
        <v>40</v>
      </c>
      <c r="V148" s="36"/>
      <c r="W148" s="168">
        <f>V148*K148</f>
        <v>0</v>
      </c>
      <c r="X148" s="168">
        <v>0</v>
      </c>
      <c r="Y148" s="168">
        <f>X148*K148</f>
        <v>0</v>
      </c>
      <c r="Z148" s="168">
        <v>0</v>
      </c>
      <c r="AA148" s="169">
        <f>Z148*K148</f>
        <v>0</v>
      </c>
      <c r="AR148" s="18" t="s">
        <v>156</v>
      </c>
      <c r="AT148" s="18" t="s">
        <v>153</v>
      </c>
      <c r="AU148" s="18" t="s">
        <v>86</v>
      </c>
      <c r="AY148" s="18" t="s">
        <v>146</v>
      </c>
      <c r="BE148" s="110">
        <f>IF(U148="základní",N148,0)</f>
        <v>0</v>
      </c>
      <c r="BF148" s="110">
        <f>IF(U148="snížená",N148,0)</f>
        <v>0</v>
      </c>
      <c r="BG148" s="110">
        <f>IF(U148="zákl. přenesená",N148,0)</f>
        <v>0</v>
      </c>
      <c r="BH148" s="110">
        <f>IF(U148="sníž. přenesená",N148,0)</f>
        <v>0</v>
      </c>
      <c r="BI148" s="110">
        <f>IF(U148="nulová",N148,0)</f>
        <v>0</v>
      </c>
      <c r="BJ148" s="18" t="s">
        <v>82</v>
      </c>
      <c r="BK148" s="110">
        <f>ROUND(L148*K148,2)</f>
        <v>0</v>
      </c>
      <c r="BL148" s="18" t="s">
        <v>156</v>
      </c>
      <c r="BM148" s="18" t="s">
        <v>214</v>
      </c>
    </row>
    <row r="149" spans="2:65" s="1" customFormat="1" ht="22.5" customHeight="1">
      <c r="B149" s="35"/>
      <c r="C149" s="36"/>
      <c r="D149" s="36"/>
      <c r="E149" s="36"/>
      <c r="F149" s="253" t="s">
        <v>210</v>
      </c>
      <c r="G149" s="254"/>
      <c r="H149" s="254"/>
      <c r="I149" s="254"/>
      <c r="J149" s="36"/>
      <c r="K149" s="36"/>
      <c r="L149" s="36"/>
      <c r="M149" s="36"/>
      <c r="N149" s="36"/>
      <c r="O149" s="36"/>
      <c r="P149" s="36"/>
      <c r="Q149" s="36"/>
      <c r="R149" s="37"/>
      <c r="T149" s="174"/>
      <c r="U149" s="36"/>
      <c r="V149" s="36"/>
      <c r="W149" s="36"/>
      <c r="X149" s="36"/>
      <c r="Y149" s="36"/>
      <c r="Z149" s="36"/>
      <c r="AA149" s="74"/>
      <c r="AT149" s="18" t="s">
        <v>211</v>
      </c>
      <c r="AU149" s="18" t="s">
        <v>86</v>
      </c>
    </row>
    <row r="150" spans="2:65" s="10" customFormat="1" ht="29.85" customHeight="1">
      <c r="B150" s="152"/>
      <c r="C150" s="153"/>
      <c r="D150" s="162" t="s">
        <v>116</v>
      </c>
      <c r="E150" s="162"/>
      <c r="F150" s="162"/>
      <c r="G150" s="162"/>
      <c r="H150" s="162"/>
      <c r="I150" s="162"/>
      <c r="J150" s="162"/>
      <c r="K150" s="162"/>
      <c r="L150" s="162"/>
      <c r="M150" s="162"/>
      <c r="N150" s="261">
        <f>BK150</f>
        <v>0</v>
      </c>
      <c r="O150" s="262"/>
      <c r="P150" s="262"/>
      <c r="Q150" s="262"/>
      <c r="R150" s="155"/>
      <c r="T150" s="156"/>
      <c r="U150" s="153"/>
      <c r="V150" s="153"/>
      <c r="W150" s="157">
        <f>SUM(W151:W154)</f>
        <v>0</v>
      </c>
      <c r="X150" s="153"/>
      <c r="Y150" s="157">
        <f>SUM(Y151:Y154)</f>
        <v>0</v>
      </c>
      <c r="Z150" s="153"/>
      <c r="AA150" s="158">
        <f>SUM(AA151:AA154)</f>
        <v>0</v>
      </c>
      <c r="AR150" s="159" t="s">
        <v>82</v>
      </c>
      <c r="AT150" s="160" t="s">
        <v>74</v>
      </c>
      <c r="AU150" s="160" t="s">
        <v>82</v>
      </c>
      <c r="AY150" s="159" t="s">
        <v>146</v>
      </c>
      <c r="BK150" s="161">
        <f>SUM(BK151:BK154)</f>
        <v>0</v>
      </c>
    </row>
    <row r="151" spans="2:65" s="1" customFormat="1" ht="22.5" customHeight="1">
      <c r="B151" s="134"/>
      <c r="C151" s="170" t="s">
        <v>215</v>
      </c>
      <c r="D151" s="170" t="s">
        <v>153</v>
      </c>
      <c r="E151" s="171" t="s">
        <v>216</v>
      </c>
      <c r="F151" s="251" t="s">
        <v>217</v>
      </c>
      <c r="G151" s="251"/>
      <c r="H151" s="251"/>
      <c r="I151" s="251"/>
      <c r="J151" s="172" t="s">
        <v>208</v>
      </c>
      <c r="K151" s="173">
        <v>2</v>
      </c>
      <c r="L151" s="252">
        <v>0</v>
      </c>
      <c r="M151" s="252"/>
      <c r="N151" s="250">
        <f>ROUND(L151*K151,2)</f>
        <v>0</v>
      </c>
      <c r="O151" s="250"/>
      <c r="P151" s="250"/>
      <c r="Q151" s="250"/>
      <c r="R151" s="137"/>
      <c r="T151" s="167" t="s">
        <v>5</v>
      </c>
      <c r="U151" s="44" t="s">
        <v>40</v>
      </c>
      <c r="V151" s="36"/>
      <c r="W151" s="168">
        <f>V151*K151</f>
        <v>0</v>
      </c>
      <c r="X151" s="168">
        <v>0</v>
      </c>
      <c r="Y151" s="168">
        <f>X151*K151</f>
        <v>0</v>
      </c>
      <c r="Z151" s="168">
        <v>0</v>
      </c>
      <c r="AA151" s="169">
        <f>Z151*K151</f>
        <v>0</v>
      </c>
      <c r="AR151" s="18" t="s">
        <v>156</v>
      </c>
      <c r="AT151" s="18" t="s">
        <v>153</v>
      </c>
      <c r="AU151" s="18" t="s">
        <v>86</v>
      </c>
      <c r="AY151" s="18" t="s">
        <v>146</v>
      </c>
      <c r="BE151" s="110">
        <f>IF(U151="základní",N151,0)</f>
        <v>0</v>
      </c>
      <c r="BF151" s="110">
        <f>IF(U151="snížená",N151,0)</f>
        <v>0</v>
      </c>
      <c r="BG151" s="110">
        <f>IF(U151="zákl. přenesená",N151,0)</f>
        <v>0</v>
      </c>
      <c r="BH151" s="110">
        <f>IF(U151="sníž. přenesená",N151,0)</f>
        <v>0</v>
      </c>
      <c r="BI151" s="110">
        <f>IF(U151="nulová",N151,0)</f>
        <v>0</v>
      </c>
      <c r="BJ151" s="18" t="s">
        <v>82</v>
      </c>
      <c r="BK151" s="110">
        <f>ROUND(L151*K151,2)</f>
        <v>0</v>
      </c>
      <c r="BL151" s="18" t="s">
        <v>156</v>
      </c>
      <c r="BM151" s="18" t="s">
        <v>218</v>
      </c>
    </row>
    <row r="152" spans="2:65" s="1" customFormat="1" ht="22.5" customHeight="1">
      <c r="B152" s="35"/>
      <c r="C152" s="36"/>
      <c r="D152" s="36"/>
      <c r="E152" s="36"/>
      <c r="F152" s="253" t="s">
        <v>210</v>
      </c>
      <c r="G152" s="254"/>
      <c r="H152" s="254"/>
      <c r="I152" s="254"/>
      <c r="J152" s="36"/>
      <c r="K152" s="36"/>
      <c r="L152" s="36"/>
      <c r="M152" s="36"/>
      <c r="N152" s="36"/>
      <c r="O152" s="36"/>
      <c r="P152" s="36"/>
      <c r="Q152" s="36"/>
      <c r="R152" s="37"/>
      <c r="T152" s="174"/>
      <c r="U152" s="36"/>
      <c r="V152" s="36"/>
      <c r="W152" s="36"/>
      <c r="X152" s="36"/>
      <c r="Y152" s="36"/>
      <c r="Z152" s="36"/>
      <c r="AA152" s="74"/>
      <c r="AT152" s="18" t="s">
        <v>211</v>
      </c>
      <c r="AU152" s="18" t="s">
        <v>86</v>
      </c>
    </row>
    <row r="153" spans="2:65" s="1" customFormat="1" ht="22.5" customHeight="1">
      <c r="B153" s="134"/>
      <c r="C153" s="170" t="s">
        <v>184</v>
      </c>
      <c r="D153" s="170" t="s">
        <v>153</v>
      </c>
      <c r="E153" s="171" t="s">
        <v>219</v>
      </c>
      <c r="F153" s="251" t="s">
        <v>220</v>
      </c>
      <c r="G153" s="251"/>
      <c r="H153" s="251"/>
      <c r="I153" s="251"/>
      <c r="J153" s="172" t="s">
        <v>208</v>
      </c>
      <c r="K153" s="173">
        <v>4</v>
      </c>
      <c r="L153" s="252">
        <v>0</v>
      </c>
      <c r="M153" s="252"/>
      <c r="N153" s="250">
        <f>ROUND(L153*K153,2)</f>
        <v>0</v>
      </c>
      <c r="O153" s="250"/>
      <c r="P153" s="250"/>
      <c r="Q153" s="250"/>
      <c r="R153" s="137"/>
      <c r="T153" s="167" t="s">
        <v>5</v>
      </c>
      <c r="U153" s="44" t="s">
        <v>40</v>
      </c>
      <c r="V153" s="36"/>
      <c r="W153" s="168">
        <f>V153*K153</f>
        <v>0</v>
      </c>
      <c r="X153" s="168">
        <v>0</v>
      </c>
      <c r="Y153" s="168">
        <f>X153*K153</f>
        <v>0</v>
      </c>
      <c r="Z153" s="168">
        <v>0</v>
      </c>
      <c r="AA153" s="169">
        <f>Z153*K153</f>
        <v>0</v>
      </c>
      <c r="AR153" s="18" t="s">
        <v>156</v>
      </c>
      <c r="AT153" s="18" t="s">
        <v>153</v>
      </c>
      <c r="AU153" s="18" t="s">
        <v>86</v>
      </c>
      <c r="AY153" s="18" t="s">
        <v>146</v>
      </c>
      <c r="BE153" s="110">
        <f>IF(U153="základní",N153,0)</f>
        <v>0</v>
      </c>
      <c r="BF153" s="110">
        <f>IF(U153="snížená",N153,0)</f>
        <v>0</v>
      </c>
      <c r="BG153" s="110">
        <f>IF(U153="zákl. přenesená",N153,0)</f>
        <v>0</v>
      </c>
      <c r="BH153" s="110">
        <f>IF(U153="sníž. přenesená",N153,0)</f>
        <v>0</v>
      </c>
      <c r="BI153" s="110">
        <f>IF(U153="nulová",N153,0)</f>
        <v>0</v>
      </c>
      <c r="BJ153" s="18" t="s">
        <v>82</v>
      </c>
      <c r="BK153" s="110">
        <f>ROUND(L153*K153,2)</f>
        <v>0</v>
      </c>
      <c r="BL153" s="18" t="s">
        <v>156</v>
      </c>
      <c r="BM153" s="18" t="s">
        <v>221</v>
      </c>
    </row>
    <row r="154" spans="2:65" s="1" customFormat="1" ht="22.5" customHeight="1">
      <c r="B154" s="35"/>
      <c r="C154" s="36"/>
      <c r="D154" s="36"/>
      <c r="E154" s="36"/>
      <c r="F154" s="253" t="s">
        <v>210</v>
      </c>
      <c r="G154" s="254"/>
      <c r="H154" s="254"/>
      <c r="I154" s="254"/>
      <c r="J154" s="36"/>
      <c r="K154" s="36"/>
      <c r="L154" s="36"/>
      <c r="M154" s="36"/>
      <c r="N154" s="36"/>
      <c r="O154" s="36"/>
      <c r="P154" s="36"/>
      <c r="Q154" s="36"/>
      <c r="R154" s="37"/>
      <c r="T154" s="174"/>
      <c r="U154" s="36"/>
      <c r="V154" s="36"/>
      <c r="W154" s="36"/>
      <c r="X154" s="36"/>
      <c r="Y154" s="36"/>
      <c r="Z154" s="36"/>
      <c r="AA154" s="74"/>
      <c r="AT154" s="18" t="s">
        <v>211</v>
      </c>
      <c r="AU154" s="18" t="s">
        <v>86</v>
      </c>
    </row>
    <row r="155" spans="2:65" s="10" customFormat="1" ht="29.85" customHeight="1">
      <c r="B155" s="152"/>
      <c r="C155" s="153"/>
      <c r="D155" s="162" t="s">
        <v>117</v>
      </c>
      <c r="E155" s="162"/>
      <c r="F155" s="162"/>
      <c r="G155" s="162"/>
      <c r="H155" s="162"/>
      <c r="I155" s="162"/>
      <c r="J155" s="162"/>
      <c r="K155" s="162"/>
      <c r="L155" s="162"/>
      <c r="M155" s="162"/>
      <c r="N155" s="261">
        <f>BK155</f>
        <v>0</v>
      </c>
      <c r="O155" s="262"/>
      <c r="P155" s="262"/>
      <c r="Q155" s="262"/>
      <c r="R155" s="155"/>
      <c r="T155" s="156"/>
      <c r="U155" s="153"/>
      <c r="V155" s="153"/>
      <c r="W155" s="157">
        <f>SUM(W156:W170)</f>
        <v>0</v>
      </c>
      <c r="X155" s="153"/>
      <c r="Y155" s="157">
        <f>SUM(Y156:Y170)</f>
        <v>0</v>
      </c>
      <c r="Z155" s="153"/>
      <c r="AA155" s="158">
        <f>SUM(AA156:AA170)</f>
        <v>0</v>
      </c>
      <c r="AR155" s="159" t="s">
        <v>82</v>
      </c>
      <c r="AT155" s="160" t="s">
        <v>74</v>
      </c>
      <c r="AU155" s="160" t="s">
        <v>82</v>
      </c>
      <c r="AY155" s="159" t="s">
        <v>146</v>
      </c>
      <c r="BK155" s="161">
        <f>SUM(BK156:BK170)</f>
        <v>0</v>
      </c>
    </row>
    <row r="156" spans="2:65" s="1" customFormat="1" ht="31.5" customHeight="1">
      <c r="B156" s="134"/>
      <c r="C156" s="163" t="s">
        <v>10</v>
      </c>
      <c r="D156" s="163" t="s">
        <v>147</v>
      </c>
      <c r="E156" s="164" t="s">
        <v>222</v>
      </c>
      <c r="F156" s="247" t="s">
        <v>223</v>
      </c>
      <c r="G156" s="247"/>
      <c r="H156" s="247"/>
      <c r="I156" s="247"/>
      <c r="J156" s="165" t="s">
        <v>166</v>
      </c>
      <c r="K156" s="166">
        <v>14</v>
      </c>
      <c r="L156" s="248">
        <v>0</v>
      </c>
      <c r="M156" s="248"/>
      <c r="N156" s="249">
        <f>ROUND(L156*K156,2)</f>
        <v>0</v>
      </c>
      <c r="O156" s="250"/>
      <c r="P156" s="250"/>
      <c r="Q156" s="250"/>
      <c r="R156" s="137"/>
      <c r="T156" s="167" t="s">
        <v>5</v>
      </c>
      <c r="U156" s="44" t="s">
        <v>40</v>
      </c>
      <c r="V156" s="36"/>
      <c r="W156" s="168">
        <f>V156*K156</f>
        <v>0</v>
      </c>
      <c r="X156" s="168">
        <v>0</v>
      </c>
      <c r="Y156" s="168">
        <f>X156*K156</f>
        <v>0</v>
      </c>
      <c r="Z156" s="168">
        <v>0</v>
      </c>
      <c r="AA156" s="169">
        <f>Z156*K156</f>
        <v>0</v>
      </c>
      <c r="AR156" s="18" t="s">
        <v>162</v>
      </c>
      <c r="AT156" s="18" t="s">
        <v>147</v>
      </c>
      <c r="AU156" s="18" t="s">
        <v>86</v>
      </c>
      <c r="AY156" s="18" t="s">
        <v>146</v>
      </c>
      <c r="BE156" s="110">
        <f>IF(U156="základní",N156,0)</f>
        <v>0</v>
      </c>
      <c r="BF156" s="110">
        <f>IF(U156="snížená",N156,0)</f>
        <v>0</v>
      </c>
      <c r="BG156" s="110">
        <f>IF(U156="zákl. přenesená",N156,0)</f>
        <v>0</v>
      </c>
      <c r="BH156" s="110">
        <f>IF(U156="sníž. přenesená",N156,0)</f>
        <v>0</v>
      </c>
      <c r="BI156" s="110">
        <f>IF(U156="nulová",N156,0)</f>
        <v>0</v>
      </c>
      <c r="BJ156" s="18" t="s">
        <v>82</v>
      </c>
      <c r="BK156" s="110">
        <f>ROUND(L156*K156,2)</f>
        <v>0</v>
      </c>
      <c r="BL156" s="18" t="s">
        <v>156</v>
      </c>
      <c r="BM156" s="18" t="s">
        <v>224</v>
      </c>
    </row>
    <row r="157" spans="2:65" s="1" customFormat="1" ht="22.5" customHeight="1">
      <c r="B157" s="35"/>
      <c r="C157" s="36"/>
      <c r="D157" s="36"/>
      <c r="E157" s="36"/>
      <c r="F157" s="253" t="s">
        <v>225</v>
      </c>
      <c r="G157" s="254"/>
      <c r="H157" s="254"/>
      <c r="I157" s="254"/>
      <c r="J157" s="36"/>
      <c r="K157" s="36"/>
      <c r="L157" s="36"/>
      <c r="M157" s="36"/>
      <c r="N157" s="36"/>
      <c r="O157" s="36"/>
      <c r="P157" s="36"/>
      <c r="Q157" s="36"/>
      <c r="R157" s="37"/>
      <c r="T157" s="174"/>
      <c r="U157" s="36"/>
      <c r="V157" s="36"/>
      <c r="W157" s="36"/>
      <c r="X157" s="36"/>
      <c r="Y157" s="36"/>
      <c r="Z157" s="36"/>
      <c r="AA157" s="74"/>
      <c r="AT157" s="18" t="s">
        <v>211</v>
      </c>
      <c r="AU157" s="18" t="s">
        <v>86</v>
      </c>
    </row>
    <row r="158" spans="2:65" s="1" customFormat="1" ht="31.5" customHeight="1">
      <c r="B158" s="134"/>
      <c r="C158" s="163" t="s">
        <v>188</v>
      </c>
      <c r="D158" s="163" t="s">
        <v>147</v>
      </c>
      <c r="E158" s="164" t="s">
        <v>226</v>
      </c>
      <c r="F158" s="247" t="s">
        <v>227</v>
      </c>
      <c r="G158" s="247"/>
      <c r="H158" s="247"/>
      <c r="I158" s="247"/>
      <c r="J158" s="165" t="s">
        <v>166</v>
      </c>
      <c r="K158" s="166">
        <v>2</v>
      </c>
      <c r="L158" s="248">
        <v>0</v>
      </c>
      <c r="M158" s="248"/>
      <c r="N158" s="249">
        <f>ROUND(L158*K158,2)</f>
        <v>0</v>
      </c>
      <c r="O158" s="250"/>
      <c r="P158" s="250"/>
      <c r="Q158" s="250"/>
      <c r="R158" s="137"/>
      <c r="T158" s="167" t="s">
        <v>5</v>
      </c>
      <c r="U158" s="44" t="s">
        <v>40</v>
      </c>
      <c r="V158" s="36"/>
      <c r="W158" s="168">
        <f>V158*K158</f>
        <v>0</v>
      </c>
      <c r="X158" s="168">
        <v>0</v>
      </c>
      <c r="Y158" s="168">
        <f>X158*K158</f>
        <v>0</v>
      </c>
      <c r="Z158" s="168">
        <v>0</v>
      </c>
      <c r="AA158" s="169">
        <f>Z158*K158</f>
        <v>0</v>
      </c>
      <c r="AR158" s="18" t="s">
        <v>162</v>
      </c>
      <c r="AT158" s="18" t="s">
        <v>147</v>
      </c>
      <c r="AU158" s="18" t="s">
        <v>86</v>
      </c>
      <c r="AY158" s="18" t="s">
        <v>146</v>
      </c>
      <c r="BE158" s="110">
        <f>IF(U158="základní",N158,0)</f>
        <v>0</v>
      </c>
      <c r="BF158" s="110">
        <f>IF(U158="snížená",N158,0)</f>
        <v>0</v>
      </c>
      <c r="BG158" s="110">
        <f>IF(U158="zákl. přenesená",N158,0)</f>
        <v>0</v>
      </c>
      <c r="BH158" s="110">
        <f>IF(U158="sníž. přenesená",N158,0)</f>
        <v>0</v>
      </c>
      <c r="BI158" s="110">
        <f>IF(U158="nulová",N158,0)</f>
        <v>0</v>
      </c>
      <c r="BJ158" s="18" t="s">
        <v>82</v>
      </c>
      <c r="BK158" s="110">
        <f>ROUND(L158*K158,2)</f>
        <v>0</v>
      </c>
      <c r="BL158" s="18" t="s">
        <v>156</v>
      </c>
      <c r="BM158" s="18" t="s">
        <v>228</v>
      </c>
    </row>
    <row r="159" spans="2:65" s="1" customFormat="1" ht="22.5" customHeight="1">
      <c r="B159" s="35"/>
      <c r="C159" s="36"/>
      <c r="D159" s="36"/>
      <c r="E159" s="36"/>
      <c r="F159" s="253" t="s">
        <v>225</v>
      </c>
      <c r="G159" s="254"/>
      <c r="H159" s="254"/>
      <c r="I159" s="254"/>
      <c r="J159" s="36"/>
      <c r="K159" s="36"/>
      <c r="L159" s="36"/>
      <c r="M159" s="36"/>
      <c r="N159" s="36"/>
      <c r="O159" s="36"/>
      <c r="P159" s="36"/>
      <c r="Q159" s="36"/>
      <c r="R159" s="37"/>
      <c r="T159" s="174"/>
      <c r="U159" s="36"/>
      <c r="V159" s="36"/>
      <c r="W159" s="36"/>
      <c r="X159" s="36"/>
      <c r="Y159" s="36"/>
      <c r="Z159" s="36"/>
      <c r="AA159" s="74"/>
      <c r="AT159" s="18" t="s">
        <v>211</v>
      </c>
      <c r="AU159" s="18" t="s">
        <v>86</v>
      </c>
    </row>
    <row r="160" spans="2:65" s="1" customFormat="1" ht="22.5" customHeight="1">
      <c r="B160" s="134"/>
      <c r="C160" s="163" t="s">
        <v>229</v>
      </c>
      <c r="D160" s="163" t="s">
        <v>147</v>
      </c>
      <c r="E160" s="164" t="s">
        <v>230</v>
      </c>
      <c r="F160" s="247" t="s">
        <v>231</v>
      </c>
      <c r="G160" s="247"/>
      <c r="H160" s="247"/>
      <c r="I160" s="247"/>
      <c r="J160" s="165" t="s">
        <v>166</v>
      </c>
      <c r="K160" s="166">
        <v>3</v>
      </c>
      <c r="L160" s="248">
        <v>0</v>
      </c>
      <c r="M160" s="248"/>
      <c r="N160" s="249">
        <f>ROUND(L160*K160,2)</f>
        <v>0</v>
      </c>
      <c r="O160" s="250"/>
      <c r="P160" s="250"/>
      <c r="Q160" s="250"/>
      <c r="R160" s="137"/>
      <c r="T160" s="167" t="s">
        <v>5</v>
      </c>
      <c r="U160" s="44" t="s">
        <v>40</v>
      </c>
      <c r="V160" s="36"/>
      <c r="W160" s="168">
        <f>V160*K160</f>
        <v>0</v>
      </c>
      <c r="X160" s="168">
        <v>0</v>
      </c>
      <c r="Y160" s="168">
        <f>X160*K160</f>
        <v>0</v>
      </c>
      <c r="Z160" s="168">
        <v>0</v>
      </c>
      <c r="AA160" s="169">
        <f>Z160*K160</f>
        <v>0</v>
      </c>
      <c r="AR160" s="18" t="s">
        <v>162</v>
      </c>
      <c r="AT160" s="18" t="s">
        <v>147</v>
      </c>
      <c r="AU160" s="18" t="s">
        <v>86</v>
      </c>
      <c r="AY160" s="18" t="s">
        <v>146</v>
      </c>
      <c r="BE160" s="110">
        <f>IF(U160="základní",N160,0)</f>
        <v>0</v>
      </c>
      <c r="BF160" s="110">
        <f>IF(U160="snížená",N160,0)</f>
        <v>0</v>
      </c>
      <c r="BG160" s="110">
        <f>IF(U160="zákl. přenesená",N160,0)</f>
        <v>0</v>
      </c>
      <c r="BH160" s="110">
        <f>IF(U160="sníž. přenesená",N160,0)</f>
        <v>0</v>
      </c>
      <c r="BI160" s="110">
        <f>IF(U160="nulová",N160,0)</f>
        <v>0</v>
      </c>
      <c r="BJ160" s="18" t="s">
        <v>82</v>
      </c>
      <c r="BK160" s="110">
        <f>ROUND(L160*K160,2)</f>
        <v>0</v>
      </c>
      <c r="BL160" s="18" t="s">
        <v>156</v>
      </c>
      <c r="BM160" s="18" t="s">
        <v>232</v>
      </c>
    </row>
    <row r="161" spans="2:65" s="1" customFormat="1" ht="22.5" customHeight="1">
      <c r="B161" s="35"/>
      <c r="C161" s="36"/>
      <c r="D161" s="36"/>
      <c r="E161" s="36"/>
      <c r="F161" s="253" t="s">
        <v>225</v>
      </c>
      <c r="G161" s="254"/>
      <c r="H161" s="254"/>
      <c r="I161" s="254"/>
      <c r="J161" s="36"/>
      <c r="K161" s="36"/>
      <c r="L161" s="36"/>
      <c r="M161" s="36"/>
      <c r="N161" s="36"/>
      <c r="O161" s="36"/>
      <c r="P161" s="36"/>
      <c r="Q161" s="36"/>
      <c r="R161" s="37"/>
      <c r="T161" s="174"/>
      <c r="U161" s="36"/>
      <c r="V161" s="36"/>
      <c r="W161" s="36"/>
      <c r="X161" s="36"/>
      <c r="Y161" s="36"/>
      <c r="Z161" s="36"/>
      <c r="AA161" s="74"/>
      <c r="AT161" s="18" t="s">
        <v>211</v>
      </c>
      <c r="AU161" s="18" t="s">
        <v>86</v>
      </c>
    </row>
    <row r="162" spans="2:65" s="1" customFormat="1" ht="22.5" customHeight="1">
      <c r="B162" s="134"/>
      <c r="C162" s="170" t="s">
        <v>191</v>
      </c>
      <c r="D162" s="170" t="s">
        <v>153</v>
      </c>
      <c r="E162" s="171" t="s">
        <v>233</v>
      </c>
      <c r="F162" s="251" t="s">
        <v>234</v>
      </c>
      <c r="G162" s="251"/>
      <c r="H162" s="251"/>
      <c r="I162" s="251"/>
      <c r="J162" s="172" t="s">
        <v>235</v>
      </c>
      <c r="K162" s="173">
        <v>398</v>
      </c>
      <c r="L162" s="252">
        <v>0</v>
      </c>
      <c r="M162" s="252"/>
      <c r="N162" s="250">
        <f>ROUND(L162*K162,2)</f>
        <v>0</v>
      </c>
      <c r="O162" s="250"/>
      <c r="P162" s="250"/>
      <c r="Q162" s="250"/>
      <c r="R162" s="137"/>
      <c r="T162" s="167" t="s">
        <v>5</v>
      </c>
      <c r="U162" s="44" t="s">
        <v>40</v>
      </c>
      <c r="V162" s="36"/>
      <c r="W162" s="168">
        <f>V162*K162</f>
        <v>0</v>
      </c>
      <c r="X162" s="168">
        <v>0</v>
      </c>
      <c r="Y162" s="168">
        <f>X162*K162</f>
        <v>0</v>
      </c>
      <c r="Z162" s="168">
        <v>0</v>
      </c>
      <c r="AA162" s="169">
        <f>Z162*K162</f>
        <v>0</v>
      </c>
      <c r="AR162" s="18" t="s">
        <v>156</v>
      </c>
      <c r="AT162" s="18" t="s">
        <v>153</v>
      </c>
      <c r="AU162" s="18" t="s">
        <v>86</v>
      </c>
      <c r="AY162" s="18" t="s">
        <v>146</v>
      </c>
      <c r="BE162" s="110">
        <f>IF(U162="základní",N162,0)</f>
        <v>0</v>
      </c>
      <c r="BF162" s="110">
        <f>IF(U162="snížená",N162,0)</f>
        <v>0</v>
      </c>
      <c r="BG162" s="110">
        <f>IF(U162="zákl. přenesená",N162,0)</f>
        <v>0</v>
      </c>
      <c r="BH162" s="110">
        <f>IF(U162="sníž. přenesená",N162,0)</f>
        <v>0</v>
      </c>
      <c r="BI162" s="110">
        <f>IF(U162="nulová",N162,0)</f>
        <v>0</v>
      </c>
      <c r="BJ162" s="18" t="s">
        <v>82</v>
      </c>
      <c r="BK162" s="110">
        <f>ROUND(L162*K162,2)</f>
        <v>0</v>
      </c>
      <c r="BL162" s="18" t="s">
        <v>156</v>
      </c>
      <c r="BM162" s="18" t="s">
        <v>236</v>
      </c>
    </row>
    <row r="163" spans="2:65" s="1" customFormat="1" ht="31.5" customHeight="1">
      <c r="B163" s="134"/>
      <c r="C163" s="163" t="s">
        <v>237</v>
      </c>
      <c r="D163" s="163" t="s">
        <v>147</v>
      </c>
      <c r="E163" s="164" t="s">
        <v>238</v>
      </c>
      <c r="F163" s="247" t="s">
        <v>239</v>
      </c>
      <c r="G163" s="247"/>
      <c r="H163" s="247"/>
      <c r="I163" s="247"/>
      <c r="J163" s="165" t="s">
        <v>166</v>
      </c>
      <c r="K163" s="166">
        <v>26</v>
      </c>
      <c r="L163" s="248">
        <v>0</v>
      </c>
      <c r="M163" s="248"/>
      <c r="N163" s="249">
        <f>ROUND(L163*K163,2)</f>
        <v>0</v>
      </c>
      <c r="O163" s="250"/>
      <c r="P163" s="250"/>
      <c r="Q163" s="250"/>
      <c r="R163" s="137"/>
      <c r="T163" s="167" t="s">
        <v>5</v>
      </c>
      <c r="U163" s="44" t="s">
        <v>40</v>
      </c>
      <c r="V163" s="36"/>
      <c r="W163" s="168">
        <f>V163*K163</f>
        <v>0</v>
      </c>
      <c r="X163" s="168">
        <v>0</v>
      </c>
      <c r="Y163" s="168">
        <f>X163*K163</f>
        <v>0</v>
      </c>
      <c r="Z163" s="168">
        <v>0</v>
      </c>
      <c r="AA163" s="169">
        <f>Z163*K163</f>
        <v>0</v>
      </c>
      <c r="AR163" s="18" t="s">
        <v>162</v>
      </c>
      <c r="AT163" s="18" t="s">
        <v>147</v>
      </c>
      <c r="AU163" s="18" t="s">
        <v>86</v>
      </c>
      <c r="AY163" s="18" t="s">
        <v>146</v>
      </c>
      <c r="BE163" s="110">
        <f>IF(U163="základní",N163,0)</f>
        <v>0</v>
      </c>
      <c r="BF163" s="110">
        <f>IF(U163="snížená",N163,0)</f>
        <v>0</v>
      </c>
      <c r="BG163" s="110">
        <f>IF(U163="zákl. přenesená",N163,0)</f>
        <v>0</v>
      </c>
      <c r="BH163" s="110">
        <f>IF(U163="sníž. přenesená",N163,0)</f>
        <v>0</v>
      </c>
      <c r="BI163" s="110">
        <f>IF(U163="nulová",N163,0)</f>
        <v>0</v>
      </c>
      <c r="BJ163" s="18" t="s">
        <v>82</v>
      </c>
      <c r="BK163" s="110">
        <f>ROUND(L163*K163,2)</f>
        <v>0</v>
      </c>
      <c r="BL163" s="18" t="s">
        <v>156</v>
      </c>
      <c r="BM163" s="18" t="s">
        <v>240</v>
      </c>
    </row>
    <row r="164" spans="2:65" s="1" customFormat="1" ht="22.5" customHeight="1">
      <c r="B164" s="35"/>
      <c r="C164" s="36"/>
      <c r="D164" s="36"/>
      <c r="E164" s="36"/>
      <c r="F164" s="253" t="s">
        <v>225</v>
      </c>
      <c r="G164" s="254"/>
      <c r="H164" s="254"/>
      <c r="I164" s="254"/>
      <c r="J164" s="36"/>
      <c r="K164" s="36"/>
      <c r="L164" s="36"/>
      <c r="M164" s="36"/>
      <c r="N164" s="36"/>
      <c r="O164" s="36"/>
      <c r="P164" s="36"/>
      <c r="Q164" s="36"/>
      <c r="R164" s="37"/>
      <c r="T164" s="174"/>
      <c r="U164" s="36"/>
      <c r="V164" s="36"/>
      <c r="W164" s="36"/>
      <c r="X164" s="36"/>
      <c r="Y164" s="36"/>
      <c r="Z164" s="36"/>
      <c r="AA164" s="74"/>
      <c r="AT164" s="18" t="s">
        <v>211</v>
      </c>
      <c r="AU164" s="18" t="s">
        <v>86</v>
      </c>
    </row>
    <row r="165" spans="2:65" s="1" customFormat="1" ht="31.5" customHeight="1">
      <c r="B165" s="134"/>
      <c r="C165" s="163" t="s">
        <v>195</v>
      </c>
      <c r="D165" s="163" t="s">
        <v>147</v>
      </c>
      <c r="E165" s="164" t="s">
        <v>241</v>
      </c>
      <c r="F165" s="247" t="s">
        <v>242</v>
      </c>
      <c r="G165" s="247"/>
      <c r="H165" s="247"/>
      <c r="I165" s="247"/>
      <c r="J165" s="165" t="s">
        <v>166</v>
      </c>
      <c r="K165" s="166">
        <v>4</v>
      </c>
      <c r="L165" s="248">
        <v>0</v>
      </c>
      <c r="M165" s="248"/>
      <c r="N165" s="249">
        <f>ROUND(L165*K165,2)</f>
        <v>0</v>
      </c>
      <c r="O165" s="250"/>
      <c r="P165" s="250"/>
      <c r="Q165" s="250"/>
      <c r="R165" s="137"/>
      <c r="T165" s="167" t="s">
        <v>5</v>
      </c>
      <c r="U165" s="44" t="s">
        <v>40</v>
      </c>
      <c r="V165" s="36"/>
      <c r="W165" s="168">
        <f>V165*K165</f>
        <v>0</v>
      </c>
      <c r="X165" s="168">
        <v>0</v>
      </c>
      <c r="Y165" s="168">
        <f>X165*K165</f>
        <v>0</v>
      </c>
      <c r="Z165" s="168">
        <v>0</v>
      </c>
      <c r="AA165" s="169">
        <f>Z165*K165</f>
        <v>0</v>
      </c>
      <c r="AR165" s="18" t="s">
        <v>162</v>
      </c>
      <c r="AT165" s="18" t="s">
        <v>147</v>
      </c>
      <c r="AU165" s="18" t="s">
        <v>86</v>
      </c>
      <c r="AY165" s="18" t="s">
        <v>146</v>
      </c>
      <c r="BE165" s="110">
        <f>IF(U165="základní",N165,0)</f>
        <v>0</v>
      </c>
      <c r="BF165" s="110">
        <f>IF(U165="snížená",N165,0)</f>
        <v>0</v>
      </c>
      <c r="BG165" s="110">
        <f>IF(U165="zákl. přenesená",N165,0)</f>
        <v>0</v>
      </c>
      <c r="BH165" s="110">
        <f>IF(U165="sníž. přenesená",N165,0)</f>
        <v>0</v>
      </c>
      <c r="BI165" s="110">
        <f>IF(U165="nulová",N165,0)</f>
        <v>0</v>
      </c>
      <c r="BJ165" s="18" t="s">
        <v>82</v>
      </c>
      <c r="BK165" s="110">
        <f>ROUND(L165*K165,2)</f>
        <v>0</v>
      </c>
      <c r="BL165" s="18" t="s">
        <v>156</v>
      </c>
      <c r="BM165" s="18" t="s">
        <v>243</v>
      </c>
    </row>
    <row r="166" spans="2:65" s="1" customFormat="1" ht="22.5" customHeight="1">
      <c r="B166" s="35"/>
      <c r="C166" s="36"/>
      <c r="D166" s="36"/>
      <c r="E166" s="36"/>
      <c r="F166" s="253" t="s">
        <v>225</v>
      </c>
      <c r="G166" s="254"/>
      <c r="H166" s="254"/>
      <c r="I166" s="254"/>
      <c r="J166" s="36"/>
      <c r="K166" s="36"/>
      <c r="L166" s="36"/>
      <c r="M166" s="36"/>
      <c r="N166" s="36"/>
      <c r="O166" s="36"/>
      <c r="P166" s="36"/>
      <c r="Q166" s="36"/>
      <c r="R166" s="37"/>
      <c r="T166" s="174"/>
      <c r="U166" s="36"/>
      <c r="V166" s="36"/>
      <c r="W166" s="36"/>
      <c r="X166" s="36"/>
      <c r="Y166" s="36"/>
      <c r="Z166" s="36"/>
      <c r="AA166" s="74"/>
      <c r="AT166" s="18" t="s">
        <v>211</v>
      </c>
      <c r="AU166" s="18" t="s">
        <v>86</v>
      </c>
    </row>
    <row r="167" spans="2:65" s="1" customFormat="1" ht="22.5" customHeight="1">
      <c r="B167" s="134"/>
      <c r="C167" s="163" t="s">
        <v>244</v>
      </c>
      <c r="D167" s="163" t="s">
        <v>147</v>
      </c>
      <c r="E167" s="164" t="s">
        <v>245</v>
      </c>
      <c r="F167" s="247" t="s">
        <v>246</v>
      </c>
      <c r="G167" s="247"/>
      <c r="H167" s="247"/>
      <c r="I167" s="247"/>
      <c r="J167" s="165" t="s">
        <v>166</v>
      </c>
      <c r="K167" s="166">
        <v>8</v>
      </c>
      <c r="L167" s="248">
        <v>0</v>
      </c>
      <c r="M167" s="248"/>
      <c r="N167" s="249">
        <f>ROUND(L167*K167,2)</f>
        <v>0</v>
      </c>
      <c r="O167" s="250"/>
      <c r="P167" s="250"/>
      <c r="Q167" s="250"/>
      <c r="R167" s="137"/>
      <c r="T167" s="167" t="s">
        <v>5</v>
      </c>
      <c r="U167" s="44" t="s">
        <v>40</v>
      </c>
      <c r="V167" s="36"/>
      <c r="W167" s="168">
        <f>V167*K167</f>
        <v>0</v>
      </c>
      <c r="X167" s="168">
        <v>0</v>
      </c>
      <c r="Y167" s="168">
        <f>X167*K167</f>
        <v>0</v>
      </c>
      <c r="Z167" s="168">
        <v>0</v>
      </c>
      <c r="AA167" s="169">
        <f>Z167*K167</f>
        <v>0</v>
      </c>
      <c r="AR167" s="18" t="s">
        <v>162</v>
      </c>
      <c r="AT167" s="18" t="s">
        <v>147</v>
      </c>
      <c r="AU167" s="18" t="s">
        <v>86</v>
      </c>
      <c r="AY167" s="18" t="s">
        <v>146</v>
      </c>
      <c r="BE167" s="110">
        <f>IF(U167="základní",N167,0)</f>
        <v>0</v>
      </c>
      <c r="BF167" s="110">
        <f>IF(U167="snížená",N167,0)</f>
        <v>0</v>
      </c>
      <c r="BG167" s="110">
        <f>IF(U167="zákl. přenesená",N167,0)</f>
        <v>0</v>
      </c>
      <c r="BH167" s="110">
        <f>IF(U167="sníž. přenesená",N167,0)</f>
        <v>0</v>
      </c>
      <c r="BI167" s="110">
        <f>IF(U167="nulová",N167,0)</f>
        <v>0</v>
      </c>
      <c r="BJ167" s="18" t="s">
        <v>82</v>
      </c>
      <c r="BK167" s="110">
        <f>ROUND(L167*K167,2)</f>
        <v>0</v>
      </c>
      <c r="BL167" s="18" t="s">
        <v>156</v>
      </c>
      <c r="BM167" s="18" t="s">
        <v>247</v>
      </c>
    </row>
    <row r="168" spans="2:65" s="1" customFormat="1" ht="22.5" customHeight="1">
      <c r="B168" s="35"/>
      <c r="C168" s="36"/>
      <c r="D168" s="36"/>
      <c r="E168" s="36"/>
      <c r="F168" s="253" t="s">
        <v>225</v>
      </c>
      <c r="G168" s="254"/>
      <c r="H168" s="254"/>
      <c r="I168" s="254"/>
      <c r="J168" s="36"/>
      <c r="K168" s="36"/>
      <c r="L168" s="36"/>
      <c r="M168" s="36"/>
      <c r="N168" s="36"/>
      <c r="O168" s="36"/>
      <c r="P168" s="36"/>
      <c r="Q168" s="36"/>
      <c r="R168" s="37"/>
      <c r="T168" s="174"/>
      <c r="U168" s="36"/>
      <c r="V168" s="36"/>
      <c r="W168" s="36"/>
      <c r="X168" s="36"/>
      <c r="Y168" s="36"/>
      <c r="Z168" s="36"/>
      <c r="AA168" s="74"/>
      <c r="AT168" s="18" t="s">
        <v>211</v>
      </c>
      <c r="AU168" s="18" t="s">
        <v>86</v>
      </c>
    </row>
    <row r="169" spans="2:65" s="1" customFormat="1" ht="22.5" customHeight="1">
      <c r="B169" s="134"/>
      <c r="C169" s="170" t="s">
        <v>198</v>
      </c>
      <c r="D169" s="170" t="s">
        <v>153</v>
      </c>
      <c r="E169" s="171" t="s">
        <v>233</v>
      </c>
      <c r="F169" s="251" t="s">
        <v>234</v>
      </c>
      <c r="G169" s="251"/>
      <c r="H169" s="251"/>
      <c r="I169" s="251"/>
      <c r="J169" s="172" t="s">
        <v>235</v>
      </c>
      <c r="K169" s="173">
        <v>1176</v>
      </c>
      <c r="L169" s="252">
        <v>0</v>
      </c>
      <c r="M169" s="252"/>
      <c r="N169" s="250">
        <f>ROUND(L169*K169,2)</f>
        <v>0</v>
      </c>
      <c r="O169" s="250"/>
      <c r="P169" s="250"/>
      <c r="Q169" s="250"/>
      <c r="R169" s="137"/>
      <c r="T169" s="167" t="s">
        <v>5</v>
      </c>
      <c r="U169" s="44" t="s">
        <v>40</v>
      </c>
      <c r="V169" s="36"/>
      <c r="W169" s="168">
        <f>V169*K169</f>
        <v>0</v>
      </c>
      <c r="X169" s="168">
        <v>0</v>
      </c>
      <c r="Y169" s="168">
        <f>X169*K169</f>
        <v>0</v>
      </c>
      <c r="Z169" s="168">
        <v>0</v>
      </c>
      <c r="AA169" s="169">
        <f>Z169*K169</f>
        <v>0</v>
      </c>
      <c r="AR169" s="18" t="s">
        <v>156</v>
      </c>
      <c r="AT169" s="18" t="s">
        <v>153</v>
      </c>
      <c r="AU169" s="18" t="s">
        <v>86</v>
      </c>
      <c r="AY169" s="18" t="s">
        <v>146</v>
      </c>
      <c r="BE169" s="110">
        <f>IF(U169="základní",N169,0)</f>
        <v>0</v>
      </c>
      <c r="BF169" s="110">
        <f>IF(U169="snížená",N169,0)</f>
        <v>0</v>
      </c>
      <c r="BG169" s="110">
        <f>IF(U169="zákl. přenesená",N169,0)</f>
        <v>0</v>
      </c>
      <c r="BH169" s="110">
        <f>IF(U169="sníž. přenesená",N169,0)</f>
        <v>0</v>
      </c>
      <c r="BI169" s="110">
        <f>IF(U169="nulová",N169,0)</f>
        <v>0</v>
      </c>
      <c r="BJ169" s="18" t="s">
        <v>82</v>
      </c>
      <c r="BK169" s="110">
        <f>ROUND(L169*K169,2)</f>
        <v>0</v>
      </c>
      <c r="BL169" s="18" t="s">
        <v>156</v>
      </c>
      <c r="BM169" s="18" t="s">
        <v>248</v>
      </c>
    </row>
    <row r="170" spans="2:65" s="1" customFormat="1" ht="22.5" customHeight="1">
      <c r="B170" s="134"/>
      <c r="C170" s="170" t="s">
        <v>249</v>
      </c>
      <c r="D170" s="170" t="s">
        <v>153</v>
      </c>
      <c r="E170" s="171" t="s">
        <v>250</v>
      </c>
      <c r="F170" s="251" t="s">
        <v>251</v>
      </c>
      <c r="G170" s="251"/>
      <c r="H170" s="251"/>
      <c r="I170" s="251"/>
      <c r="J170" s="172" t="s">
        <v>235</v>
      </c>
      <c r="K170" s="173">
        <v>6998</v>
      </c>
      <c r="L170" s="252">
        <v>0</v>
      </c>
      <c r="M170" s="252"/>
      <c r="N170" s="250">
        <f>ROUND(L170*K170,2)</f>
        <v>0</v>
      </c>
      <c r="O170" s="250"/>
      <c r="P170" s="250"/>
      <c r="Q170" s="250"/>
      <c r="R170" s="137"/>
      <c r="T170" s="167" t="s">
        <v>5</v>
      </c>
      <c r="U170" s="44" t="s">
        <v>40</v>
      </c>
      <c r="V170" s="36"/>
      <c r="W170" s="168">
        <f>V170*K170</f>
        <v>0</v>
      </c>
      <c r="X170" s="168">
        <v>0</v>
      </c>
      <c r="Y170" s="168">
        <f>X170*K170</f>
        <v>0</v>
      </c>
      <c r="Z170" s="168">
        <v>0</v>
      </c>
      <c r="AA170" s="169">
        <f>Z170*K170</f>
        <v>0</v>
      </c>
      <c r="AR170" s="18" t="s">
        <v>156</v>
      </c>
      <c r="AT170" s="18" t="s">
        <v>153</v>
      </c>
      <c r="AU170" s="18" t="s">
        <v>86</v>
      </c>
      <c r="AY170" s="18" t="s">
        <v>146</v>
      </c>
      <c r="BE170" s="110">
        <f>IF(U170="základní",N170,0)</f>
        <v>0</v>
      </c>
      <c r="BF170" s="110">
        <f>IF(U170="snížená",N170,0)</f>
        <v>0</v>
      </c>
      <c r="BG170" s="110">
        <f>IF(U170="zákl. přenesená",N170,0)</f>
        <v>0</v>
      </c>
      <c r="BH170" s="110">
        <f>IF(U170="sníž. přenesená",N170,0)</f>
        <v>0</v>
      </c>
      <c r="BI170" s="110">
        <f>IF(U170="nulová",N170,0)</f>
        <v>0</v>
      </c>
      <c r="BJ170" s="18" t="s">
        <v>82</v>
      </c>
      <c r="BK170" s="110">
        <f>ROUND(L170*K170,2)</f>
        <v>0</v>
      </c>
      <c r="BL170" s="18" t="s">
        <v>156</v>
      </c>
      <c r="BM170" s="18" t="s">
        <v>252</v>
      </c>
    </row>
    <row r="171" spans="2:65" s="10" customFormat="1" ht="29.85" customHeight="1">
      <c r="B171" s="152"/>
      <c r="C171" s="153"/>
      <c r="D171" s="162" t="s">
        <v>118</v>
      </c>
      <c r="E171" s="162"/>
      <c r="F171" s="162"/>
      <c r="G171" s="162"/>
      <c r="H171" s="162"/>
      <c r="I171" s="162"/>
      <c r="J171" s="162"/>
      <c r="K171" s="162"/>
      <c r="L171" s="162"/>
      <c r="M171" s="162"/>
      <c r="N171" s="263">
        <f>BK171</f>
        <v>0</v>
      </c>
      <c r="O171" s="264"/>
      <c r="P171" s="264"/>
      <c r="Q171" s="264"/>
      <c r="R171" s="155"/>
      <c r="T171" s="156"/>
      <c r="U171" s="153"/>
      <c r="V171" s="153"/>
      <c r="W171" s="157">
        <f>SUM(W172:W173)</f>
        <v>0</v>
      </c>
      <c r="X171" s="153"/>
      <c r="Y171" s="157">
        <f>SUM(Y172:Y173)</f>
        <v>0</v>
      </c>
      <c r="Z171" s="153"/>
      <c r="AA171" s="158">
        <f>SUM(AA172:AA173)</f>
        <v>0</v>
      </c>
      <c r="AR171" s="159" t="s">
        <v>86</v>
      </c>
      <c r="AT171" s="160" t="s">
        <v>74</v>
      </c>
      <c r="AU171" s="160" t="s">
        <v>82</v>
      </c>
      <c r="AY171" s="159" t="s">
        <v>146</v>
      </c>
      <c r="BK171" s="161">
        <f>SUM(BK172:BK173)</f>
        <v>0</v>
      </c>
    </row>
    <row r="172" spans="2:65" s="1" customFormat="1" ht="44.25" customHeight="1">
      <c r="B172" s="134"/>
      <c r="C172" s="163" t="s">
        <v>201</v>
      </c>
      <c r="D172" s="163" t="s">
        <v>147</v>
      </c>
      <c r="E172" s="164" t="s">
        <v>253</v>
      </c>
      <c r="F172" s="247" t="s">
        <v>254</v>
      </c>
      <c r="G172" s="247"/>
      <c r="H172" s="247"/>
      <c r="I172" s="247"/>
      <c r="J172" s="165" t="s">
        <v>255</v>
      </c>
      <c r="K172" s="166">
        <v>3600</v>
      </c>
      <c r="L172" s="248">
        <v>0</v>
      </c>
      <c r="M172" s="248"/>
      <c r="N172" s="249">
        <f>ROUND(L172*K172,2)</f>
        <v>0</v>
      </c>
      <c r="O172" s="250"/>
      <c r="P172" s="250"/>
      <c r="Q172" s="250"/>
      <c r="R172" s="137"/>
      <c r="T172" s="167" t="s">
        <v>5</v>
      </c>
      <c r="U172" s="44" t="s">
        <v>40</v>
      </c>
      <c r="V172" s="36"/>
      <c r="W172" s="168">
        <f>V172*K172</f>
        <v>0</v>
      </c>
      <c r="X172" s="168">
        <v>0</v>
      </c>
      <c r="Y172" s="168">
        <f>X172*K172</f>
        <v>0</v>
      </c>
      <c r="Z172" s="168">
        <v>0</v>
      </c>
      <c r="AA172" s="169">
        <f>Z172*K172</f>
        <v>0</v>
      </c>
      <c r="AR172" s="18" t="s">
        <v>204</v>
      </c>
      <c r="AT172" s="18" t="s">
        <v>147</v>
      </c>
      <c r="AU172" s="18" t="s">
        <v>86</v>
      </c>
      <c r="AY172" s="18" t="s">
        <v>146</v>
      </c>
      <c r="BE172" s="110">
        <f>IF(U172="základní",N172,0)</f>
        <v>0</v>
      </c>
      <c r="BF172" s="110">
        <f>IF(U172="snížená",N172,0)</f>
        <v>0</v>
      </c>
      <c r="BG172" s="110">
        <f>IF(U172="zákl. přenesená",N172,0)</f>
        <v>0</v>
      </c>
      <c r="BH172" s="110">
        <f>IF(U172="sníž. přenesená",N172,0)</f>
        <v>0</v>
      </c>
      <c r="BI172" s="110">
        <f>IF(U172="nulová",N172,0)</f>
        <v>0</v>
      </c>
      <c r="BJ172" s="18" t="s">
        <v>82</v>
      </c>
      <c r="BK172" s="110">
        <f>ROUND(L172*K172,2)</f>
        <v>0</v>
      </c>
      <c r="BL172" s="18" t="s">
        <v>177</v>
      </c>
      <c r="BM172" s="18" t="s">
        <v>256</v>
      </c>
    </row>
    <row r="173" spans="2:65" s="1" customFormat="1" ht="31.5" customHeight="1">
      <c r="B173" s="134"/>
      <c r="C173" s="170" t="s">
        <v>257</v>
      </c>
      <c r="D173" s="170" t="s">
        <v>153</v>
      </c>
      <c r="E173" s="171" t="s">
        <v>258</v>
      </c>
      <c r="F173" s="251" t="s">
        <v>259</v>
      </c>
      <c r="G173" s="251"/>
      <c r="H173" s="251"/>
      <c r="I173" s="251"/>
      <c r="J173" s="172" t="s">
        <v>255</v>
      </c>
      <c r="K173" s="173">
        <v>3600</v>
      </c>
      <c r="L173" s="252">
        <v>0</v>
      </c>
      <c r="M173" s="252"/>
      <c r="N173" s="250">
        <f>ROUND(L173*K173,2)</f>
        <v>0</v>
      </c>
      <c r="O173" s="250"/>
      <c r="P173" s="250"/>
      <c r="Q173" s="250"/>
      <c r="R173" s="137"/>
      <c r="T173" s="167" t="s">
        <v>5</v>
      </c>
      <c r="U173" s="44" t="s">
        <v>40</v>
      </c>
      <c r="V173" s="36"/>
      <c r="W173" s="168">
        <f>V173*K173</f>
        <v>0</v>
      </c>
      <c r="X173" s="168">
        <v>0</v>
      </c>
      <c r="Y173" s="168">
        <f>X173*K173</f>
        <v>0</v>
      </c>
      <c r="Z173" s="168">
        <v>0</v>
      </c>
      <c r="AA173" s="169">
        <f>Z173*K173</f>
        <v>0</v>
      </c>
      <c r="AR173" s="18" t="s">
        <v>177</v>
      </c>
      <c r="AT173" s="18" t="s">
        <v>153</v>
      </c>
      <c r="AU173" s="18" t="s">
        <v>86</v>
      </c>
      <c r="AY173" s="18" t="s">
        <v>146</v>
      </c>
      <c r="BE173" s="110">
        <f>IF(U173="základní",N173,0)</f>
        <v>0</v>
      </c>
      <c r="BF173" s="110">
        <f>IF(U173="snížená",N173,0)</f>
        <v>0</v>
      </c>
      <c r="BG173" s="110">
        <f>IF(U173="zákl. přenesená",N173,0)</f>
        <v>0</v>
      </c>
      <c r="BH173" s="110">
        <f>IF(U173="sníž. přenesená",N173,0)</f>
        <v>0</v>
      </c>
      <c r="BI173" s="110">
        <f>IF(U173="nulová",N173,0)</f>
        <v>0</v>
      </c>
      <c r="BJ173" s="18" t="s">
        <v>82</v>
      </c>
      <c r="BK173" s="110">
        <f>ROUND(L173*K173,2)</f>
        <v>0</v>
      </c>
      <c r="BL173" s="18" t="s">
        <v>177</v>
      </c>
      <c r="BM173" s="18" t="s">
        <v>260</v>
      </c>
    </row>
    <row r="174" spans="2:65" s="10" customFormat="1" ht="29.85" customHeight="1">
      <c r="B174" s="152"/>
      <c r="C174" s="153"/>
      <c r="D174" s="162" t="s">
        <v>119</v>
      </c>
      <c r="E174" s="162"/>
      <c r="F174" s="162"/>
      <c r="G174" s="162"/>
      <c r="H174" s="162"/>
      <c r="I174" s="162"/>
      <c r="J174" s="162"/>
      <c r="K174" s="162"/>
      <c r="L174" s="162"/>
      <c r="M174" s="162"/>
      <c r="N174" s="263">
        <f>BK174</f>
        <v>0</v>
      </c>
      <c r="O174" s="264"/>
      <c r="P174" s="264"/>
      <c r="Q174" s="264"/>
      <c r="R174" s="155"/>
      <c r="T174" s="156"/>
      <c r="U174" s="153"/>
      <c r="V174" s="153"/>
      <c r="W174" s="157">
        <f>SUM(W175:W183)</f>
        <v>0</v>
      </c>
      <c r="X174" s="153"/>
      <c r="Y174" s="157">
        <f>SUM(Y175:Y183)</f>
        <v>0</v>
      </c>
      <c r="Z174" s="153"/>
      <c r="AA174" s="158">
        <f>SUM(AA175:AA183)</f>
        <v>0</v>
      </c>
      <c r="AR174" s="159" t="s">
        <v>86</v>
      </c>
      <c r="AT174" s="160" t="s">
        <v>74</v>
      </c>
      <c r="AU174" s="160" t="s">
        <v>82</v>
      </c>
      <c r="AY174" s="159" t="s">
        <v>146</v>
      </c>
      <c r="BK174" s="161">
        <f>SUM(BK175:BK183)</f>
        <v>0</v>
      </c>
    </row>
    <row r="175" spans="2:65" s="1" customFormat="1" ht="31.5" customHeight="1">
      <c r="B175" s="134"/>
      <c r="C175" s="163" t="s">
        <v>204</v>
      </c>
      <c r="D175" s="163" t="s">
        <v>147</v>
      </c>
      <c r="E175" s="164" t="s">
        <v>261</v>
      </c>
      <c r="F175" s="247" t="s">
        <v>262</v>
      </c>
      <c r="G175" s="247"/>
      <c r="H175" s="247"/>
      <c r="I175" s="247"/>
      <c r="J175" s="165" t="s">
        <v>255</v>
      </c>
      <c r="K175" s="166">
        <v>916</v>
      </c>
      <c r="L175" s="248">
        <v>0</v>
      </c>
      <c r="M175" s="248"/>
      <c r="N175" s="249">
        <f t="shared" ref="N175:N180" si="15">ROUND(L175*K175,2)</f>
        <v>0</v>
      </c>
      <c r="O175" s="250"/>
      <c r="P175" s="250"/>
      <c r="Q175" s="250"/>
      <c r="R175" s="137"/>
      <c r="T175" s="167" t="s">
        <v>5</v>
      </c>
      <c r="U175" s="44" t="s">
        <v>40</v>
      </c>
      <c r="V175" s="36"/>
      <c r="W175" s="168">
        <f t="shared" ref="W175:W180" si="16">V175*K175</f>
        <v>0</v>
      </c>
      <c r="X175" s="168">
        <v>0</v>
      </c>
      <c r="Y175" s="168">
        <f t="shared" ref="Y175:Y180" si="17">X175*K175</f>
        <v>0</v>
      </c>
      <c r="Z175" s="168">
        <v>0</v>
      </c>
      <c r="AA175" s="169">
        <f t="shared" ref="AA175:AA180" si="18">Z175*K175</f>
        <v>0</v>
      </c>
      <c r="AR175" s="18" t="s">
        <v>204</v>
      </c>
      <c r="AT175" s="18" t="s">
        <v>147</v>
      </c>
      <c r="AU175" s="18" t="s">
        <v>86</v>
      </c>
      <c r="AY175" s="18" t="s">
        <v>146</v>
      </c>
      <c r="BE175" s="110">
        <f t="shared" ref="BE175:BE180" si="19">IF(U175="základní",N175,0)</f>
        <v>0</v>
      </c>
      <c r="BF175" s="110">
        <f t="shared" ref="BF175:BF180" si="20">IF(U175="snížená",N175,0)</f>
        <v>0</v>
      </c>
      <c r="BG175" s="110">
        <f t="shared" ref="BG175:BG180" si="21">IF(U175="zákl. přenesená",N175,0)</f>
        <v>0</v>
      </c>
      <c r="BH175" s="110">
        <f t="shared" ref="BH175:BH180" si="22">IF(U175="sníž. přenesená",N175,0)</f>
        <v>0</v>
      </c>
      <c r="BI175" s="110">
        <f t="shared" ref="BI175:BI180" si="23">IF(U175="nulová",N175,0)</f>
        <v>0</v>
      </c>
      <c r="BJ175" s="18" t="s">
        <v>82</v>
      </c>
      <c r="BK175" s="110">
        <f t="shared" ref="BK175:BK180" si="24">ROUND(L175*K175,2)</f>
        <v>0</v>
      </c>
      <c r="BL175" s="18" t="s">
        <v>177</v>
      </c>
      <c r="BM175" s="18" t="s">
        <v>152</v>
      </c>
    </row>
    <row r="176" spans="2:65" s="1" customFormat="1" ht="31.5" customHeight="1">
      <c r="B176" s="134"/>
      <c r="C176" s="163" t="s">
        <v>263</v>
      </c>
      <c r="D176" s="163" t="s">
        <v>147</v>
      </c>
      <c r="E176" s="164" t="s">
        <v>264</v>
      </c>
      <c r="F176" s="247" t="s">
        <v>265</v>
      </c>
      <c r="G176" s="247"/>
      <c r="H176" s="247"/>
      <c r="I176" s="247"/>
      <c r="J176" s="165" t="s">
        <v>255</v>
      </c>
      <c r="K176" s="166">
        <v>1090</v>
      </c>
      <c r="L176" s="248">
        <v>0</v>
      </c>
      <c r="M176" s="248"/>
      <c r="N176" s="249">
        <f t="shared" si="15"/>
        <v>0</v>
      </c>
      <c r="O176" s="250"/>
      <c r="P176" s="250"/>
      <c r="Q176" s="250"/>
      <c r="R176" s="137"/>
      <c r="T176" s="167" t="s">
        <v>5</v>
      </c>
      <c r="U176" s="44" t="s">
        <v>40</v>
      </c>
      <c r="V176" s="36"/>
      <c r="W176" s="168">
        <f t="shared" si="16"/>
        <v>0</v>
      </c>
      <c r="X176" s="168">
        <v>0</v>
      </c>
      <c r="Y176" s="168">
        <f t="shared" si="17"/>
        <v>0</v>
      </c>
      <c r="Z176" s="168">
        <v>0</v>
      </c>
      <c r="AA176" s="169">
        <f t="shared" si="18"/>
        <v>0</v>
      </c>
      <c r="AR176" s="18" t="s">
        <v>204</v>
      </c>
      <c r="AT176" s="18" t="s">
        <v>147</v>
      </c>
      <c r="AU176" s="18" t="s">
        <v>86</v>
      </c>
      <c r="AY176" s="18" t="s">
        <v>146</v>
      </c>
      <c r="BE176" s="110">
        <f t="shared" si="19"/>
        <v>0</v>
      </c>
      <c r="BF176" s="110">
        <f t="shared" si="20"/>
        <v>0</v>
      </c>
      <c r="BG176" s="110">
        <f t="shared" si="21"/>
        <v>0</v>
      </c>
      <c r="BH176" s="110">
        <f t="shared" si="22"/>
        <v>0</v>
      </c>
      <c r="BI176" s="110">
        <f t="shared" si="23"/>
        <v>0</v>
      </c>
      <c r="BJ176" s="18" t="s">
        <v>82</v>
      </c>
      <c r="BK176" s="110">
        <f t="shared" si="24"/>
        <v>0</v>
      </c>
      <c r="BL176" s="18" t="s">
        <v>177</v>
      </c>
      <c r="BM176" s="18" t="s">
        <v>266</v>
      </c>
    </row>
    <row r="177" spans="2:65" s="1" customFormat="1" ht="31.5" customHeight="1">
      <c r="B177" s="134"/>
      <c r="C177" s="163" t="s">
        <v>209</v>
      </c>
      <c r="D177" s="163" t="s">
        <v>147</v>
      </c>
      <c r="E177" s="164" t="s">
        <v>267</v>
      </c>
      <c r="F177" s="247" t="s">
        <v>268</v>
      </c>
      <c r="G177" s="247"/>
      <c r="H177" s="247"/>
      <c r="I177" s="247"/>
      <c r="J177" s="165" t="s">
        <v>255</v>
      </c>
      <c r="K177" s="166">
        <v>1506</v>
      </c>
      <c r="L177" s="248">
        <v>0</v>
      </c>
      <c r="M177" s="248"/>
      <c r="N177" s="249">
        <f t="shared" si="15"/>
        <v>0</v>
      </c>
      <c r="O177" s="250"/>
      <c r="P177" s="250"/>
      <c r="Q177" s="250"/>
      <c r="R177" s="137"/>
      <c r="T177" s="167" t="s">
        <v>5</v>
      </c>
      <c r="U177" s="44" t="s">
        <v>40</v>
      </c>
      <c r="V177" s="36"/>
      <c r="W177" s="168">
        <f t="shared" si="16"/>
        <v>0</v>
      </c>
      <c r="X177" s="168">
        <v>0</v>
      </c>
      <c r="Y177" s="168">
        <f t="shared" si="17"/>
        <v>0</v>
      </c>
      <c r="Z177" s="168">
        <v>0</v>
      </c>
      <c r="AA177" s="169">
        <f t="shared" si="18"/>
        <v>0</v>
      </c>
      <c r="AR177" s="18" t="s">
        <v>204</v>
      </c>
      <c r="AT177" s="18" t="s">
        <v>147</v>
      </c>
      <c r="AU177" s="18" t="s">
        <v>86</v>
      </c>
      <c r="AY177" s="18" t="s">
        <v>146</v>
      </c>
      <c r="BE177" s="110">
        <f t="shared" si="19"/>
        <v>0</v>
      </c>
      <c r="BF177" s="110">
        <f t="shared" si="20"/>
        <v>0</v>
      </c>
      <c r="BG177" s="110">
        <f t="shared" si="21"/>
        <v>0</v>
      </c>
      <c r="BH177" s="110">
        <f t="shared" si="22"/>
        <v>0</v>
      </c>
      <c r="BI177" s="110">
        <f t="shared" si="23"/>
        <v>0</v>
      </c>
      <c r="BJ177" s="18" t="s">
        <v>82</v>
      </c>
      <c r="BK177" s="110">
        <f t="shared" si="24"/>
        <v>0</v>
      </c>
      <c r="BL177" s="18" t="s">
        <v>177</v>
      </c>
      <c r="BM177" s="18" t="s">
        <v>269</v>
      </c>
    </row>
    <row r="178" spans="2:65" s="1" customFormat="1" ht="31.5" customHeight="1">
      <c r="B178" s="134"/>
      <c r="C178" s="163" t="s">
        <v>270</v>
      </c>
      <c r="D178" s="163" t="s">
        <v>147</v>
      </c>
      <c r="E178" s="164" t="s">
        <v>271</v>
      </c>
      <c r="F178" s="247" t="s">
        <v>272</v>
      </c>
      <c r="G178" s="247"/>
      <c r="H178" s="247"/>
      <c r="I178" s="247"/>
      <c r="J178" s="165" t="s">
        <v>255</v>
      </c>
      <c r="K178" s="166">
        <v>1852</v>
      </c>
      <c r="L178" s="248">
        <v>0</v>
      </c>
      <c r="M178" s="248"/>
      <c r="N178" s="249">
        <f t="shared" si="15"/>
        <v>0</v>
      </c>
      <c r="O178" s="250"/>
      <c r="P178" s="250"/>
      <c r="Q178" s="250"/>
      <c r="R178" s="137"/>
      <c r="T178" s="167" t="s">
        <v>5</v>
      </c>
      <c r="U178" s="44" t="s">
        <v>40</v>
      </c>
      <c r="V178" s="36"/>
      <c r="W178" s="168">
        <f t="shared" si="16"/>
        <v>0</v>
      </c>
      <c r="X178" s="168">
        <v>0</v>
      </c>
      <c r="Y178" s="168">
        <f t="shared" si="17"/>
        <v>0</v>
      </c>
      <c r="Z178" s="168">
        <v>0</v>
      </c>
      <c r="AA178" s="169">
        <f t="shared" si="18"/>
        <v>0</v>
      </c>
      <c r="AR178" s="18" t="s">
        <v>204</v>
      </c>
      <c r="AT178" s="18" t="s">
        <v>147</v>
      </c>
      <c r="AU178" s="18" t="s">
        <v>86</v>
      </c>
      <c r="AY178" s="18" t="s">
        <v>146</v>
      </c>
      <c r="BE178" s="110">
        <f t="shared" si="19"/>
        <v>0</v>
      </c>
      <c r="BF178" s="110">
        <f t="shared" si="20"/>
        <v>0</v>
      </c>
      <c r="BG178" s="110">
        <f t="shared" si="21"/>
        <v>0</v>
      </c>
      <c r="BH178" s="110">
        <f t="shared" si="22"/>
        <v>0</v>
      </c>
      <c r="BI178" s="110">
        <f t="shared" si="23"/>
        <v>0</v>
      </c>
      <c r="BJ178" s="18" t="s">
        <v>82</v>
      </c>
      <c r="BK178" s="110">
        <f t="shared" si="24"/>
        <v>0</v>
      </c>
      <c r="BL178" s="18" t="s">
        <v>177</v>
      </c>
      <c r="BM178" s="18" t="s">
        <v>273</v>
      </c>
    </row>
    <row r="179" spans="2:65" s="1" customFormat="1" ht="31.5" customHeight="1">
      <c r="B179" s="134"/>
      <c r="C179" s="170" t="s">
        <v>214</v>
      </c>
      <c r="D179" s="170" t="s">
        <v>153</v>
      </c>
      <c r="E179" s="171" t="s">
        <v>274</v>
      </c>
      <c r="F179" s="251" t="s">
        <v>275</v>
      </c>
      <c r="G179" s="251"/>
      <c r="H179" s="251"/>
      <c r="I179" s="251"/>
      <c r="J179" s="172" t="s">
        <v>255</v>
      </c>
      <c r="K179" s="173">
        <v>5364</v>
      </c>
      <c r="L179" s="252">
        <v>0</v>
      </c>
      <c r="M179" s="252"/>
      <c r="N179" s="250">
        <f t="shared" si="15"/>
        <v>0</v>
      </c>
      <c r="O179" s="250"/>
      <c r="P179" s="250"/>
      <c r="Q179" s="250"/>
      <c r="R179" s="137"/>
      <c r="T179" s="167" t="s">
        <v>5</v>
      </c>
      <c r="U179" s="44" t="s">
        <v>40</v>
      </c>
      <c r="V179" s="36"/>
      <c r="W179" s="168">
        <f t="shared" si="16"/>
        <v>0</v>
      </c>
      <c r="X179" s="168">
        <v>0</v>
      </c>
      <c r="Y179" s="168">
        <f t="shared" si="17"/>
        <v>0</v>
      </c>
      <c r="Z179" s="168">
        <v>0</v>
      </c>
      <c r="AA179" s="169">
        <f t="shared" si="18"/>
        <v>0</v>
      </c>
      <c r="AR179" s="18" t="s">
        <v>177</v>
      </c>
      <c r="AT179" s="18" t="s">
        <v>153</v>
      </c>
      <c r="AU179" s="18" t="s">
        <v>86</v>
      </c>
      <c r="AY179" s="18" t="s">
        <v>146</v>
      </c>
      <c r="BE179" s="110">
        <f t="shared" si="19"/>
        <v>0</v>
      </c>
      <c r="BF179" s="110">
        <f t="shared" si="20"/>
        <v>0</v>
      </c>
      <c r="BG179" s="110">
        <f t="shared" si="21"/>
        <v>0</v>
      </c>
      <c r="BH179" s="110">
        <f t="shared" si="22"/>
        <v>0</v>
      </c>
      <c r="BI179" s="110">
        <f t="shared" si="23"/>
        <v>0</v>
      </c>
      <c r="BJ179" s="18" t="s">
        <v>82</v>
      </c>
      <c r="BK179" s="110">
        <f t="shared" si="24"/>
        <v>0</v>
      </c>
      <c r="BL179" s="18" t="s">
        <v>177</v>
      </c>
      <c r="BM179" s="18" t="s">
        <v>276</v>
      </c>
    </row>
    <row r="180" spans="2:65" s="1" customFormat="1" ht="22.5" customHeight="1">
      <c r="B180" s="134"/>
      <c r="C180" s="163" t="s">
        <v>277</v>
      </c>
      <c r="D180" s="163" t="s">
        <v>147</v>
      </c>
      <c r="E180" s="164" t="s">
        <v>278</v>
      </c>
      <c r="F180" s="247" t="s">
        <v>279</v>
      </c>
      <c r="G180" s="247"/>
      <c r="H180" s="247"/>
      <c r="I180" s="247"/>
      <c r="J180" s="165" t="s">
        <v>255</v>
      </c>
      <c r="K180" s="166">
        <v>3384</v>
      </c>
      <c r="L180" s="248">
        <v>0</v>
      </c>
      <c r="M180" s="248"/>
      <c r="N180" s="249">
        <f t="shared" si="15"/>
        <v>0</v>
      </c>
      <c r="O180" s="250"/>
      <c r="P180" s="250"/>
      <c r="Q180" s="250"/>
      <c r="R180" s="137"/>
      <c r="T180" s="167" t="s">
        <v>5</v>
      </c>
      <c r="U180" s="44" t="s">
        <v>40</v>
      </c>
      <c r="V180" s="36"/>
      <c r="W180" s="168">
        <f t="shared" si="16"/>
        <v>0</v>
      </c>
      <c r="X180" s="168">
        <v>0</v>
      </c>
      <c r="Y180" s="168">
        <f t="shared" si="17"/>
        <v>0</v>
      </c>
      <c r="Z180" s="168">
        <v>0</v>
      </c>
      <c r="AA180" s="169">
        <f t="shared" si="18"/>
        <v>0</v>
      </c>
      <c r="AR180" s="18" t="s">
        <v>204</v>
      </c>
      <c r="AT180" s="18" t="s">
        <v>147</v>
      </c>
      <c r="AU180" s="18" t="s">
        <v>86</v>
      </c>
      <c r="AY180" s="18" t="s">
        <v>146</v>
      </c>
      <c r="BE180" s="110">
        <f t="shared" si="19"/>
        <v>0</v>
      </c>
      <c r="BF180" s="110">
        <f t="shared" si="20"/>
        <v>0</v>
      </c>
      <c r="BG180" s="110">
        <f t="shared" si="21"/>
        <v>0</v>
      </c>
      <c r="BH180" s="110">
        <f t="shared" si="22"/>
        <v>0</v>
      </c>
      <c r="BI180" s="110">
        <f t="shared" si="23"/>
        <v>0</v>
      </c>
      <c r="BJ180" s="18" t="s">
        <v>82</v>
      </c>
      <c r="BK180" s="110">
        <f t="shared" si="24"/>
        <v>0</v>
      </c>
      <c r="BL180" s="18" t="s">
        <v>177</v>
      </c>
      <c r="BM180" s="18" t="s">
        <v>280</v>
      </c>
    </row>
    <row r="181" spans="2:65" s="1" customFormat="1" ht="22.5" customHeight="1">
      <c r="B181" s="35"/>
      <c r="C181" s="36"/>
      <c r="D181" s="36"/>
      <c r="E181" s="36"/>
      <c r="F181" s="253" t="s">
        <v>281</v>
      </c>
      <c r="G181" s="254"/>
      <c r="H181" s="254"/>
      <c r="I181" s="254"/>
      <c r="J181" s="36"/>
      <c r="K181" s="36"/>
      <c r="L181" s="36"/>
      <c r="M181" s="36"/>
      <c r="N181" s="36"/>
      <c r="O181" s="36"/>
      <c r="P181" s="36"/>
      <c r="Q181" s="36"/>
      <c r="R181" s="37"/>
      <c r="T181" s="174"/>
      <c r="U181" s="36"/>
      <c r="V181" s="36"/>
      <c r="W181" s="36"/>
      <c r="X181" s="36"/>
      <c r="Y181" s="36"/>
      <c r="Z181" s="36"/>
      <c r="AA181" s="74"/>
      <c r="AT181" s="18" t="s">
        <v>211</v>
      </c>
      <c r="AU181" s="18" t="s">
        <v>86</v>
      </c>
    </row>
    <row r="182" spans="2:65" s="1" customFormat="1" ht="31.5" customHeight="1">
      <c r="B182" s="134"/>
      <c r="C182" s="170" t="s">
        <v>218</v>
      </c>
      <c r="D182" s="170" t="s">
        <v>153</v>
      </c>
      <c r="E182" s="171" t="s">
        <v>282</v>
      </c>
      <c r="F182" s="251" t="s">
        <v>283</v>
      </c>
      <c r="G182" s="251"/>
      <c r="H182" s="251"/>
      <c r="I182" s="251"/>
      <c r="J182" s="172" t="s">
        <v>255</v>
      </c>
      <c r="K182" s="173">
        <v>3384</v>
      </c>
      <c r="L182" s="252">
        <v>0</v>
      </c>
      <c r="M182" s="252"/>
      <c r="N182" s="250">
        <f>ROUND(L182*K182,2)</f>
        <v>0</v>
      </c>
      <c r="O182" s="250"/>
      <c r="P182" s="250"/>
      <c r="Q182" s="250"/>
      <c r="R182" s="137"/>
      <c r="T182" s="167" t="s">
        <v>5</v>
      </c>
      <c r="U182" s="44" t="s">
        <v>40</v>
      </c>
      <c r="V182" s="36"/>
      <c r="W182" s="168">
        <f>V182*K182</f>
        <v>0</v>
      </c>
      <c r="X182" s="168">
        <v>0</v>
      </c>
      <c r="Y182" s="168">
        <f>X182*K182</f>
        <v>0</v>
      </c>
      <c r="Z182" s="168">
        <v>0</v>
      </c>
      <c r="AA182" s="169">
        <f>Z182*K182</f>
        <v>0</v>
      </c>
      <c r="AR182" s="18" t="s">
        <v>177</v>
      </c>
      <c r="AT182" s="18" t="s">
        <v>153</v>
      </c>
      <c r="AU182" s="18" t="s">
        <v>86</v>
      </c>
      <c r="AY182" s="18" t="s">
        <v>146</v>
      </c>
      <c r="BE182" s="110">
        <f>IF(U182="základní",N182,0)</f>
        <v>0</v>
      </c>
      <c r="BF182" s="110">
        <f>IF(U182="snížená",N182,0)</f>
        <v>0</v>
      </c>
      <c r="BG182" s="110">
        <f>IF(U182="zákl. přenesená",N182,0)</f>
        <v>0</v>
      </c>
      <c r="BH182" s="110">
        <f>IF(U182="sníž. přenesená",N182,0)</f>
        <v>0</v>
      </c>
      <c r="BI182" s="110">
        <f>IF(U182="nulová",N182,0)</f>
        <v>0</v>
      </c>
      <c r="BJ182" s="18" t="s">
        <v>82</v>
      </c>
      <c r="BK182" s="110">
        <f>ROUND(L182*K182,2)</f>
        <v>0</v>
      </c>
      <c r="BL182" s="18" t="s">
        <v>177</v>
      </c>
      <c r="BM182" s="18" t="s">
        <v>284</v>
      </c>
    </row>
    <row r="183" spans="2:65" s="1" customFormat="1" ht="31.5" customHeight="1">
      <c r="B183" s="134"/>
      <c r="C183" s="170" t="s">
        <v>285</v>
      </c>
      <c r="D183" s="170" t="s">
        <v>153</v>
      </c>
      <c r="E183" s="171" t="s">
        <v>286</v>
      </c>
      <c r="F183" s="251" t="s">
        <v>287</v>
      </c>
      <c r="G183" s="251"/>
      <c r="H183" s="251"/>
      <c r="I183" s="251"/>
      <c r="J183" s="172" t="s">
        <v>288</v>
      </c>
      <c r="K183" s="175">
        <v>0</v>
      </c>
      <c r="L183" s="252">
        <v>0</v>
      </c>
      <c r="M183" s="252"/>
      <c r="N183" s="250">
        <f>ROUND(L183*K183,2)</f>
        <v>0</v>
      </c>
      <c r="O183" s="250"/>
      <c r="P183" s="250"/>
      <c r="Q183" s="250"/>
      <c r="R183" s="137"/>
      <c r="T183" s="167" t="s">
        <v>5</v>
      </c>
      <c r="U183" s="44" t="s">
        <v>40</v>
      </c>
      <c r="V183" s="36"/>
      <c r="W183" s="168">
        <f>V183*K183</f>
        <v>0</v>
      </c>
      <c r="X183" s="168">
        <v>0</v>
      </c>
      <c r="Y183" s="168">
        <f>X183*K183</f>
        <v>0</v>
      </c>
      <c r="Z183" s="168">
        <v>0</v>
      </c>
      <c r="AA183" s="169">
        <f>Z183*K183</f>
        <v>0</v>
      </c>
      <c r="AR183" s="18" t="s">
        <v>177</v>
      </c>
      <c r="AT183" s="18" t="s">
        <v>153</v>
      </c>
      <c r="AU183" s="18" t="s">
        <v>86</v>
      </c>
      <c r="AY183" s="18" t="s">
        <v>146</v>
      </c>
      <c r="BE183" s="110">
        <f>IF(U183="základní",N183,0)</f>
        <v>0</v>
      </c>
      <c r="BF183" s="110">
        <f>IF(U183="snížená",N183,0)</f>
        <v>0</v>
      </c>
      <c r="BG183" s="110">
        <f>IF(U183="zákl. přenesená",N183,0)</f>
        <v>0</v>
      </c>
      <c r="BH183" s="110">
        <f>IF(U183="sníž. přenesená",N183,0)</f>
        <v>0</v>
      </c>
      <c r="BI183" s="110">
        <f>IF(U183="nulová",N183,0)</f>
        <v>0</v>
      </c>
      <c r="BJ183" s="18" t="s">
        <v>82</v>
      </c>
      <c r="BK183" s="110">
        <f>ROUND(L183*K183,2)</f>
        <v>0</v>
      </c>
      <c r="BL183" s="18" t="s">
        <v>177</v>
      </c>
      <c r="BM183" s="18" t="s">
        <v>289</v>
      </c>
    </row>
    <row r="184" spans="2:65" s="10" customFormat="1" ht="29.85" customHeight="1">
      <c r="B184" s="152"/>
      <c r="C184" s="153"/>
      <c r="D184" s="162" t="s">
        <v>120</v>
      </c>
      <c r="E184" s="162"/>
      <c r="F184" s="162"/>
      <c r="G184" s="162"/>
      <c r="H184" s="162"/>
      <c r="I184" s="162"/>
      <c r="J184" s="162"/>
      <c r="K184" s="162"/>
      <c r="L184" s="162"/>
      <c r="M184" s="162"/>
      <c r="N184" s="263">
        <f>BK184</f>
        <v>0</v>
      </c>
      <c r="O184" s="264"/>
      <c r="P184" s="264"/>
      <c r="Q184" s="264"/>
      <c r="R184" s="155"/>
      <c r="T184" s="156"/>
      <c r="U184" s="153"/>
      <c r="V184" s="153"/>
      <c r="W184" s="157">
        <f>W185+SUM(W186:W190)</f>
        <v>0</v>
      </c>
      <c r="X184" s="153"/>
      <c r="Y184" s="157">
        <f>Y185+SUM(Y186:Y190)</f>
        <v>0</v>
      </c>
      <c r="Z184" s="153"/>
      <c r="AA184" s="158">
        <f>AA185+SUM(AA186:AA190)</f>
        <v>0</v>
      </c>
      <c r="AR184" s="159" t="s">
        <v>82</v>
      </c>
      <c r="AT184" s="160" t="s">
        <v>74</v>
      </c>
      <c r="AU184" s="160" t="s">
        <v>82</v>
      </c>
      <c r="AY184" s="159" t="s">
        <v>146</v>
      </c>
      <c r="BK184" s="161">
        <f>BK185+SUM(BK186:BK190)</f>
        <v>0</v>
      </c>
    </row>
    <row r="185" spans="2:65" s="1" customFormat="1" ht="22.5" customHeight="1">
      <c r="B185" s="134"/>
      <c r="C185" s="170" t="s">
        <v>221</v>
      </c>
      <c r="D185" s="170" t="s">
        <v>153</v>
      </c>
      <c r="E185" s="171" t="s">
        <v>290</v>
      </c>
      <c r="F185" s="251" t="s">
        <v>291</v>
      </c>
      <c r="G185" s="251"/>
      <c r="H185" s="251"/>
      <c r="I185" s="251"/>
      <c r="J185" s="172" t="s">
        <v>208</v>
      </c>
      <c r="K185" s="173">
        <v>2</v>
      </c>
      <c r="L185" s="252">
        <v>0</v>
      </c>
      <c r="M185" s="252"/>
      <c r="N185" s="250">
        <f>ROUND(L185*K185,2)</f>
        <v>0</v>
      </c>
      <c r="O185" s="250"/>
      <c r="P185" s="250"/>
      <c r="Q185" s="250"/>
      <c r="R185" s="137"/>
      <c r="T185" s="167" t="s">
        <v>5</v>
      </c>
      <c r="U185" s="44" t="s">
        <v>40</v>
      </c>
      <c r="V185" s="36"/>
      <c r="W185" s="168">
        <f>V185*K185</f>
        <v>0</v>
      </c>
      <c r="X185" s="168">
        <v>0</v>
      </c>
      <c r="Y185" s="168">
        <f>X185*K185</f>
        <v>0</v>
      </c>
      <c r="Z185" s="168">
        <v>0</v>
      </c>
      <c r="AA185" s="169">
        <f>Z185*K185</f>
        <v>0</v>
      </c>
      <c r="AR185" s="18" t="s">
        <v>156</v>
      </c>
      <c r="AT185" s="18" t="s">
        <v>153</v>
      </c>
      <c r="AU185" s="18" t="s">
        <v>86</v>
      </c>
      <c r="AY185" s="18" t="s">
        <v>146</v>
      </c>
      <c r="BE185" s="110">
        <f>IF(U185="základní",N185,0)</f>
        <v>0</v>
      </c>
      <c r="BF185" s="110">
        <f>IF(U185="snížená",N185,0)</f>
        <v>0</v>
      </c>
      <c r="BG185" s="110">
        <f>IF(U185="zákl. přenesená",N185,0)</f>
        <v>0</v>
      </c>
      <c r="BH185" s="110">
        <f>IF(U185="sníž. přenesená",N185,0)</f>
        <v>0</v>
      </c>
      <c r="BI185" s="110">
        <f>IF(U185="nulová",N185,0)</f>
        <v>0</v>
      </c>
      <c r="BJ185" s="18" t="s">
        <v>82</v>
      </c>
      <c r="BK185" s="110">
        <f>ROUND(L185*K185,2)</f>
        <v>0</v>
      </c>
      <c r="BL185" s="18" t="s">
        <v>156</v>
      </c>
      <c r="BM185" s="18" t="s">
        <v>292</v>
      </c>
    </row>
    <row r="186" spans="2:65" s="1" customFormat="1" ht="31.5" customHeight="1">
      <c r="B186" s="134"/>
      <c r="C186" s="170" t="s">
        <v>293</v>
      </c>
      <c r="D186" s="170" t="s">
        <v>153</v>
      </c>
      <c r="E186" s="171" t="s">
        <v>294</v>
      </c>
      <c r="F186" s="251" t="s">
        <v>295</v>
      </c>
      <c r="G186" s="251"/>
      <c r="H186" s="251"/>
      <c r="I186" s="251"/>
      <c r="J186" s="172" t="s">
        <v>296</v>
      </c>
      <c r="K186" s="173">
        <v>1</v>
      </c>
      <c r="L186" s="252">
        <v>0</v>
      </c>
      <c r="M186" s="252"/>
      <c r="N186" s="250">
        <f>ROUND(L186*K186,2)</f>
        <v>0</v>
      </c>
      <c r="O186" s="250"/>
      <c r="P186" s="250"/>
      <c r="Q186" s="250"/>
      <c r="R186" s="137"/>
      <c r="T186" s="167" t="s">
        <v>5</v>
      </c>
      <c r="U186" s="44" t="s">
        <v>40</v>
      </c>
      <c r="V186" s="36"/>
      <c r="W186" s="168">
        <f>V186*K186</f>
        <v>0</v>
      </c>
      <c r="X186" s="168">
        <v>0</v>
      </c>
      <c r="Y186" s="168">
        <f>X186*K186</f>
        <v>0</v>
      </c>
      <c r="Z186" s="168">
        <v>0</v>
      </c>
      <c r="AA186" s="169">
        <f>Z186*K186</f>
        <v>0</v>
      </c>
      <c r="AR186" s="18" t="s">
        <v>156</v>
      </c>
      <c r="AT186" s="18" t="s">
        <v>153</v>
      </c>
      <c r="AU186" s="18" t="s">
        <v>86</v>
      </c>
      <c r="AY186" s="18" t="s">
        <v>146</v>
      </c>
      <c r="BE186" s="110">
        <f>IF(U186="základní",N186,0)</f>
        <v>0</v>
      </c>
      <c r="BF186" s="110">
        <f>IF(U186="snížená",N186,0)</f>
        <v>0</v>
      </c>
      <c r="BG186" s="110">
        <f>IF(U186="zákl. přenesená",N186,0)</f>
        <v>0</v>
      </c>
      <c r="BH186" s="110">
        <f>IF(U186="sníž. přenesená",N186,0)</f>
        <v>0</v>
      </c>
      <c r="BI186" s="110">
        <f>IF(U186="nulová",N186,0)</f>
        <v>0</v>
      </c>
      <c r="BJ186" s="18" t="s">
        <v>82</v>
      </c>
      <c r="BK186" s="110">
        <f>ROUND(L186*K186,2)</f>
        <v>0</v>
      </c>
      <c r="BL186" s="18" t="s">
        <v>156</v>
      </c>
      <c r="BM186" s="18" t="s">
        <v>297</v>
      </c>
    </row>
    <row r="187" spans="2:65" s="1" customFormat="1" ht="30" customHeight="1">
      <c r="B187" s="35"/>
      <c r="C187" s="36"/>
      <c r="D187" s="36"/>
      <c r="E187" s="36"/>
      <c r="F187" s="253" t="s">
        <v>298</v>
      </c>
      <c r="G187" s="254"/>
      <c r="H187" s="254"/>
      <c r="I187" s="254"/>
      <c r="J187" s="36"/>
      <c r="K187" s="36"/>
      <c r="L187" s="36"/>
      <c r="M187" s="36"/>
      <c r="N187" s="36"/>
      <c r="O187" s="36"/>
      <c r="P187" s="36"/>
      <c r="Q187" s="36"/>
      <c r="R187" s="37"/>
      <c r="T187" s="174"/>
      <c r="U187" s="36"/>
      <c r="V187" s="36"/>
      <c r="W187" s="36"/>
      <c r="X187" s="36"/>
      <c r="Y187" s="36"/>
      <c r="Z187" s="36"/>
      <c r="AA187" s="74"/>
      <c r="AT187" s="18" t="s">
        <v>211</v>
      </c>
      <c r="AU187" s="18" t="s">
        <v>86</v>
      </c>
    </row>
    <row r="188" spans="2:65" s="1" customFormat="1" ht="31.5" customHeight="1">
      <c r="B188" s="134"/>
      <c r="C188" s="170" t="s">
        <v>224</v>
      </c>
      <c r="D188" s="170" t="s">
        <v>153</v>
      </c>
      <c r="E188" s="171" t="s">
        <v>299</v>
      </c>
      <c r="F188" s="251" t="s">
        <v>300</v>
      </c>
      <c r="G188" s="251"/>
      <c r="H188" s="251"/>
      <c r="I188" s="251"/>
      <c r="J188" s="172" t="s">
        <v>150</v>
      </c>
      <c r="K188" s="173">
        <v>749</v>
      </c>
      <c r="L188" s="252">
        <v>0</v>
      </c>
      <c r="M188" s="252"/>
      <c r="N188" s="250">
        <f>ROUND(L188*K188,2)</f>
        <v>0</v>
      </c>
      <c r="O188" s="250"/>
      <c r="P188" s="250"/>
      <c r="Q188" s="250"/>
      <c r="R188" s="137"/>
      <c r="T188" s="167" t="s">
        <v>5</v>
      </c>
      <c r="U188" s="44" t="s">
        <v>40</v>
      </c>
      <c r="V188" s="36"/>
      <c r="W188" s="168">
        <f>V188*K188</f>
        <v>0</v>
      </c>
      <c r="X188" s="168">
        <v>0</v>
      </c>
      <c r="Y188" s="168">
        <f>X188*K188</f>
        <v>0</v>
      </c>
      <c r="Z188" s="168">
        <v>0</v>
      </c>
      <c r="AA188" s="169">
        <f>Z188*K188</f>
        <v>0</v>
      </c>
      <c r="AR188" s="18" t="s">
        <v>156</v>
      </c>
      <c r="AT188" s="18" t="s">
        <v>153</v>
      </c>
      <c r="AU188" s="18" t="s">
        <v>86</v>
      </c>
      <c r="AY188" s="18" t="s">
        <v>146</v>
      </c>
      <c r="BE188" s="110">
        <f>IF(U188="základní",N188,0)</f>
        <v>0</v>
      </c>
      <c r="BF188" s="110">
        <f>IF(U188="snížená",N188,0)</f>
        <v>0</v>
      </c>
      <c r="BG188" s="110">
        <f>IF(U188="zákl. přenesená",N188,0)</f>
        <v>0</v>
      </c>
      <c r="BH188" s="110">
        <f>IF(U188="sníž. přenesená",N188,0)</f>
        <v>0</v>
      </c>
      <c r="BI188" s="110">
        <f>IF(U188="nulová",N188,0)</f>
        <v>0</v>
      </c>
      <c r="BJ188" s="18" t="s">
        <v>82</v>
      </c>
      <c r="BK188" s="110">
        <f>ROUND(L188*K188,2)</f>
        <v>0</v>
      </c>
      <c r="BL188" s="18" t="s">
        <v>156</v>
      </c>
      <c r="BM188" s="18" t="s">
        <v>301</v>
      </c>
    </row>
    <row r="189" spans="2:65" s="1" customFormat="1" ht="22.5" customHeight="1">
      <c r="B189" s="35"/>
      <c r="C189" s="36"/>
      <c r="D189" s="36"/>
      <c r="E189" s="36"/>
      <c r="F189" s="253" t="s">
        <v>302</v>
      </c>
      <c r="G189" s="254"/>
      <c r="H189" s="254"/>
      <c r="I189" s="254"/>
      <c r="J189" s="36"/>
      <c r="K189" s="36"/>
      <c r="L189" s="36"/>
      <c r="M189" s="36"/>
      <c r="N189" s="36"/>
      <c r="O189" s="36"/>
      <c r="P189" s="36"/>
      <c r="Q189" s="36"/>
      <c r="R189" s="37"/>
      <c r="T189" s="174"/>
      <c r="U189" s="36"/>
      <c r="V189" s="36"/>
      <c r="W189" s="36"/>
      <c r="X189" s="36"/>
      <c r="Y189" s="36"/>
      <c r="Z189" s="36"/>
      <c r="AA189" s="74"/>
      <c r="AT189" s="18" t="s">
        <v>211</v>
      </c>
      <c r="AU189" s="18" t="s">
        <v>86</v>
      </c>
    </row>
    <row r="190" spans="2:65" s="10" customFormat="1" ht="22.35" customHeight="1">
      <c r="B190" s="152"/>
      <c r="C190" s="153"/>
      <c r="D190" s="162" t="s">
        <v>121</v>
      </c>
      <c r="E190" s="162"/>
      <c r="F190" s="162"/>
      <c r="G190" s="162"/>
      <c r="H190" s="162"/>
      <c r="I190" s="162"/>
      <c r="J190" s="162"/>
      <c r="K190" s="162"/>
      <c r="L190" s="162"/>
      <c r="M190" s="162"/>
      <c r="N190" s="261">
        <f>BK190</f>
        <v>0</v>
      </c>
      <c r="O190" s="262"/>
      <c r="P190" s="262"/>
      <c r="Q190" s="262"/>
      <c r="R190" s="155"/>
      <c r="T190" s="156"/>
      <c r="U190" s="153"/>
      <c r="V190" s="153"/>
      <c r="W190" s="157">
        <f>SUM(W191:W196)</f>
        <v>0</v>
      </c>
      <c r="X190" s="153"/>
      <c r="Y190" s="157">
        <f>SUM(Y191:Y196)</f>
        <v>0</v>
      </c>
      <c r="Z190" s="153"/>
      <c r="AA190" s="158">
        <f>SUM(AA191:AA196)</f>
        <v>0</v>
      </c>
      <c r="AR190" s="159" t="s">
        <v>82</v>
      </c>
      <c r="AT190" s="160" t="s">
        <v>74</v>
      </c>
      <c r="AU190" s="160" t="s">
        <v>86</v>
      </c>
      <c r="AY190" s="159" t="s">
        <v>146</v>
      </c>
      <c r="BK190" s="161">
        <f>SUM(BK191:BK196)</f>
        <v>0</v>
      </c>
    </row>
    <row r="191" spans="2:65" s="1" customFormat="1" ht="31.5" customHeight="1">
      <c r="B191" s="134"/>
      <c r="C191" s="170" t="s">
        <v>303</v>
      </c>
      <c r="D191" s="170" t="s">
        <v>153</v>
      </c>
      <c r="E191" s="171" t="s">
        <v>304</v>
      </c>
      <c r="F191" s="251" t="s">
        <v>305</v>
      </c>
      <c r="G191" s="251"/>
      <c r="H191" s="251"/>
      <c r="I191" s="251"/>
      <c r="J191" s="172" t="s">
        <v>306</v>
      </c>
      <c r="K191" s="173">
        <v>41</v>
      </c>
      <c r="L191" s="252">
        <v>0</v>
      </c>
      <c r="M191" s="252"/>
      <c r="N191" s="250">
        <f t="shared" ref="N191:N196" si="25">ROUND(L191*K191,2)</f>
        <v>0</v>
      </c>
      <c r="O191" s="250"/>
      <c r="P191" s="250"/>
      <c r="Q191" s="250"/>
      <c r="R191" s="137"/>
      <c r="T191" s="167" t="s">
        <v>5</v>
      </c>
      <c r="U191" s="44" t="s">
        <v>40</v>
      </c>
      <c r="V191" s="36"/>
      <c r="W191" s="168">
        <f t="shared" ref="W191:W196" si="26">V191*K191</f>
        <v>0</v>
      </c>
      <c r="X191" s="168">
        <v>0</v>
      </c>
      <c r="Y191" s="168">
        <f t="shared" ref="Y191:Y196" si="27">X191*K191</f>
        <v>0</v>
      </c>
      <c r="Z191" s="168">
        <v>0</v>
      </c>
      <c r="AA191" s="169">
        <f t="shared" ref="AA191:AA196" si="28">Z191*K191</f>
        <v>0</v>
      </c>
      <c r="AR191" s="18" t="s">
        <v>156</v>
      </c>
      <c r="AT191" s="18" t="s">
        <v>153</v>
      </c>
      <c r="AU191" s="18" t="s">
        <v>145</v>
      </c>
      <c r="AY191" s="18" t="s">
        <v>146</v>
      </c>
      <c r="BE191" s="110">
        <f t="shared" ref="BE191:BE196" si="29">IF(U191="základní",N191,0)</f>
        <v>0</v>
      </c>
      <c r="BF191" s="110">
        <f t="shared" ref="BF191:BF196" si="30">IF(U191="snížená",N191,0)</f>
        <v>0</v>
      </c>
      <c r="BG191" s="110">
        <f t="shared" ref="BG191:BG196" si="31">IF(U191="zákl. přenesená",N191,0)</f>
        <v>0</v>
      </c>
      <c r="BH191" s="110">
        <f t="shared" ref="BH191:BH196" si="32">IF(U191="sníž. přenesená",N191,0)</f>
        <v>0</v>
      </c>
      <c r="BI191" s="110">
        <f t="shared" ref="BI191:BI196" si="33">IF(U191="nulová",N191,0)</f>
        <v>0</v>
      </c>
      <c r="BJ191" s="18" t="s">
        <v>82</v>
      </c>
      <c r="BK191" s="110">
        <f t="shared" ref="BK191:BK196" si="34">ROUND(L191*K191,2)</f>
        <v>0</v>
      </c>
      <c r="BL191" s="18" t="s">
        <v>156</v>
      </c>
      <c r="BM191" s="18" t="s">
        <v>307</v>
      </c>
    </row>
    <row r="192" spans="2:65" s="1" customFormat="1" ht="31.5" customHeight="1">
      <c r="B192" s="134"/>
      <c r="C192" s="170" t="s">
        <v>228</v>
      </c>
      <c r="D192" s="170" t="s">
        <v>153</v>
      </c>
      <c r="E192" s="171" t="s">
        <v>308</v>
      </c>
      <c r="F192" s="251" t="s">
        <v>309</v>
      </c>
      <c r="G192" s="251"/>
      <c r="H192" s="251"/>
      <c r="I192" s="251"/>
      <c r="J192" s="172" t="s">
        <v>306</v>
      </c>
      <c r="K192" s="173">
        <v>84</v>
      </c>
      <c r="L192" s="252">
        <v>0</v>
      </c>
      <c r="M192" s="252"/>
      <c r="N192" s="250">
        <f t="shared" si="25"/>
        <v>0</v>
      </c>
      <c r="O192" s="250"/>
      <c r="P192" s="250"/>
      <c r="Q192" s="250"/>
      <c r="R192" s="137"/>
      <c r="T192" s="167" t="s">
        <v>5</v>
      </c>
      <c r="U192" s="44" t="s">
        <v>40</v>
      </c>
      <c r="V192" s="36"/>
      <c r="W192" s="168">
        <f t="shared" si="26"/>
        <v>0</v>
      </c>
      <c r="X192" s="168">
        <v>0</v>
      </c>
      <c r="Y192" s="168">
        <f t="shared" si="27"/>
        <v>0</v>
      </c>
      <c r="Z192" s="168">
        <v>0</v>
      </c>
      <c r="AA192" s="169">
        <f t="shared" si="28"/>
        <v>0</v>
      </c>
      <c r="AR192" s="18" t="s">
        <v>156</v>
      </c>
      <c r="AT192" s="18" t="s">
        <v>153</v>
      </c>
      <c r="AU192" s="18" t="s">
        <v>145</v>
      </c>
      <c r="AY192" s="18" t="s">
        <v>146</v>
      </c>
      <c r="BE192" s="110">
        <f t="shared" si="29"/>
        <v>0</v>
      </c>
      <c r="BF192" s="110">
        <f t="shared" si="30"/>
        <v>0</v>
      </c>
      <c r="BG192" s="110">
        <f t="shared" si="31"/>
        <v>0</v>
      </c>
      <c r="BH192" s="110">
        <f t="shared" si="32"/>
        <v>0</v>
      </c>
      <c r="BI192" s="110">
        <f t="shared" si="33"/>
        <v>0</v>
      </c>
      <c r="BJ192" s="18" t="s">
        <v>82</v>
      </c>
      <c r="BK192" s="110">
        <f t="shared" si="34"/>
        <v>0</v>
      </c>
      <c r="BL192" s="18" t="s">
        <v>156</v>
      </c>
      <c r="BM192" s="18" t="s">
        <v>310</v>
      </c>
    </row>
    <row r="193" spans="2:65" s="1" customFormat="1" ht="22.5" customHeight="1">
      <c r="B193" s="134"/>
      <c r="C193" s="170" t="s">
        <v>311</v>
      </c>
      <c r="D193" s="170" t="s">
        <v>153</v>
      </c>
      <c r="E193" s="171" t="s">
        <v>312</v>
      </c>
      <c r="F193" s="251" t="s">
        <v>313</v>
      </c>
      <c r="G193" s="251"/>
      <c r="H193" s="251"/>
      <c r="I193" s="251"/>
      <c r="J193" s="172" t="s">
        <v>306</v>
      </c>
      <c r="K193" s="173">
        <v>41</v>
      </c>
      <c r="L193" s="252">
        <v>0</v>
      </c>
      <c r="M193" s="252"/>
      <c r="N193" s="250">
        <f t="shared" si="25"/>
        <v>0</v>
      </c>
      <c r="O193" s="250"/>
      <c r="P193" s="250"/>
      <c r="Q193" s="250"/>
      <c r="R193" s="137"/>
      <c r="T193" s="167" t="s">
        <v>5</v>
      </c>
      <c r="U193" s="44" t="s">
        <v>40</v>
      </c>
      <c r="V193" s="36"/>
      <c r="W193" s="168">
        <f t="shared" si="26"/>
        <v>0</v>
      </c>
      <c r="X193" s="168">
        <v>0</v>
      </c>
      <c r="Y193" s="168">
        <f t="shared" si="27"/>
        <v>0</v>
      </c>
      <c r="Z193" s="168">
        <v>0</v>
      </c>
      <c r="AA193" s="169">
        <f t="shared" si="28"/>
        <v>0</v>
      </c>
      <c r="AR193" s="18" t="s">
        <v>156</v>
      </c>
      <c r="AT193" s="18" t="s">
        <v>153</v>
      </c>
      <c r="AU193" s="18" t="s">
        <v>145</v>
      </c>
      <c r="AY193" s="18" t="s">
        <v>146</v>
      </c>
      <c r="BE193" s="110">
        <f t="shared" si="29"/>
        <v>0</v>
      </c>
      <c r="BF193" s="110">
        <f t="shared" si="30"/>
        <v>0</v>
      </c>
      <c r="BG193" s="110">
        <f t="shared" si="31"/>
        <v>0</v>
      </c>
      <c r="BH193" s="110">
        <f t="shared" si="32"/>
        <v>0</v>
      </c>
      <c r="BI193" s="110">
        <f t="shared" si="33"/>
        <v>0</v>
      </c>
      <c r="BJ193" s="18" t="s">
        <v>82</v>
      </c>
      <c r="BK193" s="110">
        <f t="shared" si="34"/>
        <v>0</v>
      </c>
      <c r="BL193" s="18" t="s">
        <v>156</v>
      </c>
      <c r="BM193" s="18" t="s">
        <v>314</v>
      </c>
    </row>
    <row r="194" spans="2:65" s="1" customFormat="1" ht="22.5" customHeight="1">
      <c r="B194" s="134"/>
      <c r="C194" s="170" t="s">
        <v>232</v>
      </c>
      <c r="D194" s="170" t="s">
        <v>153</v>
      </c>
      <c r="E194" s="171" t="s">
        <v>315</v>
      </c>
      <c r="F194" s="251" t="s">
        <v>316</v>
      </c>
      <c r="G194" s="251"/>
      <c r="H194" s="251"/>
      <c r="I194" s="251"/>
      <c r="J194" s="172" t="s">
        <v>306</v>
      </c>
      <c r="K194" s="173">
        <v>84</v>
      </c>
      <c r="L194" s="252">
        <v>0</v>
      </c>
      <c r="M194" s="252"/>
      <c r="N194" s="250">
        <f t="shared" si="25"/>
        <v>0</v>
      </c>
      <c r="O194" s="250"/>
      <c r="P194" s="250"/>
      <c r="Q194" s="250"/>
      <c r="R194" s="137"/>
      <c r="T194" s="167" t="s">
        <v>5</v>
      </c>
      <c r="U194" s="44" t="s">
        <v>40</v>
      </c>
      <c r="V194" s="36"/>
      <c r="W194" s="168">
        <f t="shared" si="26"/>
        <v>0</v>
      </c>
      <c r="X194" s="168">
        <v>0</v>
      </c>
      <c r="Y194" s="168">
        <f t="shared" si="27"/>
        <v>0</v>
      </c>
      <c r="Z194" s="168">
        <v>0</v>
      </c>
      <c r="AA194" s="169">
        <f t="shared" si="28"/>
        <v>0</v>
      </c>
      <c r="AR194" s="18" t="s">
        <v>156</v>
      </c>
      <c r="AT194" s="18" t="s">
        <v>153</v>
      </c>
      <c r="AU194" s="18" t="s">
        <v>145</v>
      </c>
      <c r="AY194" s="18" t="s">
        <v>146</v>
      </c>
      <c r="BE194" s="110">
        <f t="shared" si="29"/>
        <v>0</v>
      </c>
      <c r="BF194" s="110">
        <f t="shared" si="30"/>
        <v>0</v>
      </c>
      <c r="BG194" s="110">
        <f t="shared" si="31"/>
        <v>0</v>
      </c>
      <c r="BH194" s="110">
        <f t="shared" si="32"/>
        <v>0</v>
      </c>
      <c r="BI194" s="110">
        <f t="shared" si="33"/>
        <v>0</v>
      </c>
      <c r="BJ194" s="18" t="s">
        <v>82</v>
      </c>
      <c r="BK194" s="110">
        <f t="shared" si="34"/>
        <v>0</v>
      </c>
      <c r="BL194" s="18" t="s">
        <v>156</v>
      </c>
      <c r="BM194" s="18" t="s">
        <v>317</v>
      </c>
    </row>
    <row r="195" spans="2:65" s="1" customFormat="1" ht="22.5" customHeight="1">
      <c r="B195" s="134"/>
      <c r="C195" s="170" t="s">
        <v>318</v>
      </c>
      <c r="D195" s="170" t="s">
        <v>153</v>
      </c>
      <c r="E195" s="171" t="s">
        <v>319</v>
      </c>
      <c r="F195" s="251" t="s">
        <v>320</v>
      </c>
      <c r="G195" s="251"/>
      <c r="H195" s="251"/>
      <c r="I195" s="251"/>
      <c r="J195" s="172" t="s">
        <v>306</v>
      </c>
      <c r="K195" s="173">
        <v>4</v>
      </c>
      <c r="L195" s="252">
        <v>0</v>
      </c>
      <c r="M195" s="252"/>
      <c r="N195" s="250">
        <f t="shared" si="25"/>
        <v>0</v>
      </c>
      <c r="O195" s="250"/>
      <c r="P195" s="250"/>
      <c r="Q195" s="250"/>
      <c r="R195" s="137"/>
      <c r="T195" s="167" t="s">
        <v>5</v>
      </c>
      <c r="U195" s="44" t="s">
        <v>40</v>
      </c>
      <c r="V195" s="36"/>
      <c r="W195" s="168">
        <f t="shared" si="26"/>
        <v>0</v>
      </c>
      <c r="X195" s="168">
        <v>0</v>
      </c>
      <c r="Y195" s="168">
        <f t="shared" si="27"/>
        <v>0</v>
      </c>
      <c r="Z195" s="168">
        <v>0</v>
      </c>
      <c r="AA195" s="169">
        <f t="shared" si="28"/>
        <v>0</v>
      </c>
      <c r="AR195" s="18" t="s">
        <v>156</v>
      </c>
      <c r="AT195" s="18" t="s">
        <v>153</v>
      </c>
      <c r="AU195" s="18" t="s">
        <v>145</v>
      </c>
      <c r="AY195" s="18" t="s">
        <v>146</v>
      </c>
      <c r="BE195" s="110">
        <f t="shared" si="29"/>
        <v>0</v>
      </c>
      <c r="BF195" s="110">
        <f t="shared" si="30"/>
        <v>0</v>
      </c>
      <c r="BG195" s="110">
        <f t="shared" si="31"/>
        <v>0</v>
      </c>
      <c r="BH195" s="110">
        <f t="shared" si="32"/>
        <v>0</v>
      </c>
      <c r="BI195" s="110">
        <f t="shared" si="33"/>
        <v>0</v>
      </c>
      <c r="BJ195" s="18" t="s">
        <v>82</v>
      </c>
      <c r="BK195" s="110">
        <f t="shared" si="34"/>
        <v>0</v>
      </c>
      <c r="BL195" s="18" t="s">
        <v>156</v>
      </c>
      <c r="BM195" s="18" t="s">
        <v>321</v>
      </c>
    </row>
    <row r="196" spans="2:65" s="1" customFormat="1" ht="22.5" customHeight="1">
      <c r="B196" s="134"/>
      <c r="C196" s="170" t="s">
        <v>236</v>
      </c>
      <c r="D196" s="170" t="s">
        <v>153</v>
      </c>
      <c r="E196" s="171" t="s">
        <v>322</v>
      </c>
      <c r="F196" s="251" t="s">
        <v>323</v>
      </c>
      <c r="G196" s="251"/>
      <c r="H196" s="251"/>
      <c r="I196" s="251"/>
      <c r="J196" s="172" t="s">
        <v>306</v>
      </c>
      <c r="K196" s="173">
        <v>8</v>
      </c>
      <c r="L196" s="252">
        <v>0</v>
      </c>
      <c r="M196" s="252"/>
      <c r="N196" s="250">
        <f t="shared" si="25"/>
        <v>0</v>
      </c>
      <c r="O196" s="250"/>
      <c r="P196" s="250"/>
      <c r="Q196" s="250"/>
      <c r="R196" s="137"/>
      <c r="T196" s="167" t="s">
        <v>5</v>
      </c>
      <c r="U196" s="44" t="s">
        <v>40</v>
      </c>
      <c r="V196" s="36"/>
      <c r="W196" s="168">
        <f t="shared" si="26"/>
        <v>0</v>
      </c>
      <c r="X196" s="168">
        <v>0</v>
      </c>
      <c r="Y196" s="168">
        <f t="shared" si="27"/>
        <v>0</v>
      </c>
      <c r="Z196" s="168">
        <v>0</v>
      </c>
      <c r="AA196" s="169">
        <f t="shared" si="28"/>
        <v>0</v>
      </c>
      <c r="AR196" s="18" t="s">
        <v>156</v>
      </c>
      <c r="AT196" s="18" t="s">
        <v>153</v>
      </c>
      <c r="AU196" s="18" t="s">
        <v>145</v>
      </c>
      <c r="AY196" s="18" t="s">
        <v>146</v>
      </c>
      <c r="BE196" s="110">
        <f t="shared" si="29"/>
        <v>0</v>
      </c>
      <c r="BF196" s="110">
        <f t="shared" si="30"/>
        <v>0</v>
      </c>
      <c r="BG196" s="110">
        <f t="shared" si="31"/>
        <v>0</v>
      </c>
      <c r="BH196" s="110">
        <f t="shared" si="32"/>
        <v>0</v>
      </c>
      <c r="BI196" s="110">
        <f t="shared" si="33"/>
        <v>0</v>
      </c>
      <c r="BJ196" s="18" t="s">
        <v>82</v>
      </c>
      <c r="BK196" s="110">
        <f t="shared" si="34"/>
        <v>0</v>
      </c>
      <c r="BL196" s="18" t="s">
        <v>156</v>
      </c>
      <c r="BM196" s="18" t="s">
        <v>324</v>
      </c>
    </row>
    <row r="197" spans="2:65" s="1" customFormat="1" ht="49.9" customHeight="1">
      <c r="B197" s="35"/>
      <c r="C197" s="36"/>
      <c r="D197" s="154" t="s">
        <v>325</v>
      </c>
      <c r="E197" s="36"/>
      <c r="F197" s="36"/>
      <c r="G197" s="36"/>
      <c r="H197" s="36"/>
      <c r="I197" s="36"/>
      <c r="J197" s="36"/>
      <c r="K197" s="36"/>
      <c r="L197" s="36"/>
      <c r="M197" s="36"/>
      <c r="N197" s="255">
        <f>BK197</f>
        <v>0</v>
      </c>
      <c r="O197" s="256"/>
      <c r="P197" s="256"/>
      <c r="Q197" s="256"/>
      <c r="R197" s="37"/>
      <c r="T197" s="176"/>
      <c r="U197" s="56"/>
      <c r="V197" s="56"/>
      <c r="W197" s="56"/>
      <c r="X197" s="56"/>
      <c r="Y197" s="56"/>
      <c r="Z197" s="56"/>
      <c r="AA197" s="58"/>
      <c r="AT197" s="18" t="s">
        <v>74</v>
      </c>
      <c r="AU197" s="18" t="s">
        <v>75</v>
      </c>
      <c r="AY197" s="18" t="s">
        <v>326</v>
      </c>
      <c r="BK197" s="110">
        <v>0</v>
      </c>
    </row>
    <row r="198" spans="2:65" s="1" customFormat="1" ht="6.95" customHeight="1">
      <c r="B198" s="59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1"/>
    </row>
  </sheetData>
  <mergeCells count="242">
    <mergeCell ref="N197:Q197"/>
    <mergeCell ref="H1:K1"/>
    <mergeCell ref="S2:AC2"/>
    <mergeCell ref="F196:I196"/>
    <mergeCell ref="L196:M196"/>
    <mergeCell ref="N196:Q196"/>
    <mergeCell ref="N126:Q126"/>
    <mergeCell ref="N127:Q127"/>
    <mergeCell ref="N128:Q128"/>
    <mergeCell ref="N145:Q145"/>
    <mergeCell ref="N150:Q150"/>
    <mergeCell ref="N155:Q155"/>
    <mergeCell ref="N171:Q171"/>
    <mergeCell ref="N174:Q174"/>
    <mergeCell ref="N184:Q184"/>
    <mergeCell ref="N190:Q190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87:I187"/>
    <mergeCell ref="F188:I188"/>
    <mergeCell ref="L188:M188"/>
    <mergeCell ref="N188:Q188"/>
    <mergeCell ref="F189:I189"/>
    <mergeCell ref="F191:I191"/>
    <mergeCell ref="L191:M191"/>
    <mergeCell ref="N191:Q191"/>
    <mergeCell ref="F192:I192"/>
    <mergeCell ref="L192:M192"/>
    <mergeCell ref="N192:Q192"/>
    <mergeCell ref="F183:I183"/>
    <mergeCell ref="L183:M183"/>
    <mergeCell ref="N183:Q183"/>
    <mergeCell ref="F185:I185"/>
    <mergeCell ref="L185:M185"/>
    <mergeCell ref="N185:Q185"/>
    <mergeCell ref="F186:I186"/>
    <mergeCell ref="L186:M186"/>
    <mergeCell ref="N186:Q186"/>
    <mergeCell ref="F179:I179"/>
    <mergeCell ref="L179:M179"/>
    <mergeCell ref="N179:Q179"/>
    <mergeCell ref="F180:I180"/>
    <mergeCell ref="L180:M180"/>
    <mergeCell ref="N180:Q180"/>
    <mergeCell ref="F181:I181"/>
    <mergeCell ref="F182:I182"/>
    <mergeCell ref="L182:M182"/>
    <mergeCell ref="N182:Q182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2:I172"/>
    <mergeCell ref="L172:M172"/>
    <mergeCell ref="N172:Q172"/>
    <mergeCell ref="F173:I173"/>
    <mergeCell ref="L173:M173"/>
    <mergeCell ref="N173:Q173"/>
    <mergeCell ref="F175:I175"/>
    <mergeCell ref="L175:M175"/>
    <mergeCell ref="N175:Q17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70:I170"/>
    <mergeCell ref="L170:M170"/>
    <mergeCell ref="N170:Q170"/>
    <mergeCell ref="F161:I161"/>
    <mergeCell ref="F162:I162"/>
    <mergeCell ref="L162:M162"/>
    <mergeCell ref="N162:Q162"/>
    <mergeCell ref="F163:I163"/>
    <mergeCell ref="L163:M163"/>
    <mergeCell ref="N163:Q163"/>
    <mergeCell ref="F164:I164"/>
    <mergeCell ref="F165:I165"/>
    <mergeCell ref="L165:M165"/>
    <mergeCell ref="N165:Q165"/>
    <mergeCell ref="F156:I156"/>
    <mergeCell ref="L156:M156"/>
    <mergeCell ref="N156:Q156"/>
    <mergeCell ref="F157:I157"/>
    <mergeCell ref="F158:I158"/>
    <mergeCell ref="L158:M158"/>
    <mergeCell ref="N158:Q158"/>
    <mergeCell ref="F159:I159"/>
    <mergeCell ref="F160:I160"/>
    <mergeCell ref="L160:M160"/>
    <mergeCell ref="N160:Q160"/>
    <mergeCell ref="F149:I149"/>
    <mergeCell ref="F151:I151"/>
    <mergeCell ref="L151:M151"/>
    <mergeCell ref="N151:Q151"/>
    <mergeCell ref="F152:I152"/>
    <mergeCell ref="F153:I153"/>
    <mergeCell ref="L153:M153"/>
    <mergeCell ref="N153:Q153"/>
    <mergeCell ref="F154:I154"/>
    <mergeCell ref="F144:I144"/>
    <mergeCell ref="L144:M144"/>
    <mergeCell ref="N144:Q144"/>
    <mergeCell ref="F146:I146"/>
    <mergeCell ref="L146:M146"/>
    <mergeCell ref="N146:Q146"/>
    <mergeCell ref="F147:I147"/>
    <mergeCell ref="F148:I148"/>
    <mergeCell ref="L148:M148"/>
    <mergeCell ref="N148:Q148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16:P116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2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F3 HP - Horkovodní přivad...</vt:lpstr>
      <vt:lpstr>'F3 HP - Horkovodní přivad...'!Názvy_tisku</vt:lpstr>
      <vt:lpstr>'Rekapitulace stavby'!Názvy_tisku</vt:lpstr>
      <vt:lpstr>'F3 HP - Horkovodní přivad...'!Oblast_tisku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Tomanová Vlasta</dc:creator>
  <cp:lastModifiedBy>Racín Jan (racin)</cp:lastModifiedBy>
  <dcterms:created xsi:type="dcterms:W3CDTF">2017-07-01T10:44:52Z</dcterms:created>
  <dcterms:modified xsi:type="dcterms:W3CDTF">2017-07-02T07:29:53Z</dcterms:modified>
</cp:coreProperties>
</file>