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ZADÁNÍ VEŘEJNÉ ZAKÁZKY\ODPOVĚDI uchazečů\ODPOIVĚDI 01.6.2017 Matoušek\"/>
    </mc:Choice>
  </mc:AlternateContent>
  <bookViews>
    <workbookView xWindow="270" yWindow="510" windowWidth="24615" windowHeight="13740" activeTab="1"/>
  </bookViews>
  <sheets>
    <sheet name="Rekapitulace stavby" sheetId="1" r:id="rId1"/>
    <sheet name="F4 HP - Horkovodní přivad..." sheetId="2" r:id="rId2"/>
  </sheets>
  <definedNames>
    <definedName name="_xlnm.Print_Titles" localSheetId="1">'F4 HP - Horkovodní přivad...'!$125:$125</definedName>
    <definedName name="_xlnm.Print_Titles" localSheetId="0">'Rekapitulace stavby'!$85:$85</definedName>
    <definedName name="_xlnm.Print_Area" localSheetId="1">'F4 HP - Horkovodní přivad...'!$C$4:$Q$70,'F4 HP - Horkovodní přivad...'!$C$76:$Q$108,'F4 HP - Horkovodní přivad...'!$C$114:$Q$210</definedName>
    <definedName name="_xlnm.Print_Area" localSheetId="0">'Rekapitulace stavby'!$C$4:$AP$70,'Rekapitulace stavby'!$C$76:$AP$97</definedName>
  </definedNames>
  <calcPr calcId="152511" iterateCount="1"/>
</workbook>
</file>

<file path=xl/calcChain.xml><?xml version="1.0" encoding="utf-8"?>
<calcChain xmlns="http://schemas.openxmlformats.org/spreadsheetml/2006/main">
  <c r="N210" i="2" l="1"/>
  <c r="AY89" i="1"/>
  <c r="AX89" i="1"/>
  <c r="BI209" i="2"/>
  <c r="BH209" i="2"/>
  <c r="BG209" i="2"/>
  <c r="BF209" i="2"/>
  <c r="AA209" i="2"/>
  <c r="Y209" i="2"/>
  <c r="W209" i="2"/>
  <c r="BK209" i="2"/>
  <c r="N209" i="2"/>
  <c r="BE209" i="2" s="1"/>
  <c r="BI208" i="2"/>
  <c r="BH208" i="2"/>
  <c r="BG208" i="2"/>
  <c r="BF208" i="2"/>
  <c r="AA208" i="2"/>
  <c r="Y208" i="2"/>
  <c r="W208" i="2"/>
  <c r="BK208" i="2"/>
  <c r="N208" i="2"/>
  <c r="BE208" i="2" s="1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BE205" i="2"/>
  <c r="AA205" i="2"/>
  <c r="Y205" i="2"/>
  <c r="W205" i="2"/>
  <c r="BK205" i="2"/>
  <c r="N205" i="2"/>
  <c r="BI204" i="2"/>
  <c r="BH204" i="2"/>
  <c r="BG204" i="2"/>
  <c r="BF204" i="2"/>
  <c r="AA204" i="2"/>
  <c r="Y204" i="2"/>
  <c r="W204" i="2"/>
  <c r="BK204" i="2"/>
  <c r="N204" i="2"/>
  <c r="BE204" i="2" s="1"/>
  <c r="BI201" i="2"/>
  <c r="BH201" i="2"/>
  <c r="BG201" i="2"/>
  <c r="BF201" i="2"/>
  <c r="AA201" i="2"/>
  <c r="Y201" i="2"/>
  <c r="W201" i="2"/>
  <c r="BK201" i="2"/>
  <c r="N201" i="2"/>
  <c r="BE201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AA198" i="2"/>
  <c r="Y198" i="2"/>
  <c r="W198" i="2"/>
  <c r="BK198" i="2"/>
  <c r="N198" i="2"/>
  <c r="BE198" i="2" s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BE194" i="2"/>
  <c r="AA194" i="2"/>
  <c r="Y194" i="2"/>
  <c r="W194" i="2"/>
  <c r="BK194" i="2"/>
  <c r="N194" i="2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E192" i="2" s="1"/>
  <c r="BI191" i="2"/>
  <c r="BH191" i="2"/>
  <c r="BG191" i="2"/>
  <c r="BF191" i="2"/>
  <c r="AA191" i="2"/>
  <c r="Y191" i="2"/>
  <c r="W191" i="2"/>
  <c r="BK191" i="2"/>
  <c r="N191" i="2"/>
  <c r="BE191" i="2" s="1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BE185" i="2"/>
  <c r="AA185" i="2"/>
  <c r="Y185" i="2"/>
  <c r="W185" i="2"/>
  <c r="BK185" i="2"/>
  <c r="N185" i="2"/>
  <c r="BI184" i="2"/>
  <c r="BH184" i="2"/>
  <c r="BG184" i="2"/>
  <c r="BF184" i="2"/>
  <c r="AA184" i="2"/>
  <c r="Y184" i="2"/>
  <c r="W184" i="2"/>
  <c r="BK184" i="2"/>
  <c r="N184" i="2"/>
  <c r="BE184" i="2" s="1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Y180" i="2" s="1"/>
  <c r="W181" i="2"/>
  <c r="BK181" i="2"/>
  <c r="N181" i="2"/>
  <c r="BE181" i="2" s="1"/>
  <c r="BI179" i="2"/>
  <c r="BH179" i="2"/>
  <c r="BG179" i="2"/>
  <c r="BF179" i="2"/>
  <c r="BE179" i="2"/>
  <c r="AA179" i="2"/>
  <c r="Y179" i="2"/>
  <c r="W179" i="2"/>
  <c r="BK179" i="2"/>
  <c r="N179" i="2"/>
  <c r="BI178" i="2"/>
  <c r="BH178" i="2"/>
  <c r="BG178" i="2"/>
  <c r="BF178" i="2"/>
  <c r="AA178" i="2"/>
  <c r="AA177" i="2" s="1"/>
  <c r="Y178" i="2"/>
  <c r="Y177" i="2" s="1"/>
  <c r="W178" i="2"/>
  <c r="W177" i="2" s="1"/>
  <c r="BK178" i="2"/>
  <c r="N178" i="2"/>
  <c r="BE178" i="2" s="1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AA173" i="2"/>
  <c r="Y173" i="2"/>
  <c r="W173" i="2"/>
  <c r="BK173" i="2"/>
  <c r="N173" i="2"/>
  <c r="BE173" i="2" s="1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BE170" i="2"/>
  <c r="AA170" i="2"/>
  <c r="Y170" i="2"/>
  <c r="W170" i="2"/>
  <c r="BK170" i="2"/>
  <c r="N170" i="2"/>
  <c r="BI169" i="2"/>
  <c r="BH169" i="2"/>
  <c r="BG169" i="2"/>
  <c r="BF169" i="2"/>
  <c r="AA169" i="2"/>
  <c r="Y169" i="2"/>
  <c r="W169" i="2"/>
  <c r="BK169" i="2"/>
  <c r="N169" i="2"/>
  <c r="BE169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4" i="2"/>
  <c r="BH164" i="2"/>
  <c r="BG164" i="2"/>
  <c r="BF164" i="2"/>
  <c r="AA164" i="2"/>
  <c r="Y164" i="2"/>
  <c r="W164" i="2"/>
  <c r="BK164" i="2"/>
  <c r="N164" i="2"/>
  <c r="BE164" i="2" s="1"/>
  <c r="BI162" i="2"/>
  <c r="BH162" i="2"/>
  <c r="BG162" i="2"/>
  <c r="BF162" i="2"/>
  <c r="AA162" i="2"/>
  <c r="Y162" i="2"/>
  <c r="W162" i="2"/>
  <c r="BK162" i="2"/>
  <c r="N162" i="2"/>
  <c r="BE162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7" i="2"/>
  <c r="BH157" i="2"/>
  <c r="BG157" i="2"/>
  <c r="BF157" i="2"/>
  <c r="AA157" i="2"/>
  <c r="Y157" i="2"/>
  <c r="W157" i="2"/>
  <c r="BK157" i="2"/>
  <c r="N157" i="2"/>
  <c r="BE157" i="2" s="1"/>
  <c r="BI155" i="2"/>
  <c r="BH155" i="2"/>
  <c r="BG155" i="2"/>
  <c r="BF155" i="2"/>
  <c r="BE155" i="2"/>
  <c r="AA155" i="2"/>
  <c r="Y155" i="2"/>
  <c r="W155" i="2"/>
  <c r="BK155" i="2"/>
  <c r="N155" i="2"/>
  <c r="BI153" i="2"/>
  <c r="BH153" i="2"/>
  <c r="BG153" i="2"/>
  <c r="BF153" i="2"/>
  <c r="AA153" i="2"/>
  <c r="Y153" i="2"/>
  <c r="W153" i="2"/>
  <c r="W152" i="2" s="1"/>
  <c r="BK153" i="2"/>
  <c r="N153" i="2"/>
  <c r="BE153" i="2" s="1"/>
  <c r="BI150" i="2"/>
  <c r="BH150" i="2"/>
  <c r="BG150" i="2"/>
  <c r="BF150" i="2"/>
  <c r="AA150" i="2"/>
  <c r="Y150" i="2"/>
  <c r="W150" i="2"/>
  <c r="BK150" i="2"/>
  <c r="N150" i="2"/>
  <c r="BE150" i="2" s="1"/>
  <c r="BI148" i="2"/>
  <c r="BH148" i="2"/>
  <c r="BG148" i="2"/>
  <c r="BF148" i="2"/>
  <c r="AA148" i="2"/>
  <c r="Y148" i="2"/>
  <c r="Y147" i="2" s="1"/>
  <c r="W148" i="2"/>
  <c r="W147" i="2" s="1"/>
  <c r="BK148" i="2"/>
  <c r="BK147" i="2" s="1"/>
  <c r="N147" i="2" s="1"/>
  <c r="N92" i="2" s="1"/>
  <c r="N148" i="2"/>
  <c r="BE148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BE144" i="2"/>
  <c r="AA144" i="2"/>
  <c r="Y144" i="2"/>
  <c r="W144" i="2"/>
  <c r="BK144" i="2"/>
  <c r="N144" i="2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AA128" i="2" s="1"/>
  <c r="Y129" i="2"/>
  <c r="W129" i="2"/>
  <c r="BK129" i="2"/>
  <c r="N129" i="2"/>
  <c r="BE129" i="2" s="1"/>
  <c r="M120" i="2"/>
  <c r="F120" i="2"/>
  <c r="F118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H34" i="2" s="1"/>
  <c r="BA89" i="1" s="1"/>
  <c r="BA88" i="1" s="1"/>
  <c r="M82" i="2"/>
  <c r="F82" i="2"/>
  <c r="F80" i="2"/>
  <c r="O22" i="2"/>
  <c r="E22" i="2"/>
  <c r="M123" i="2" s="1"/>
  <c r="O21" i="2"/>
  <c r="O19" i="2"/>
  <c r="E19" i="2"/>
  <c r="M122" i="2" s="1"/>
  <c r="O18" i="2"/>
  <c r="O16" i="2"/>
  <c r="E16" i="2"/>
  <c r="F123" i="2" s="1"/>
  <c r="O15" i="2"/>
  <c r="O13" i="2"/>
  <c r="E13" i="2"/>
  <c r="F122" i="2" s="1"/>
  <c r="O12" i="2"/>
  <c r="O10" i="2"/>
  <c r="F6" i="2"/>
  <c r="F116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5" i="2" l="1"/>
  <c r="BB89" i="1" s="1"/>
  <c r="BB88" i="1" s="1"/>
  <c r="BB87" i="1" s="1"/>
  <c r="BK128" i="2"/>
  <c r="BK127" i="2" s="1"/>
  <c r="Y152" i="2"/>
  <c r="Y168" i="2"/>
  <c r="W168" i="2"/>
  <c r="Y203" i="2"/>
  <c r="Y197" i="2" s="1"/>
  <c r="W203" i="2"/>
  <c r="H36" i="2"/>
  <c r="BC89" i="1" s="1"/>
  <c r="BC88" i="1" s="1"/>
  <c r="W128" i="2"/>
  <c r="AA152" i="2"/>
  <c r="AA127" i="2" s="1"/>
  <c r="AA126" i="2" s="1"/>
  <c r="AA168" i="2"/>
  <c r="BK180" i="2"/>
  <c r="N180" i="2" s="1"/>
  <c r="N96" i="2" s="1"/>
  <c r="W197" i="2"/>
  <c r="AA197" i="2"/>
  <c r="AA203" i="2"/>
  <c r="M85" i="2"/>
  <c r="H37" i="2"/>
  <c r="BD89" i="1" s="1"/>
  <c r="BD88" i="1" s="1"/>
  <c r="BD87" i="1" s="1"/>
  <c r="W35" i="1" s="1"/>
  <c r="Y128" i="2"/>
  <c r="Y127" i="2" s="1"/>
  <c r="Y126" i="2" s="1"/>
  <c r="AA147" i="2"/>
  <c r="BK152" i="2"/>
  <c r="N152" i="2" s="1"/>
  <c r="N93" i="2" s="1"/>
  <c r="BK168" i="2"/>
  <c r="N168" i="2" s="1"/>
  <c r="N94" i="2" s="1"/>
  <c r="BK177" i="2"/>
  <c r="N177" i="2" s="1"/>
  <c r="N95" i="2" s="1"/>
  <c r="W180" i="2"/>
  <c r="AA180" i="2"/>
  <c r="BK197" i="2"/>
  <c r="N197" i="2" s="1"/>
  <c r="N97" i="2" s="1"/>
  <c r="BK203" i="2"/>
  <c r="N203" i="2" s="1"/>
  <c r="N98" i="2" s="1"/>
  <c r="BA87" i="1"/>
  <c r="AW88" i="1"/>
  <c r="AY88" i="1"/>
  <c r="BC87" i="1"/>
  <c r="AX88" i="1"/>
  <c r="F85" i="2"/>
  <c r="M34" i="2"/>
  <c r="AW89" i="1" s="1"/>
  <c r="F78" i="2"/>
  <c r="F84" i="2"/>
  <c r="M84" i="2"/>
  <c r="N128" i="2" l="1"/>
  <c r="N91" i="2" s="1"/>
  <c r="W127" i="2"/>
  <c r="W126" i="2" s="1"/>
  <c r="AU89" i="1" s="1"/>
  <c r="AU88" i="1" s="1"/>
  <c r="AU87" i="1" s="1"/>
  <c r="W33" i="1"/>
  <c r="AX87" i="1"/>
  <c r="AY87" i="1"/>
  <c r="W34" i="1"/>
  <c r="AW87" i="1"/>
  <c r="AK32" i="1" s="1"/>
  <c r="W32" i="1"/>
  <c r="N127" i="2"/>
  <c r="N90" i="2" s="1"/>
  <c r="BK126" i="2"/>
  <c r="N126" i="2" s="1"/>
  <c r="N89" i="2" s="1"/>
  <c r="N106" i="2" l="1"/>
  <c r="BE106" i="2" s="1"/>
  <c r="N104" i="2"/>
  <c r="BE104" i="2" s="1"/>
  <c r="N102" i="2"/>
  <c r="BE102" i="2" s="1"/>
  <c r="M28" i="2"/>
  <c r="N105" i="2"/>
  <c r="BE105" i="2" s="1"/>
  <c r="N103" i="2"/>
  <c r="BE103" i="2" s="1"/>
  <c r="N101" i="2"/>
  <c r="BE101" i="2" l="1"/>
  <c r="N100" i="2"/>
  <c r="M33" i="2" l="1"/>
  <c r="AV89" i="1" s="1"/>
  <c r="AT89" i="1" s="1"/>
  <c r="H33" i="2"/>
  <c r="AZ89" i="1" s="1"/>
  <c r="AZ88" i="1" s="1"/>
  <c r="M29" i="2"/>
  <c r="L108" i="2"/>
  <c r="AS89" i="1" l="1"/>
  <c r="AS88" i="1" s="1"/>
  <c r="AS87" i="1" s="1"/>
  <c r="M31" i="2"/>
  <c r="AV88" i="1"/>
  <c r="AT88" i="1" s="1"/>
  <c r="AZ87" i="1"/>
  <c r="AV87" i="1" l="1"/>
  <c r="L39" i="2"/>
  <c r="AG89" i="1"/>
  <c r="AG88" i="1" l="1"/>
  <c r="AN89" i="1"/>
  <c r="AT87" i="1"/>
  <c r="AN88" i="1" l="1"/>
  <c r="AG87" i="1"/>
  <c r="AG95" i="1" l="1"/>
  <c r="AG92" i="1"/>
  <c r="AN87" i="1"/>
  <c r="AK26" i="1"/>
  <c r="AG93" i="1"/>
  <c r="AG94" i="1"/>
  <c r="AV94" i="1" l="1"/>
  <c r="BY94" i="1" s="1"/>
  <c r="CD94" i="1"/>
  <c r="CD92" i="1"/>
  <c r="AG91" i="1"/>
  <c r="AV92" i="1"/>
  <c r="BY92" i="1" s="1"/>
  <c r="AN92" i="1"/>
  <c r="AV93" i="1"/>
  <c r="BY93" i="1" s="1"/>
  <c r="CD93" i="1"/>
  <c r="AV95" i="1"/>
  <c r="BY95" i="1" s="1"/>
  <c r="CD95" i="1"/>
  <c r="AN93" i="1" l="1"/>
  <c r="AK31" i="1"/>
  <c r="AN94" i="1"/>
  <c r="AN95" i="1"/>
  <c r="W31" i="1"/>
  <c r="AK27" i="1"/>
  <c r="AK29" i="1" s="1"/>
  <c r="AK37" i="1" s="1"/>
  <c r="AG97" i="1"/>
  <c r="AN91" i="1" l="1"/>
  <c r="AN97" i="1" s="1"/>
</calcChain>
</file>

<file path=xl/sharedStrings.xml><?xml version="1.0" encoding="utf-8"?>
<sst xmlns="http://schemas.openxmlformats.org/spreadsheetml/2006/main" count="1294" uniqueCount="378">
  <si>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</si>
  <si>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</si>
  <si>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</si>
  <si>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</si>
  <si>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</si>
  <si>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</si>
  <si>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</si>
  <si>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</si>
  <si>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</si>
  <si>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</si>
  <si>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</si>
  <si>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</si>
  <si>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</si>
  <si>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</si>
  <si>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</si>
  <si>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</si>
  <si>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</si>
  <si>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</si>
  <si>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</si>
  <si>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</si>
  <si>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</si>
  <si>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</si>
  <si>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</si>
  <si>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</si>
  <si>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</si>
  <si>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</si>
  <si>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</si>
  <si>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</si>
  <si>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</si>
  <si>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</si>
  <si>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</si>
  <si>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</si>
  <si>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</si>
  <si>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</si>
  <si>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</si>
  <si>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</si>
  <si>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</si>
  <si>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</si>
  <si>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</si>
  <si>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</si>
  <si>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</si>
  <si>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</si>
  <si>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</si>
  <si>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</si>
  <si>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</si>
  <si>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</si>
  <si>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</si>
  <si>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</si>
  <si>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</si>
  <si>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</si>
  <si>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</si>
  <si>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</si>
  <si>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</si>
  <si>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</si>
  <si>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</si>
  <si>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</si>
  <si>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</si>
  <si>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</si>
  <si>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</si>
  <si>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</si>
  <si>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</si>
  <si>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</si>
  <si>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</si>
  <si>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</si>
  <si>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</si>
  <si>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</si>
  <si>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</si>
  <si>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</si>
  <si>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</si>
  <si>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</si>
  <si>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</si>
  <si>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</si>
  <si>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</si>
  <si>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</si>
  <si>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</si>
  <si>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</si>
  <si>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</si>
  <si>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</si>
  <si>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</si>
  <si>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</si>
  <si>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F4 HP</t>
  </si>
  <si>
    <t>Produktovody a trubní sítě - ÚSEK 3</t>
  </si>
  <si>
    <t>1</t>
  </si>
  <si>
    <t>{3d5f08bf-cb4b-4543-b502-2acbb8aa0302}</t>
  </si>
  <si>
    <t>/</t>
  </si>
  <si>
    <t>Horkovodní přivaděč - ÚSEK 3</t>
  </si>
  <si>
    <t>2</t>
  </si>
  <si>
    <t>{19383179-752d-4bd5-a34a-b640976987e7}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</si>
  <si>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</si>
  <si>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</si>
  <si>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</si>
  <si>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</si>
  <si>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</si>
  <si>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</si>
  <si>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</si>
  <si>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</si>
  <si>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</si>
  <si>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</si>
  <si>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</si>
  <si>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</si>
  <si>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</si>
  <si>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</si>
  <si>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</si>
  <si>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</si>
  <si>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F4 HP - Produktovody a trubní sítě - ÚSEK 3</t>
  </si>
  <si>
    <t>Část:</t>
  </si>
  <si>
    <t>F4 HP - Horkovodní přivaděč - ÚSEK 3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</si>
  <si>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</si>
  <si>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</si>
  <si>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</si>
  <si>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</si>
  <si>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</si>
  <si>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</si>
  <si>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3</t>
  </si>
  <si>
    <t xml:space="preserve">    23-M - Montáže potrubí</t>
  </si>
  <si>
    <t xml:space="preserve">    23-M-OV - Montáže potrubí - odvzdušnění</t>
  </si>
  <si>
    <t xml:space="preserve">    23-M-KD - Montáže potrubí - uložení</t>
  </si>
  <si>
    <t xml:space="preserve">    23-M-ARM - Montáže potrubí - armatury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</si>
  <si>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</si>
  <si>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</si>
  <si>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</si>
  <si>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</si>
  <si>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</si>
  <si>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</si>
  <si>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</si>
  <si>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</si>
  <si>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</si>
  <si>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</si>
  <si>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</si>
  <si>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</si>
  <si>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</si>
  <si>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</si>
  <si>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</si>
  <si>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</si>
  <si>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</si>
  <si>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</si>
  <si>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</si>
  <si>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</si>
  <si>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</si>
  <si>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</si>
  <si>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</si>
  <si>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</si>
  <si>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</si>
  <si>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</si>
  <si>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</si>
  <si>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</si>
  <si>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ROZPOCET</t>
  </si>
  <si>
    <t>M</t>
  </si>
  <si>
    <t>M006</t>
  </si>
  <si>
    <t>Trubka ocelová bezešvá  DN 65,  materiál P235GH (ČSN EN 10 217-5)</t>
  </si>
  <si>
    <t>m</t>
  </si>
  <si>
    <t>8</t>
  </si>
  <si>
    <t>4</t>
  </si>
  <si>
    <t>-1672300052</t>
  </si>
  <si>
    <t>K</t>
  </si>
  <si>
    <t>230011049</t>
  </si>
  <si>
    <t>Montáž potrubí trouby ocelové hladké tř.11-13 D 76 mm, tl 4,0 mm</t>
  </si>
  <si>
    <t>-1110560195</t>
  </si>
  <si>
    <t>M005</t>
  </si>
  <si>
    <t>Trubka ocelová bezešvá  DN 100,  materiál P235GH (ČSN EN 10 217-5)</t>
  </si>
  <si>
    <t>362781834</t>
  </si>
  <si>
    <t>230011067</t>
  </si>
  <si>
    <t>Montáž potrubí trouby ocelové hladké tř.11-13 D 108 mm, tl 4,0 mm</t>
  </si>
  <si>
    <t>281218627</t>
  </si>
  <si>
    <t>5</t>
  </si>
  <si>
    <t>M001</t>
  </si>
  <si>
    <t>Trubka ocelová podélně svařovaná DN 800 - 813x12,5mm, materiál P235GH (ČSN EN 10 217-5)</t>
  </si>
  <si>
    <t>256</t>
  </si>
  <si>
    <t>64</t>
  </si>
  <si>
    <t>6</t>
  </si>
  <si>
    <t>230011211</t>
  </si>
  <si>
    <t>Montáž potrubí trouby ocelové hladké tř.11-13 D 820 mm, tl 12,0 mm</t>
  </si>
  <si>
    <t>7</t>
  </si>
  <si>
    <t>M003</t>
  </si>
  <si>
    <t>Trubka ocelová podélně svařovaná DN 600 - 630x10mm, materiál P235GH (ČSN EN 10 217-5)</t>
  </si>
  <si>
    <t>230011191</t>
  </si>
  <si>
    <t>Montáž potrubí trouby ocelové hladké tř.11-13 D 630 mm, tl 10,0 mm</t>
  </si>
  <si>
    <t>9</t>
  </si>
  <si>
    <t>M017</t>
  </si>
  <si>
    <t>Tvarovka pro potrubí - oblouk 5D typ B-90°, DN800-813x12,5mm, materiál P235GH (ČSN EN 10 253-2)</t>
  </si>
  <si>
    <t>kus</t>
  </si>
  <si>
    <t>10</t>
  </si>
  <si>
    <t>M030</t>
  </si>
  <si>
    <t>Tvarovka pro potrubí - oblouk 5D typ B-70°, DN800-813x12,5mm, materiál P235GH (ČSN EN 10 253-2)</t>
  </si>
  <si>
    <t>12</t>
  </si>
  <si>
    <t>11</t>
  </si>
  <si>
    <t>M027</t>
  </si>
  <si>
    <t>Tvarovka pro potrubí - oblouk 5D typ B-65°, DN800-813x12,5mm, materiál P235GH (ČSN EN 10 253-2)</t>
  </si>
  <si>
    <t>14</t>
  </si>
  <si>
    <t>M019</t>
  </si>
  <si>
    <t>Tvarovka pro potrubí - oblouk 5D typ B-15°, DN800-813x12,5mm, materiál P235GH (ČSN EN 10 253-2)</t>
  </si>
  <si>
    <t>16</t>
  </si>
  <si>
    <t>13</t>
  </si>
  <si>
    <t>230026193</t>
  </si>
  <si>
    <t>Montáž trubní díly přivařovací tř.11-13 do 1000 kg D 820 mm tl 12 mm</t>
  </si>
  <si>
    <t>18</t>
  </si>
  <si>
    <t>M022</t>
  </si>
  <si>
    <t>Tvarovka pro potrubí - oblouk 5D typ B-90°, DN600-630x10mm, materiál P235GH (ČSN EN 10 253-2)</t>
  </si>
  <si>
    <t>20</t>
  </si>
  <si>
    <t>M034</t>
  </si>
  <si>
    <t>Tvarovka pro potrubí - oblouk 5D typ B-70°, DN600-630x10mm, materiál P235GH (ČSN EN 10 253-2)</t>
  </si>
  <si>
    <t>22</t>
  </si>
  <si>
    <t>M029</t>
  </si>
  <si>
    <t>Tvarovka pro potrubí - oblouk 5D typ B-65°, DN600-630x10mm, materiál P235GH (ČSN EN 10 253-2)</t>
  </si>
  <si>
    <t>24</t>
  </si>
  <si>
    <t>17</t>
  </si>
  <si>
    <t>M025</t>
  </si>
  <si>
    <t>Tvarovka pro potrubí - oblouk 5D typ B-15°, DN600-630x10mm, materiál P235GH (ČSN EN 10 253-2)</t>
  </si>
  <si>
    <t>26</t>
  </si>
  <si>
    <t>230026175</t>
  </si>
  <si>
    <t>Montáž trubní díly přivařovací tř.11-13 do 1000 kg D 630 mm tl 10 mm</t>
  </si>
  <si>
    <t>28</t>
  </si>
  <si>
    <t>19</t>
  </si>
  <si>
    <t>23-OV-01</t>
  </si>
  <si>
    <t>Odvzdušnění potrubí DN 800</t>
  </si>
  <si>
    <t>kpl</t>
  </si>
  <si>
    <t>30</t>
  </si>
  <si>
    <t>viz. výkres C4-Detail odvzdušnění a vypouštění</t>
  </si>
  <si>
    <t>P</t>
  </si>
  <si>
    <t>23-OV-03</t>
  </si>
  <si>
    <t>Odvzdušnění potrubí DN 600</t>
  </si>
  <si>
    <t>32</t>
  </si>
  <si>
    <t>M111</t>
  </si>
  <si>
    <t>Kluzná podpěra SS, vč. Kluzné desky PTFE - 614.1xT/800/700,   DN 800</t>
  </si>
  <si>
    <t>34</t>
  </si>
  <si>
    <t>Zatížení viz. D1-Pevnostní výpočet p.</t>
  </si>
  <si>
    <t>M112</t>
  </si>
  <si>
    <t>Kluzná podpěra s vedením GS, vč. Kluzné desky PTFE - 634.T/800/1400,   DN 800</t>
  </si>
  <si>
    <t>36</t>
  </si>
  <si>
    <t>23</t>
  </si>
  <si>
    <t>M113</t>
  </si>
  <si>
    <t>Pevný bod - FP,   DN 800</t>
  </si>
  <si>
    <t>38</t>
  </si>
  <si>
    <t>230050015</t>
  </si>
  <si>
    <t>Montáž uložení přivařením DN přes 350 mm</t>
  </si>
  <si>
    <t>kg</t>
  </si>
  <si>
    <t>40</t>
  </si>
  <si>
    <t>25</t>
  </si>
  <si>
    <t>M114</t>
  </si>
  <si>
    <t>Kluzná podpěra SS, vč. Kluzné desky PTFE - 614.1xT/600/560,   DN 600</t>
  </si>
  <si>
    <t>42</t>
  </si>
  <si>
    <t>M115</t>
  </si>
  <si>
    <t>Kluzná podpěra s vedením GS, vč. Kluzné desky PTFE - 634.T/600/1120,   DN 600</t>
  </si>
  <si>
    <t>44</t>
  </si>
  <si>
    <t>27</t>
  </si>
  <si>
    <t>M116</t>
  </si>
  <si>
    <t>Pevný bod - FP,   DN 600</t>
  </si>
  <si>
    <t>46</t>
  </si>
  <si>
    <t>48</t>
  </si>
  <si>
    <t>29</t>
  </si>
  <si>
    <t>230050005</t>
  </si>
  <si>
    <t>Montáž uložení přišroubováním DN přes 350 mm</t>
  </si>
  <si>
    <t>50</t>
  </si>
  <si>
    <t>M210</t>
  </si>
  <si>
    <t>Kulový kohout přivařovací DN800/PN40 + elektropohon 3x400V/50Hz-cca 2,5kW, zapojení do spol. rozvaděče nap. dieselagregát</t>
  </si>
  <si>
    <t>52</t>
  </si>
  <si>
    <t>31</t>
  </si>
  <si>
    <t>54</t>
  </si>
  <si>
    <t>M211</t>
  </si>
  <si>
    <t>Kulový kohout přivařovací DN600/PN40 + elektropohon 3x400V/50Hz-cca 2,5kW, zapojení do spol. rozvaděče nap. dieselagregát</t>
  </si>
  <si>
    <t>56</t>
  </si>
  <si>
    <t>33</t>
  </si>
  <si>
    <t>58</t>
  </si>
  <si>
    <t>M213</t>
  </si>
  <si>
    <t>Kulový kohout přivařovací DN100/PN40 s aretací - propoj</t>
  </si>
  <si>
    <t>60</t>
  </si>
  <si>
    <t>35</t>
  </si>
  <si>
    <t>230024067</t>
  </si>
  <si>
    <t>Montáž trubní díly přivařovací tř.11-13 do 50 kg D 108 mm tl 4,0 mm</t>
  </si>
  <si>
    <t>62</t>
  </si>
  <si>
    <t>M214</t>
  </si>
  <si>
    <t>Kulový kohout přivařovací DN65/PN40 s aretací - obtok</t>
  </si>
  <si>
    <t>37</t>
  </si>
  <si>
    <t>230024049</t>
  </si>
  <si>
    <t>Montáž trubní díly přivařovací tř.11-13 do 50 kg D 76 mm tl 4,0 mm</t>
  </si>
  <si>
    <t>66</t>
  </si>
  <si>
    <t>M783-01</t>
  </si>
  <si>
    <t>Cementový nátěr na bázi cementu a anorganického pojiva - dodávka pro dvojnásobný nátěr</t>
  </si>
  <si>
    <t>m2</t>
  </si>
  <si>
    <t>68</t>
  </si>
  <si>
    <t>39</t>
  </si>
  <si>
    <t>783295228</t>
  </si>
  <si>
    <t>Nátěry KDK cementovým nátěrem na bázi cementu a anorganického pojiva - dvojnásobný</t>
  </si>
  <si>
    <t>70</t>
  </si>
  <si>
    <t>M713-101</t>
  </si>
  <si>
    <t>Tepelná izolace - první vrstva - tloušťka 120 mm      DN 800</t>
  </si>
  <si>
    <t>72</t>
  </si>
  <si>
    <t>41</t>
  </si>
  <si>
    <t>M713-102</t>
  </si>
  <si>
    <t>Tepelná izolace - druhá vrstva - tloušťka 100 mm      DN 800</t>
  </si>
  <si>
    <t>74</t>
  </si>
  <si>
    <t>M713-105</t>
  </si>
  <si>
    <t>Tepelná izolace - první vrstva - tloušťka 120 mm      DN 600</t>
  </si>
  <si>
    <t>76</t>
  </si>
  <si>
    <t>43</t>
  </si>
  <si>
    <t>M713-106</t>
  </si>
  <si>
    <t>Tepelná izolace - druhá vrstva - tloušťka 100 mm      DN 600</t>
  </si>
  <si>
    <t>78</t>
  </si>
  <si>
    <t>M713-111</t>
  </si>
  <si>
    <t>Tepelná izolace -  tloušťka 50-150 mm      DN 65-100</t>
  </si>
  <si>
    <t>-314692910</t>
  </si>
  <si>
    <t>45</t>
  </si>
  <si>
    <t>713411112</t>
  </si>
  <si>
    <t>Montáž izolace tepelné potrubí pásy nebo rohožemi bez úpravy -  staženými drátem 2x</t>
  </si>
  <si>
    <t>80</t>
  </si>
  <si>
    <t>M713-001</t>
  </si>
  <si>
    <t>Obal vnější izolace  (zelený plast)   DN 65 - 800</t>
  </si>
  <si>
    <t>82</t>
  </si>
  <si>
    <t>v ceně jsou započteny přesahy izolace</t>
  </si>
  <si>
    <t>47</t>
  </si>
  <si>
    <t>713491211</t>
  </si>
  <si>
    <t>Montáž tepelné izolace  pevné potrubí vnějšího obvodu přes 500 mm (včetně tvarovek)</t>
  </si>
  <si>
    <t>84</t>
  </si>
  <si>
    <t>713420 10</t>
  </si>
  <si>
    <t>Montáž izolace tepelné armatur DN 65 až DN 100</t>
  </si>
  <si>
    <t>-170234491</t>
  </si>
  <si>
    <t>49</t>
  </si>
  <si>
    <t>713420 20</t>
  </si>
  <si>
    <t>Montáž izolace tepelné armatur DN 500 až DN 800</t>
  </si>
  <si>
    <t>1765337655</t>
  </si>
  <si>
    <t>M713-310</t>
  </si>
  <si>
    <t xml:space="preserve">Tepelná izolace armatur DN 65 až DN 100 -  celková tloušťka do 150 mm </t>
  </si>
  <si>
    <t>916273289</t>
  </si>
  <si>
    <t>51</t>
  </si>
  <si>
    <t>M713-320</t>
  </si>
  <si>
    <t xml:space="preserve">Tepelná izolace armatur DN 500 až DN 800 - první+druhá vrstva -  celková tloušťka 220 mm </t>
  </si>
  <si>
    <t>-971181886</t>
  </si>
  <si>
    <t>713411 10</t>
  </si>
  <si>
    <t>Montáž tepelné izolace armatur DN 65-800</t>
  </si>
  <si>
    <t>-1875786548</t>
  </si>
  <si>
    <t>53</t>
  </si>
  <si>
    <t>M713-330</t>
  </si>
  <si>
    <t>Obal vnější izolace armatur (zelený plast)   DN 65 - 800</t>
  </si>
  <si>
    <t>-1064745506</t>
  </si>
  <si>
    <t>998713201</t>
  </si>
  <si>
    <t>Přesun hmot procentní pro izolace tepelné v objektech v do 6 m</t>
  </si>
  <si>
    <t>%</t>
  </si>
  <si>
    <t>86</t>
  </si>
  <si>
    <t>55</t>
  </si>
  <si>
    <t>ZK - 001</t>
  </si>
  <si>
    <t>Proplach potrubí</t>
  </si>
  <si>
    <t>88</t>
  </si>
  <si>
    <t>230170007</t>
  </si>
  <si>
    <t>Tlakové zkoušky těsnosti potrubí - příprava DN do 800</t>
  </si>
  <si>
    <t>sada</t>
  </si>
  <si>
    <t>90</t>
  </si>
  <si>
    <t>klenuté dno DN 800 2 ks, klenuté dno DN 600 4 ks, ventil DN 100 3 ks + montáž</t>
  </si>
  <si>
    <t>57</t>
  </si>
  <si>
    <t>230170017</t>
  </si>
  <si>
    <t>Tlakové zkoušky těsnosti potrubí - zkouška DN do 800</t>
  </si>
  <si>
    <t>92</t>
  </si>
  <si>
    <t>DN-800=304m, DN-600=656m, (CELKEM=960m)</t>
  </si>
  <si>
    <t>23-ZK-001</t>
  </si>
  <si>
    <t>Kontrola svarů 100% VT (vizuální kontrola)  DN 800</t>
  </si>
  <si>
    <t>ks</t>
  </si>
  <si>
    <t>94</t>
  </si>
  <si>
    <t>59</t>
  </si>
  <si>
    <t>23-ZK-003</t>
  </si>
  <si>
    <t>Kontrola svarů 100% VT (vizuální kontrola)  DN 600</t>
  </si>
  <si>
    <t>96</t>
  </si>
  <si>
    <t>23-ZK-005</t>
  </si>
  <si>
    <t>Kontrola svarů 100%  (ultrazvuk)  DN 800</t>
  </si>
  <si>
    <t>98</t>
  </si>
  <si>
    <t>61</t>
  </si>
  <si>
    <t>23-ZK-007</t>
  </si>
  <si>
    <t>Kontrola svarů 100%  (ultrazvuk)  DN 600</t>
  </si>
  <si>
    <t>100</t>
  </si>
  <si>
    <t>23-ZK-020</t>
  </si>
  <si>
    <t>Kontrola svarů 10%  (prozářením)  DN 800</t>
  </si>
  <si>
    <t>102</t>
  </si>
  <si>
    <t>63</t>
  </si>
  <si>
    <t>23-ZK-022</t>
  </si>
  <si>
    <t>Kontrola svarů 10%  (prozářením)  DN 600</t>
  </si>
  <si>
    <t>104</t>
  </si>
  <si>
    <t>VP - Vícepráce</t>
  </si>
  <si>
    <t>PN</t>
  </si>
  <si>
    <t>dodává Zadavatel, trubky v délkách 12 m</t>
  </si>
  <si>
    <t>dodává Zadavatel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</si>
</sst>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4" fontId="31" fillId="0" borderId="0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4" fontId="36" fillId="7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178" t="s">
        <v>8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96" t="s">
        <v>12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216" t="s">
        <v>17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6"/>
      <c r="AQ5" s="23"/>
      <c r="BE5" s="214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218" t="s">
        <v>20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6"/>
      <c r="AQ6" s="23"/>
      <c r="BE6" s="215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215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215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215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215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215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215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215"/>
      <c r="BS13" s="18" t="s">
        <v>9</v>
      </c>
    </row>
    <row r="14" spans="1:73" ht="15">
      <c r="B14" s="22"/>
      <c r="C14" s="26"/>
      <c r="D14" s="26"/>
      <c r="E14" s="219" t="s">
        <v>31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215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215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215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215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215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215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215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215"/>
    </row>
    <row r="22" spans="2:71" ht="15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215"/>
    </row>
    <row r="23" spans="2:71" ht="22.5" customHeight="1">
      <c r="B23" s="22"/>
      <c r="C23" s="26"/>
      <c r="D23" s="26"/>
      <c r="E23" s="221" t="s">
        <v>5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6"/>
      <c r="AP23" s="26"/>
      <c r="AQ23" s="23"/>
      <c r="BE23" s="215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215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215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22">
        <f>ROUND(AG87,2)</f>
        <v>0</v>
      </c>
      <c r="AL26" s="217"/>
      <c r="AM26" s="217"/>
      <c r="AN26" s="217"/>
      <c r="AO26" s="217"/>
      <c r="AP26" s="26"/>
      <c r="AQ26" s="23"/>
      <c r="BE26" s="215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22">
        <f>ROUND(AG91,2)</f>
        <v>0</v>
      </c>
      <c r="AL27" s="222"/>
      <c r="AM27" s="222"/>
      <c r="AN27" s="222"/>
      <c r="AO27" s="222"/>
      <c r="AP27" s="26"/>
      <c r="AQ27" s="23"/>
      <c r="BE27" s="215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215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223">
        <f>ROUND(AK26+AK27,2)</f>
        <v>0</v>
      </c>
      <c r="AL29" s="224"/>
      <c r="AM29" s="224"/>
      <c r="AN29" s="224"/>
      <c r="AO29" s="224"/>
      <c r="AP29" s="36"/>
      <c r="AQ29" s="37"/>
      <c r="BE29" s="215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215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205">
        <v>0.21</v>
      </c>
      <c r="M31" s="206"/>
      <c r="N31" s="206"/>
      <c r="O31" s="206"/>
      <c r="P31" s="41"/>
      <c r="Q31" s="41"/>
      <c r="R31" s="41"/>
      <c r="S31" s="41"/>
      <c r="T31" s="44" t="s">
        <v>41</v>
      </c>
      <c r="U31" s="41"/>
      <c r="V31" s="41"/>
      <c r="W31" s="207">
        <f>ROUND(AZ87+SUM(CD92:CD96),2)</f>
        <v>0</v>
      </c>
      <c r="X31" s="206"/>
      <c r="Y31" s="206"/>
      <c r="Z31" s="206"/>
      <c r="AA31" s="206"/>
      <c r="AB31" s="206"/>
      <c r="AC31" s="206"/>
      <c r="AD31" s="206"/>
      <c r="AE31" s="206"/>
      <c r="AF31" s="41"/>
      <c r="AG31" s="41"/>
      <c r="AH31" s="41"/>
      <c r="AI31" s="41"/>
      <c r="AJ31" s="41"/>
      <c r="AK31" s="207">
        <f>ROUND(AV87+SUM(BY92:BY96),2)</f>
        <v>0</v>
      </c>
      <c r="AL31" s="206"/>
      <c r="AM31" s="206"/>
      <c r="AN31" s="206"/>
      <c r="AO31" s="206"/>
      <c r="AP31" s="41"/>
      <c r="AQ31" s="45"/>
      <c r="BE31" s="215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205">
        <v>0.15</v>
      </c>
      <c r="M32" s="206"/>
      <c r="N32" s="206"/>
      <c r="O32" s="206"/>
      <c r="P32" s="41"/>
      <c r="Q32" s="41"/>
      <c r="R32" s="41"/>
      <c r="S32" s="41"/>
      <c r="T32" s="44" t="s">
        <v>41</v>
      </c>
      <c r="U32" s="41"/>
      <c r="V32" s="41"/>
      <c r="W32" s="207">
        <f>ROUND(BA87+SUM(CE92:CE96),2)</f>
        <v>0</v>
      </c>
      <c r="X32" s="206"/>
      <c r="Y32" s="206"/>
      <c r="Z32" s="206"/>
      <c r="AA32" s="206"/>
      <c r="AB32" s="206"/>
      <c r="AC32" s="206"/>
      <c r="AD32" s="206"/>
      <c r="AE32" s="206"/>
      <c r="AF32" s="41"/>
      <c r="AG32" s="41"/>
      <c r="AH32" s="41"/>
      <c r="AI32" s="41"/>
      <c r="AJ32" s="41"/>
      <c r="AK32" s="207">
        <f>ROUND(AW87+SUM(BZ92:BZ96),2)</f>
        <v>0</v>
      </c>
      <c r="AL32" s="206"/>
      <c r="AM32" s="206"/>
      <c r="AN32" s="206"/>
      <c r="AO32" s="206"/>
      <c r="AP32" s="41"/>
      <c r="AQ32" s="45"/>
      <c r="BE32" s="215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205">
        <v>0.21</v>
      </c>
      <c r="M33" s="206"/>
      <c r="N33" s="206"/>
      <c r="O33" s="206"/>
      <c r="P33" s="41"/>
      <c r="Q33" s="41"/>
      <c r="R33" s="41"/>
      <c r="S33" s="41"/>
      <c r="T33" s="44" t="s">
        <v>41</v>
      </c>
      <c r="U33" s="41"/>
      <c r="V33" s="41"/>
      <c r="W33" s="207">
        <f>ROUND(BB87+SUM(CF92:CF96),2)</f>
        <v>0</v>
      </c>
      <c r="X33" s="206"/>
      <c r="Y33" s="206"/>
      <c r="Z33" s="206"/>
      <c r="AA33" s="206"/>
      <c r="AB33" s="206"/>
      <c r="AC33" s="206"/>
      <c r="AD33" s="206"/>
      <c r="AE33" s="206"/>
      <c r="AF33" s="41"/>
      <c r="AG33" s="41"/>
      <c r="AH33" s="41"/>
      <c r="AI33" s="41"/>
      <c r="AJ33" s="41"/>
      <c r="AK33" s="207">
        <v>0</v>
      </c>
      <c r="AL33" s="206"/>
      <c r="AM33" s="206"/>
      <c r="AN33" s="206"/>
      <c r="AO33" s="206"/>
      <c r="AP33" s="41"/>
      <c r="AQ33" s="45"/>
      <c r="BE33" s="215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205">
        <v>0.15</v>
      </c>
      <c r="M34" s="206"/>
      <c r="N34" s="206"/>
      <c r="O34" s="206"/>
      <c r="P34" s="41"/>
      <c r="Q34" s="41"/>
      <c r="R34" s="41"/>
      <c r="S34" s="41"/>
      <c r="T34" s="44" t="s">
        <v>41</v>
      </c>
      <c r="U34" s="41"/>
      <c r="V34" s="41"/>
      <c r="W34" s="207">
        <f>ROUND(BC87+SUM(CG92:CG96),2)</f>
        <v>0</v>
      </c>
      <c r="X34" s="206"/>
      <c r="Y34" s="206"/>
      <c r="Z34" s="206"/>
      <c r="AA34" s="206"/>
      <c r="AB34" s="206"/>
      <c r="AC34" s="206"/>
      <c r="AD34" s="206"/>
      <c r="AE34" s="206"/>
      <c r="AF34" s="41"/>
      <c r="AG34" s="41"/>
      <c r="AH34" s="41"/>
      <c r="AI34" s="41"/>
      <c r="AJ34" s="41"/>
      <c r="AK34" s="207">
        <v>0</v>
      </c>
      <c r="AL34" s="206"/>
      <c r="AM34" s="206"/>
      <c r="AN34" s="206"/>
      <c r="AO34" s="206"/>
      <c r="AP34" s="41"/>
      <c r="AQ34" s="45"/>
      <c r="BE34" s="215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205">
        <v>0</v>
      </c>
      <c r="M35" s="206"/>
      <c r="N35" s="206"/>
      <c r="O35" s="206"/>
      <c r="P35" s="41"/>
      <c r="Q35" s="41"/>
      <c r="R35" s="41"/>
      <c r="S35" s="41"/>
      <c r="T35" s="44" t="s">
        <v>41</v>
      </c>
      <c r="U35" s="41"/>
      <c r="V35" s="41"/>
      <c r="W35" s="207">
        <f>ROUND(BD87+SUM(CH92:CH96),2)</f>
        <v>0</v>
      </c>
      <c r="X35" s="206"/>
      <c r="Y35" s="206"/>
      <c r="Z35" s="206"/>
      <c r="AA35" s="206"/>
      <c r="AB35" s="206"/>
      <c r="AC35" s="206"/>
      <c r="AD35" s="206"/>
      <c r="AE35" s="206"/>
      <c r="AF35" s="41"/>
      <c r="AG35" s="41"/>
      <c r="AH35" s="41"/>
      <c r="AI35" s="41"/>
      <c r="AJ35" s="41"/>
      <c r="AK35" s="207">
        <v>0</v>
      </c>
      <c r="AL35" s="206"/>
      <c r="AM35" s="206"/>
      <c r="AN35" s="206"/>
      <c r="AO35" s="206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208" t="s">
        <v>48</v>
      </c>
      <c r="Y37" s="209"/>
      <c r="Z37" s="209"/>
      <c r="AA37" s="209"/>
      <c r="AB37" s="209"/>
      <c r="AC37" s="48"/>
      <c r="AD37" s="48"/>
      <c r="AE37" s="48"/>
      <c r="AF37" s="48"/>
      <c r="AG37" s="48"/>
      <c r="AH37" s="48"/>
      <c r="AI37" s="48"/>
      <c r="AJ37" s="48"/>
      <c r="AK37" s="210">
        <f>SUM(AK29:AK35)</f>
        <v>0</v>
      </c>
      <c r="AL37" s="209"/>
      <c r="AM37" s="209"/>
      <c r="AN37" s="209"/>
      <c r="AO37" s="211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96" t="s">
        <v>55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8" t="str">
        <f>K6</f>
        <v>VÝSTAVBA INŽ. SÍTÍ V PROSTORU SLATINICE</v>
      </c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0" t="str">
        <f>IF(E17="","",E17)</f>
        <v xml:space="preserve"> </v>
      </c>
      <c r="AN82" s="200"/>
      <c r="AO82" s="200"/>
      <c r="AP82" s="200"/>
      <c r="AQ82" s="37"/>
      <c r="AS82" s="201" t="s">
        <v>56</v>
      </c>
      <c r="AT82" s="202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0" t="str">
        <f>IF(E20="","",E20)</f>
        <v xml:space="preserve"> </v>
      </c>
      <c r="AN83" s="200"/>
      <c r="AO83" s="200"/>
      <c r="AP83" s="200"/>
      <c r="AQ83" s="37"/>
      <c r="AS83" s="203"/>
      <c r="AT83" s="204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3"/>
      <c r="AT84" s="204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188" t="s">
        <v>57</v>
      </c>
      <c r="D85" s="189"/>
      <c r="E85" s="189"/>
      <c r="F85" s="189"/>
      <c r="G85" s="189"/>
      <c r="H85" s="75"/>
      <c r="I85" s="190" t="s">
        <v>58</v>
      </c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90" t="s">
        <v>59</v>
      </c>
      <c r="AH85" s="189"/>
      <c r="AI85" s="189"/>
      <c r="AJ85" s="189"/>
      <c r="AK85" s="189"/>
      <c r="AL85" s="189"/>
      <c r="AM85" s="189"/>
      <c r="AN85" s="190" t="s">
        <v>60</v>
      </c>
      <c r="AO85" s="189"/>
      <c r="AP85" s="191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184">
        <f>ROUND(AG88,2)</f>
        <v>0</v>
      </c>
      <c r="AH87" s="184"/>
      <c r="AI87" s="184"/>
      <c r="AJ87" s="184"/>
      <c r="AK87" s="184"/>
      <c r="AL87" s="184"/>
      <c r="AM87" s="184"/>
      <c r="AN87" s="185">
        <f>SUM(AG87,AT87)</f>
        <v>0</v>
      </c>
      <c r="AO87" s="185"/>
      <c r="AP87" s="185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195" t="s">
        <v>80</v>
      </c>
      <c r="E88" s="195"/>
      <c r="F88" s="195"/>
      <c r="G88" s="195"/>
      <c r="H88" s="195"/>
      <c r="I88" s="90"/>
      <c r="J88" s="195" t="s">
        <v>81</v>
      </c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4">
        <f>ROUND(AG89,2)</f>
        <v>0</v>
      </c>
      <c r="AH88" s="193"/>
      <c r="AI88" s="193"/>
      <c r="AJ88" s="193"/>
      <c r="AK88" s="193"/>
      <c r="AL88" s="193"/>
      <c r="AM88" s="193"/>
      <c r="AN88" s="192">
        <f>SUM(AG88,AT88)</f>
        <v>0</v>
      </c>
      <c r="AO88" s="193"/>
      <c r="AP88" s="193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187" t="s">
        <v>80</v>
      </c>
      <c r="F89" s="187"/>
      <c r="G89" s="187"/>
      <c r="H89" s="187"/>
      <c r="I89" s="187"/>
      <c r="J89" s="99"/>
      <c r="K89" s="187" t="s">
        <v>85</v>
      </c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3">
        <f>'F4 HP - Horkovodní přivad...'!M31</f>
        <v>0</v>
      </c>
      <c r="AH89" s="186"/>
      <c r="AI89" s="186"/>
      <c r="AJ89" s="186"/>
      <c r="AK89" s="186"/>
      <c r="AL89" s="186"/>
      <c r="AM89" s="186"/>
      <c r="AN89" s="183">
        <f>SUM(AG89,AT89)</f>
        <v>0</v>
      </c>
      <c r="AO89" s="186"/>
      <c r="AP89" s="186"/>
      <c r="AQ89" s="100"/>
      <c r="AS89" s="101">
        <f>'F4 HP - Horkovodní přivad...'!M29</f>
        <v>0</v>
      </c>
      <c r="AT89" s="102">
        <f>ROUND(SUM(AV89:AW89),2)</f>
        <v>0</v>
      </c>
      <c r="AU89" s="103">
        <f>'F4 HP - Horkovodní přivad...'!W126</f>
        <v>0</v>
      </c>
      <c r="AV89" s="102">
        <f>'F4 HP - Horkovodní přivad...'!M33</f>
        <v>0</v>
      </c>
      <c r="AW89" s="102">
        <f>'F4 HP - Horkovodní přivad...'!M34</f>
        <v>0</v>
      </c>
      <c r="AX89" s="102">
        <f>'F4 HP - Horkovodní přivad...'!M35</f>
        <v>0</v>
      </c>
      <c r="AY89" s="102">
        <f>'F4 HP - Horkovodní přivad...'!M36</f>
        <v>0</v>
      </c>
      <c r="AZ89" s="102">
        <f>'F4 HP - Horkovodní přivad...'!H33</f>
        <v>0</v>
      </c>
      <c r="BA89" s="102">
        <f>'F4 HP - Horkovodní přivad...'!H34</f>
        <v>0</v>
      </c>
      <c r="BB89" s="102">
        <f>'F4 HP - Horkovodní přivad...'!H35</f>
        <v>0</v>
      </c>
      <c r="BC89" s="102">
        <f>'F4 HP - Horkovodní přivad...'!H36</f>
        <v>0</v>
      </c>
      <c r="BD89" s="104">
        <f>'F4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185">
        <f>ROUND(SUM(AG92:AG95),2)</f>
        <v>0</v>
      </c>
      <c r="AH91" s="185"/>
      <c r="AI91" s="185"/>
      <c r="AJ91" s="185"/>
      <c r="AK91" s="185"/>
      <c r="AL91" s="185"/>
      <c r="AM91" s="185"/>
      <c r="AN91" s="185">
        <f>ROUND(SUM(AN92:AN95),2)</f>
        <v>0</v>
      </c>
      <c r="AO91" s="185"/>
      <c r="AP91" s="185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182">
        <f>ROUND(AG87*AS92,2)</f>
        <v>0</v>
      </c>
      <c r="AH92" s="183"/>
      <c r="AI92" s="183"/>
      <c r="AJ92" s="183"/>
      <c r="AK92" s="183"/>
      <c r="AL92" s="183"/>
      <c r="AM92" s="183"/>
      <c r="AN92" s="183">
        <f>ROUND(AG92+AV92,2)</f>
        <v>0</v>
      </c>
      <c r="AO92" s="183"/>
      <c r="AP92" s="183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180" t="s">
        <v>94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36"/>
      <c r="AD93" s="36"/>
      <c r="AE93" s="36"/>
      <c r="AF93" s="36"/>
      <c r="AG93" s="182">
        <f>AG87*AS93</f>
        <v>0</v>
      </c>
      <c r="AH93" s="183"/>
      <c r="AI93" s="183"/>
      <c r="AJ93" s="183"/>
      <c r="AK93" s="183"/>
      <c r="AL93" s="183"/>
      <c r="AM93" s="183"/>
      <c r="AN93" s="183">
        <f>AG93+AV93</f>
        <v>0</v>
      </c>
      <c r="AO93" s="183"/>
      <c r="AP93" s="183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180" t="s">
        <v>94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36"/>
      <c r="AD94" s="36"/>
      <c r="AE94" s="36"/>
      <c r="AF94" s="36"/>
      <c r="AG94" s="182">
        <f>AG87*AS94</f>
        <v>0</v>
      </c>
      <c r="AH94" s="183"/>
      <c r="AI94" s="183"/>
      <c r="AJ94" s="183"/>
      <c r="AK94" s="183"/>
      <c r="AL94" s="183"/>
      <c r="AM94" s="183"/>
      <c r="AN94" s="183">
        <f>AG94+AV94</f>
        <v>0</v>
      </c>
      <c r="AO94" s="183"/>
      <c r="AP94" s="183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180" t="s">
        <v>94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36"/>
      <c r="AD95" s="36"/>
      <c r="AE95" s="36"/>
      <c r="AF95" s="36"/>
      <c r="AG95" s="182">
        <f>AG87*AS95</f>
        <v>0</v>
      </c>
      <c r="AH95" s="183"/>
      <c r="AI95" s="183"/>
      <c r="AJ95" s="183"/>
      <c r="AK95" s="183"/>
      <c r="AL95" s="183"/>
      <c r="AM95" s="183"/>
      <c r="AN95" s="183">
        <f>AG95+AV95</f>
        <v>0</v>
      </c>
      <c r="AO95" s="183"/>
      <c r="AP95" s="183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77">
        <f>ROUND(AG87+AG91,2)</f>
        <v>0</v>
      </c>
      <c r="AH97" s="177"/>
      <c r="AI97" s="177"/>
      <c r="AJ97" s="177"/>
      <c r="AK97" s="177"/>
      <c r="AL97" s="177"/>
      <c r="AM97" s="177"/>
      <c r="AN97" s="177">
        <f>AN87+AN91</f>
        <v>0</v>
      </c>
      <c r="AO97" s="177"/>
      <c r="AP97" s="177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AG92:AM92"/>
    <mergeCell ref="AN92:AP92"/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4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1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27" t="s">
        <v>98</v>
      </c>
      <c r="I1" s="227"/>
      <c r="J1" s="227"/>
      <c r="K1" s="227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178" t="s">
        <v>8</v>
      </c>
      <c r="T2" s="179"/>
      <c r="U2" s="179"/>
      <c r="V2" s="179"/>
      <c r="W2" s="179"/>
      <c r="X2" s="179"/>
      <c r="Y2" s="179"/>
      <c r="Z2" s="179"/>
      <c r="AA2" s="179"/>
      <c r="AB2" s="179"/>
      <c r="AC2" s="179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96" t="s">
        <v>102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44" t="str">
        <f>'Rekapitulace stavby'!K6</f>
        <v>VÝSTAVBA INŽ. SÍTÍ V PROSTORU SLATINICE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6"/>
      <c r="R6" s="23"/>
    </row>
    <row r="7" spans="1:66" ht="25.35" customHeight="1">
      <c r="B7" s="22"/>
      <c r="C7" s="26"/>
      <c r="D7" s="30" t="s">
        <v>103</v>
      </c>
      <c r="E7" s="26"/>
      <c r="F7" s="244" t="s">
        <v>104</v>
      </c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218" t="s">
        <v>106</v>
      </c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64" t="str">
        <f>'Rekapitulace stavby'!AN8</f>
        <v>30. 6. 2017</v>
      </c>
      <c r="P10" s="247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216" t="str">
        <f>IF('Rekapitulace stavby'!AN10="","",'Rekapitulace stavby'!AN10)</f>
        <v/>
      </c>
      <c r="P12" s="216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216" t="str">
        <f>IF('Rekapitulace stavby'!AN11="","",'Rekapitulace stavby'!AN11)</f>
        <v/>
      </c>
      <c r="P13" s="216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62" t="str">
        <f>IF('Rekapitulace stavby'!AN13="","",'Rekapitulace stavby'!AN13)</f>
        <v>Vyplň údaj</v>
      </c>
      <c r="P15" s="216"/>
      <c r="Q15" s="36"/>
      <c r="R15" s="37"/>
    </row>
    <row r="16" spans="1:66" s="1" customFormat="1" ht="18" customHeight="1">
      <c r="B16" s="35"/>
      <c r="C16" s="36"/>
      <c r="D16" s="36"/>
      <c r="E16" s="262" t="str">
        <f>IF('Rekapitulace stavby'!E14="","",'Rekapitulace stavby'!E14)</f>
        <v>Vyplň údaj</v>
      </c>
      <c r="F16" s="263"/>
      <c r="G16" s="263"/>
      <c r="H16" s="263"/>
      <c r="I16" s="263"/>
      <c r="J16" s="263"/>
      <c r="K16" s="263"/>
      <c r="L16" s="263"/>
      <c r="M16" s="30" t="s">
        <v>29</v>
      </c>
      <c r="N16" s="36"/>
      <c r="O16" s="262" t="str">
        <f>IF('Rekapitulace stavby'!AN14="","",'Rekapitulace stavby'!AN14)</f>
        <v>Vyplň údaj</v>
      </c>
      <c r="P16" s="216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216" t="str">
        <f>IF('Rekapitulace stavby'!AN16="","",'Rekapitulace stavby'!AN16)</f>
        <v/>
      </c>
      <c r="P18" s="216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216" t="str">
        <f>IF('Rekapitulace stavby'!AN17="","",'Rekapitulace stavby'!AN17)</f>
        <v/>
      </c>
      <c r="P19" s="216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216" t="str">
        <f>IF('Rekapitulace stavby'!AN19="","",'Rekapitulace stavby'!AN19)</f>
        <v/>
      </c>
      <c r="P21" s="216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216" t="str">
        <f>IF('Rekapitulace stavby'!AN20="","",'Rekapitulace stavby'!AN20)</f>
        <v/>
      </c>
      <c r="P22" s="216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221" t="s">
        <v>5</v>
      </c>
      <c r="F25" s="221"/>
      <c r="G25" s="221"/>
      <c r="H25" s="221"/>
      <c r="I25" s="221"/>
      <c r="J25" s="221"/>
      <c r="K25" s="221"/>
      <c r="L25" s="221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222">
        <f>N89</f>
        <v>0</v>
      </c>
      <c r="N28" s="222"/>
      <c r="O28" s="222"/>
      <c r="P28" s="222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222">
        <f>N100</f>
        <v>0</v>
      </c>
      <c r="N29" s="222"/>
      <c r="O29" s="222"/>
      <c r="P29" s="222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61">
        <f>ROUND(M28+M29,2)</f>
        <v>0</v>
      </c>
      <c r="N31" s="246"/>
      <c r="O31" s="246"/>
      <c r="P31" s="246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58">
        <f>(SUM(BE100:BE107)+SUM(BE126:BE209))</f>
        <v>0</v>
      </c>
      <c r="I33" s="246"/>
      <c r="J33" s="246"/>
      <c r="K33" s="36"/>
      <c r="L33" s="36"/>
      <c r="M33" s="258">
        <f>ROUND((SUM(BE100:BE107)+SUM(BE126:BE209)), 2)*F33</f>
        <v>0</v>
      </c>
      <c r="N33" s="246"/>
      <c r="O33" s="246"/>
      <c r="P33" s="246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58">
        <f>(SUM(BF100:BF107)+SUM(BF126:BF209))</f>
        <v>0</v>
      </c>
      <c r="I34" s="246"/>
      <c r="J34" s="246"/>
      <c r="K34" s="36"/>
      <c r="L34" s="36"/>
      <c r="M34" s="258">
        <f>ROUND((SUM(BF100:BF107)+SUM(BF126:BF209)), 2)*F34</f>
        <v>0</v>
      </c>
      <c r="N34" s="246"/>
      <c r="O34" s="246"/>
      <c r="P34" s="246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58">
        <f>(SUM(BG100:BG107)+SUM(BG126:BG209))</f>
        <v>0</v>
      </c>
      <c r="I35" s="246"/>
      <c r="J35" s="246"/>
      <c r="K35" s="36"/>
      <c r="L35" s="36"/>
      <c r="M35" s="258">
        <v>0</v>
      </c>
      <c r="N35" s="246"/>
      <c r="O35" s="246"/>
      <c r="P35" s="246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58">
        <f>(SUM(BH100:BH107)+SUM(BH126:BH209))</f>
        <v>0</v>
      </c>
      <c r="I36" s="246"/>
      <c r="J36" s="246"/>
      <c r="K36" s="36"/>
      <c r="L36" s="36"/>
      <c r="M36" s="258">
        <v>0</v>
      </c>
      <c r="N36" s="246"/>
      <c r="O36" s="246"/>
      <c r="P36" s="246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58">
        <f>(SUM(BI100:BI107)+SUM(BI126:BI209))</f>
        <v>0</v>
      </c>
      <c r="I37" s="246"/>
      <c r="J37" s="246"/>
      <c r="K37" s="36"/>
      <c r="L37" s="36"/>
      <c r="M37" s="258">
        <v>0</v>
      </c>
      <c r="N37" s="246"/>
      <c r="O37" s="246"/>
      <c r="P37" s="246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59">
        <f>SUM(M31:M37)</f>
        <v>0</v>
      </c>
      <c r="M39" s="259"/>
      <c r="N39" s="259"/>
      <c r="O39" s="259"/>
      <c r="P39" s="260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96" t="s">
        <v>108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44" t="str">
        <f>F6</f>
        <v>VÝSTAVBA INŽ. SÍTÍ V PROSTORU SLATINICE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44" t="s">
        <v>104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8" t="str">
        <f>F8</f>
        <v>F4 HP - Horkovodní přivaděč - ÚSEK 3</v>
      </c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47" t="str">
        <f>IF(O10="","",O10)</f>
        <v>30. 6. 2017</v>
      </c>
      <c r="N82" s="247"/>
      <c r="O82" s="247"/>
      <c r="P82" s="247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216" t="str">
        <f>E19</f>
        <v xml:space="preserve"> </v>
      </c>
      <c r="N84" s="216"/>
      <c r="O84" s="216"/>
      <c r="P84" s="216"/>
      <c r="Q84" s="216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216" t="str">
        <f>E22</f>
        <v xml:space="preserve"> </v>
      </c>
      <c r="N85" s="216"/>
      <c r="O85" s="216"/>
      <c r="P85" s="216"/>
      <c r="Q85" s="216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55" t="s">
        <v>109</v>
      </c>
      <c r="D87" s="256"/>
      <c r="E87" s="256"/>
      <c r="F87" s="256"/>
      <c r="G87" s="256"/>
      <c r="H87" s="117"/>
      <c r="I87" s="117"/>
      <c r="J87" s="117"/>
      <c r="K87" s="117"/>
      <c r="L87" s="117"/>
      <c r="M87" s="117"/>
      <c r="N87" s="255" t="s">
        <v>110</v>
      </c>
      <c r="O87" s="256"/>
      <c r="P87" s="256"/>
      <c r="Q87" s="256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185">
        <f>N126</f>
        <v>0</v>
      </c>
      <c r="O89" s="253"/>
      <c r="P89" s="253"/>
      <c r="Q89" s="253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34">
        <f>N127</f>
        <v>0</v>
      </c>
      <c r="O90" s="257"/>
      <c r="P90" s="257"/>
      <c r="Q90" s="257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183">
        <f>N128</f>
        <v>0</v>
      </c>
      <c r="O91" s="186"/>
      <c r="P91" s="186"/>
      <c r="Q91" s="186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183">
        <f>N147</f>
        <v>0</v>
      </c>
      <c r="O92" s="186"/>
      <c r="P92" s="186"/>
      <c r="Q92" s="186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183">
        <f>N152</f>
        <v>0</v>
      </c>
      <c r="O93" s="186"/>
      <c r="P93" s="186"/>
      <c r="Q93" s="186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183">
        <f>N168</f>
        <v>0</v>
      </c>
      <c r="O94" s="186"/>
      <c r="P94" s="186"/>
      <c r="Q94" s="186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183">
        <f>N177</f>
        <v>0</v>
      </c>
      <c r="O95" s="186"/>
      <c r="P95" s="186"/>
      <c r="Q95" s="186"/>
      <c r="R95" s="131"/>
    </row>
    <row r="96" spans="2:47" s="8" customFormat="1" ht="19.899999999999999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183">
        <f>N180</f>
        <v>0</v>
      </c>
      <c r="O96" s="186"/>
      <c r="P96" s="186"/>
      <c r="Q96" s="186"/>
      <c r="R96" s="131"/>
    </row>
    <row r="97" spans="2:65" s="8" customFormat="1" ht="19.899999999999999" customHeight="1">
      <c r="B97" s="130"/>
      <c r="C97" s="99"/>
      <c r="D97" s="106" t="s">
        <v>120</v>
      </c>
      <c r="E97" s="99"/>
      <c r="F97" s="99"/>
      <c r="G97" s="99"/>
      <c r="H97" s="99"/>
      <c r="I97" s="99"/>
      <c r="J97" s="99"/>
      <c r="K97" s="99"/>
      <c r="L97" s="99"/>
      <c r="M97" s="99"/>
      <c r="N97" s="183">
        <f>N197</f>
        <v>0</v>
      </c>
      <c r="O97" s="186"/>
      <c r="P97" s="186"/>
      <c r="Q97" s="186"/>
      <c r="R97" s="131"/>
    </row>
    <row r="98" spans="2:65" s="8" customFormat="1" ht="14.85" customHeight="1">
      <c r="B98" s="130"/>
      <c r="C98" s="99"/>
      <c r="D98" s="106" t="s">
        <v>121</v>
      </c>
      <c r="E98" s="99"/>
      <c r="F98" s="99"/>
      <c r="G98" s="99"/>
      <c r="H98" s="99"/>
      <c r="I98" s="99"/>
      <c r="J98" s="99"/>
      <c r="K98" s="99"/>
      <c r="L98" s="99"/>
      <c r="M98" s="99"/>
      <c r="N98" s="183">
        <f>N203</f>
        <v>0</v>
      </c>
      <c r="O98" s="186"/>
      <c r="P98" s="186"/>
      <c r="Q98" s="186"/>
      <c r="R98" s="131"/>
    </row>
    <row r="99" spans="2:65" s="1" customFormat="1" ht="21.7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29.25" customHeight="1">
      <c r="B100" s="35"/>
      <c r="C100" s="125" t="s">
        <v>122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53">
        <f>ROUND(N101+N102+N103+N104+N105+N106,2)</f>
        <v>0</v>
      </c>
      <c r="O100" s="254"/>
      <c r="P100" s="254"/>
      <c r="Q100" s="254"/>
      <c r="R100" s="37"/>
      <c r="T100" s="132"/>
      <c r="U100" s="133" t="s">
        <v>39</v>
      </c>
    </row>
    <row r="101" spans="2:65" s="1" customFormat="1" ht="18" customHeight="1">
      <c r="B101" s="134"/>
      <c r="C101" s="135"/>
      <c r="D101" s="180" t="s">
        <v>123</v>
      </c>
      <c r="E101" s="251"/>
      <c r="F101" s="251"/>
      <c r="G101" s="251"/>
      <c r="H101" s="251"/>
      <c r="I101" s="135"/>
      <c r="J101" s="135"/>
      <c r="K101" s="135"/>
      <c r="L101" s="135"/>
      <c r="M101" s="135"/>
      <c r="N101" s="182">
        <f>ROUND(N89*T101,2)</f>
        <v>0</v>
      </c>
      <c r="O101" s="252"/>
      <c r="P101" s="252"/>
      <c r="Q101" s="252"/>
      <c r="R101" s="137"/>
      <c r="S101" s="135"/>
      <c r="T101" s="138"/>
      <c r="U101" s="139" t="s">
        <v>40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124</v>
      </c>
      <c r="AZ101" s="140"/>
      <c r="BA101" s="140"/>
      <c r="BB101" s="140"/>
      <c r="BC101" s="140"/>
      <c r="BD101" s="140"/>
      <c r="BE101" s="142">
        <f t="shared" ref="BE101:BE106" si="0">IF(U101="základní",N101,0)</f>
        <v>0</v>
      </c>
      <c r="BF101" s="142">
        <f t="shared" ref="BF101:BF106" si="1">IF(U101="snížená",N101,0)</f>
        <v>0</v>
      </c>
      <c r="BG101" s="142">
        <f t="shared" ref="BG101:BG106" si="2">IF(U101="zákl. přenesená",N101,0)</f>
        <v>0</v>
      </c>
      <c r="BH101" s="142">
        <f t="shared" ref="BH101:BH106" si="3">IF(U101="sníž. přenesená",N101,0)</f>
        <v>0</v>
      </c>
      <c r="BI101" s="142">
        <f t="shared" ref="BI101:BI106" si="4">IF(U101="nulová",N101,0)</f>
        <v>0</v>
      </c>
      <c r="BJ101" s="141" t="s">
        <v>82</v>
      </c>
      <c r="BK101" s="140"/>
      <c r="BL101" s="140"/>
      <c r="BM101" s="140"/>
    </row>
    <row r="102" spans="2:65" s="1" customFormat="1" ht="18" customHeight="1">
      <c r="B102" s="134"/>
      <c r="C102" s="135"/>
      <c r="D102" s="180" t="s">
        <v>125</v>
      </c>
      <c r="E102" s="251"/>
      <c r="F102" s="251"/>
      <c r="G102" s="251"/>
      <c r="H102" s="251"/>
      <c r="I102" s="135"/>
      <c r="J102" s="135"/>
      <c r="K102" s="135"/>
      <c r="L102" s="135"/>
      <c r="M102" s="135"/>
      <c r="N102" s="182">
        <f>ROUND(N89*T102,2)</f>
        <v>0</v>
      </c>
      <c r="O102" s="252"/>
      <c r="P102" s="252"/>
      <c r="Q102" s="252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124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180" t="s">
        <v>126</v>
      </c>
      <c r="E103" s="251"/>
      <c r="F103" s="251"/>
      <c r="G103" s="251"/>
      <c r="H103" s="251"/>
      <c r="I103" s="135"/>
      <c r="J103" s="135"/>
      <c r="K103" s="135"/>
      <c r="L103" s="135"/>
      <c r="M103" s="135"/>
      <c r="N103" s="182">
        <f>ROUND(N89*T103,2)</f>
        <v>0</v>
      </c>
      <c r="O103" s="252"/>
      <c r="P103" s="252"/>
      <c r="Q103" s="252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124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180" t="s">
        <v>127</v>
      </c>
      <c r="E104" s="251"/>
      <c r="F104" s="251"/>
      <c r="G104" s="251"/>
      <c r="H104" s="251"/>
      <c r="I104" s="135"/>
      <c r="J104" s="135"/>
      <c r="K104" s="135"/>
      <c r="L104" s="135"/>
      <c r="M104" s="135"/>
      <c r="N104" s="182">
        <f>ROUND(N89*T104,2)</f>
        <v>0</v>
      </c>
      <c r="O104" s="252"/>
      <c r="P104" s="252"/>
      <c r="Q104" s="252"/>
      <c r="R104" s="137"/>
      <c r="S104" s="135"/>
      <c r="T104" s="138"/>
      <c r="U104" s="139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124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 ht="18" customHeight="1">
      <c r="B105" s="134"/>
      <c r="C105" s="135"/>
      <c r="D105" s="180" t="s">
        <v>128</v>
      </c>
      <c r="E105" s="251"/>
      <c r="F105" s="251"/>
      <c r="G105" s="251"/>
      <c r="H105" s="251"/>
      <c r="I105" s="135"/>
      <c r="J105" s="135"/>
      <c r="K105" s="135"/>
      <c r="L105" s="135"/>
      <c r="M105" s="135"/>
      <c r="N105" s="182">
        <f>ROUND(N89*T105,2)</f>
        <v>0</v>
      </c>
      <c r="O105" s="252"/>
      <c r="P105" s="252"/>
      <c r="Q105" s="252"/>
      <c r="R105" s="137"/>
      <c r="S105" s="135"/>
      <c r="T105" s="138"/>
      <c r="U105" s="139" t="s">
        <v>40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124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82</v>
      </c>
      <c r="BK105" s="140"/>
      <c r="BL105" s="140"/>
      <c r="BM105" s="140"/>
    </row>
    <row r="106" spans="2:65" s="1" customFormat="1" ht="18" customHeight="1">
      <c r="B106" s="134"/>
      <c r="C106" s="135"/>
      <c r="D106" s="136" t="s">
        <v>129</v>
      </c>
      <c r="E106" s="135"/>
      <c r="F106" s="135"/>
      <c r="G106" s="135"/>
      <c r="H106" s="135"/>
      <c r="I106" s="135"/>
      <c r="J106" s="135"/>
      <c r="K106" s="135"/>
      <c r="L106" s="135"/>
      <c r="M106" s="135"/>
      <c r="N106" s="182">
        <f>ROUND(N89*T106,2)</f>
        <v>0</v>
      </c>
      <c r="O106" s="252"/>
      <c r="P106" s="252"/>
      <c r="Q106" s="252"/>
      <c r="R106" s="137"/>
      <c r="S106" s="135"/>
      <c r="T106" s="143"/>
      <c r="U106" s="144" t="s">
        <v>40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130</v>
      </c>
      <c r="AZ106" s="140"/>
      <c r="BA106" s="140"/>
      <c r="BB106" s="140"/>
      <c r="BC106" s="140"/>
      <c r="BD106" s="140"/>
      <c r="BE106" s="142">
        <f t="shared" si="0"/>
        <v>0</v>
      </c>
      <c r="BF106" s="142">
        <f t="shared" si="1"/>
        <v>0</v>
      </c>
      <c r="BG106" s="142">
        <f t="shared" si="2"/>
        <v>0</v>
      </c>
      <c r="BH106" s="142">
        <f t="shared" si="3"/>
        <v>0</v>
      </c>
      <c r="BI106" s="142">
        <f t="shared" si="4"/>
        <v>0</v>
      </c>
      <c r="BJ106" s="141" t="s">
        <v>82</v>
      </c>
      <c r="BK106" s="140"/>
      <c r="BL106" s="140"/>
      <c r="BM106" s="140"/>
    </row>
    <row r="107" spans="2:65" s="1" customForma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1" customFormat="1" ht="29.25" customHeight="1">
      <c r="B108" s="35"/>
      <c r="C108" s="116" t="s">
        <v>96</v>
      </c>
      <c r="D108" s="117"/>
      <c r="E108" s="117"/>
      <c r="F108" s="117"/>
      <c r="G108" s="117"/>
      <c r="H108" s="117"/>
      <c r="I108" s="117"/>
      <c r="J108" s="117"/>
      <c r="K108" s="117"/>
      <c r="L108" s="177">
        <f>ROUND(SUM(N89+N100),2)</f>
        <v>0</v>
      </c>
      <c r="M108" s="177"/>
      <c r="N108" s="177"/>
      <c r="O108" s="177"/>
      <c r="P108" s="177"/>
      <c r="Q108" s="177"/>
      <c r="R108" s="37"/>
    </row>
    <row r="109" spans="2:65" s="1" customFormat="1" ht="6.95" customHeight="1"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1"/>
    </row>
    <row r="113" spans="2:63" s="1" customFormat="1" ht="6.95" customHeight="1"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4"/>
    </row>
    <row r="114" spans="2:63" s="1" customFormat="1" ht="36.950000000000003" customHeight="1">
      <c r="B114" s="35"/>
      <c r="C114" s="196" t="s">
        <v>131</v>
      </c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37"/>
    </row>
    <row r="115" spans="2:63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3" s="1" customFormat="1" ht="30" customHeight="1">
      <c r="B116" s="35"/>
      <c r="C116" s="30" t="s">
        <v>19</v>
      </c>
      <c r="D116" s="36"/>
      <c r="E116" s="36"/>
      <c r="F116" s="244" t="str">
        <f>F6</f>
        <v>VÝSTAVBA INŽ. SÍTÍ V PROSTORU SLATINICE</v>
      </c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36"/>
      <c r="R116" s="37"/>
    </row>
    <row r="117" spans="2:63" ht="30" customHeight="1">
      <c r="B117" s="22"/>
      <c r="C117" s="30" t="s">
        <v>103</v>
      </c>
      <c r="D117" s="26"/>
      <c r="E117" s="26"/>
      <c r="F117" s="244" t="s">
        <v>104</v>
      </c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6"/>
      <c r="R117" s="23"/>
    </row>
    <row r="118" spans="2:63" s="1" customFormat="1" ht="36.950000000000003" customHeight="1">
      <c r="B118" s="35"/>
      <c r="C118" s="69" t="s">
        <v>105</v>
      </c>
      <c r="D118" s="36"/>
      <c r="E118" s="36"/>
      <c r="F118" s="198" t="str">
        <f>F8</f>
        <v>F4 HP - Horkovodní přivaděč - ÚSEK 3</v>
      </c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36"/>
      <c r="R118" s="37"/>
    </row>
    <row r="119" spans="2:63" s="1" customFormat="1" ht="6.9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3" s="1" customFormat="1" ht="18" customHeight="1">
      <c r="B120" s="35"/>
      <c r="C120" s="30" t="s">
        <v>23</v>
      </c>
      <c r="D120" s="36"/>
      <c r="E120" s="36"/>
      <c r="F120" s="28" t="str">
        <f>F10</f>
        <v xml:space="preserve"> </v>
      </c>
      <c r="G120" s="36"/>
      <c r="H120" s="36"/>
      <c r="I120" s="36"/>
      <c r="J120" s="36"/>
      <c r="K120" s="30" t="s">
        <v>25</v>
      </c>
      <c r="L120" s="36"/>
      <c r="M120" s="247" t="str">
        <f>IF(O10="","",O10)</f>
        <v>30. 6. 2017</v>
      </c>
      <c r="N120" s="247"/>
      <c r="O120" s="247"/>
      <c r="P120" s="247"/>
      <c r="Q120" s="36"/>
      <c r="R120" s="37"/>
    </row>
    <row r="121" spans="2:63" s="1" customFormat="1" ht="6.9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3" s="1" customFormat="1" ht="15">
      <c r="B122" s="35"/>
      <c r="C122" s="30" t="s">
        <v>27</v>
      </c>
      <c r="D122" s="36"/>
      <c r="E122" s="36"/>
      <c r="F122" s="28" t="str">
        <f>E13</f>
        <v xml:space="preserve"> </v>
      </c>
      <c r="G122" s="36"/>
      <c r="H122" s="36"/>
      <c r="I122" s="36"/>
      <c r="J122" s="36"/>
      <c r="K122" s="30" t="s">
        <v>32</v>
      </c>
      <c r="L122" s="36"/>
      <c r="M122" s="216" t="str">
        <f>E19</f>
        <v xml:space="preserve"> </v>
      </c>
      <c r="N122" s="216"/>
      <c r="O122" s="216"/>
      <c r="P122" s="216"/>
      <c r="Q122" s="216"/>
      <c r="R122" s="37"/>
    </row>
    <row r="123" spans="2:63" s="1" customFormat="1" ht="14.45" customHeight="1">
      <c r="B123" s="35"/>
      <c r="C123" s="30" t="s">
        <v>30</v>
      </c>
      <c r="D123" s="36"/>
      <c r="E123" s="36"/>
      <c r="F123" s="28" t="str">
        <f>IF(E16="","",E16)</f>
        <v>Vyplň údaj</v>
      </c>
      <c r="G123" s="36"/>
      <c r="H123" s="36"/>
      <c r="I123" s="36"/>
      <c r="J123" s="36"/>
      <c r="K123" s="30" t="s">
        <v>34</v>
      </c>
      <c r="L123" s="36"/>
      <c r="M123" s="216" t="str">
        <f>E22</f>
        <v xml:space="preserve"> </v>
      </c>
      <c r="N123" s="216"/>
      <c r="O123" s="216"/>
      <c r="P123" s="216"/>
      <c r="Q123" s="216"/>
      <c r="R123" s="37"/>
    </row>
    <row r="124" spans="2:63" s="1" customFormat="1" ht="10.35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7"/>
    </row>
    <row r="125" spans="2:63" s="9" customFormat="1" ht="29.25" customHeight="1">
      <c r="B125" s="145"/>
      <c r="C125" s="146" t="s">
        <v>132</v>
      </c>
      <c r="D125" s="147" t="s">
        <v>133</v>
      </c>
      <c r="E125" s="147" t="s">
        <v>57</v>
      </c>
      <c r="F125" s="248" t="s">
        <v>134</v>
      </c>
      <c r="G125" s="248"/>
      <c r="H125" s="248"/>
      <c r="I125" s="248"/>
      <c r="J125" s="147" t="s">
        <v>135</v>
      </c>
      <c r="K125" s="147" t="s">
        <v>136</v>
      </c>
      <c r="L125" s="249" t="s">
        <v>137</v>
      </c>
      <c r="M125" s="249"/>
      <c r="N125" s="248" t="s">
        <v>110</v>
      </c>
      <c r="O125" s="248"/>
      <c r="P125" s="248"/>
      <c r="Q125" s="250"/>
      <c r="R125" s="148"/>
      <c r="T125" s="76" t="s">
        <v>138</v>
      </c>
      <c r="U125" s="77" t="s">
        <v>39</v>
      </c>
      <c r="V125" s="77" t="s">
        <v>139</v>
      </c>
      <c r="W125" s="77" t="s">
        <v>140</v>
      </c>
      <c r="X125" s="77" t="s">
        <v>141</v>
      </c>
      <c r="Y125" s="77" t="s">
        <v>142</v>
      </c>
      <c r="Z125" s="77" t="s">
        <v>143</v>
      </c>
      <c r="AA125" s="78" t="s">
        <v>144</v>
      </c>
    </row>
    <row r="126" spans="2:63" s="1" customFormat="1" ht="29.25" customHeight="1">
      <c r="B126" s="35"/>
      <c r="C126" s="80" t="s">
        <v>107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231">
        <f>BK126</f>
        <v>0</v>
      </c>
      <c r="O126" s="232"/>
      <c r="P126" s="232"/>
      <c r="Q126" s="232"/>
      <c r="R126" s="37"/>
      <c r="T126" s="79"/>
      <c r="U126" s="51"/>
      <c r="V126" s="51"/>
      <c r="W126" s="149">
        <f>W127+W210</f>
        <v>0</v>
      </c>
      <c r="X126" s="51"/>
      <c r="Y126" s="149">
        <f>Y127+Y210</f>
        <v>0</v>
      </c>
      <c r="Z126" s="51"/>
      <c r="AA126" s="150">
        <f>AA127+AA210</f>
        <v>0</v>
      </c>
      <c r="AT126" s="18" t="s">
        <v>74</v>
      </c>
      <c r="AU126" s="18" t="s">
        <v>112</v>
      </c>
      <c r="BK126" s="151">
        <f>BK127+BK210</f>
        <v>0</v>
      </c>
    </row>
    <row r="127" spans="2:63" s="10" customFormat="1" ht="37.35" customHeight="1">
      <c r="B127" s="152"/>
      <c r="C127" s="153"/>
      <c r="D127" s="154" t="s">
        <v>113</v>
      </c>
      <c r="E127" s="154"/>
      <c r="F127" s="154"/>
      <c r="G127" s="154"/>
      <c r="H127" s="154"/>
      <c r="I127" s="154"/>
      <c r="J127" s="154"/>
      <c r="K127" s="154"/>
      <c r="L127" s="154"/>
      <c r="M127" s="154"/>
      <c r="N127" s="233">
        <f>BK127</f>
        <v>0</v>
      </c>
      <c r="O127" s="234"/>
      <c r="P127" s="234"/>
      <c r="Q127" s="234"/>
      <c r="R127" s="155"/>
      <c r="T127" s="156"/>
      <c r="U127" s="153"/>
      <c r="V127" s="153"/>
      <c r="W127" s="157">
        <f>W128+W147+W152+W168+W177+W180+W197</f>
        <v>0</v>
      </c>
      <c r="X127" s="153"/>
      <c r="Y127" s="157">
        <f>Y128+Y147+Y152+Y168+Y177+Y180+Y197</f>
        <v>0</v>
      </c>
      <c r="Z127" s="153"/>
      <c r="AA127" s="158">
        <f>AA128+AA147+AA152+AA168+AA177+AA180+AA197</f>
        <v>0</v>
      </c>
      <c r="AR127" s="159" t="s">
        <v>145</v>
      </c>
      <c r="AT127" s="160" t="s">
        <v>74</v>
      </c>
      <c r="AU127" s="160" t="s">
        <v>75</v>
      </c>
      <c r="AY127" s="159" t="s">
        <v>146</v>
      </c>
      <c r="BK127" s="161">
        <f>BK128+BK147+BK152+BK168+BK177+BK180+BK197</f>
        <v>0</v>
      </c>
    </row>
    <row r="128" spans="2:63" s="10" customFormat="1" ht="19.899999999999999" customHeight="1">
      <c r="B128" s="152"/>
      <c r="C128" s="153"/>
      <c r="D128" s="162" t="s">
        <v>114</v>
      </c>
      <c r="E128" s="162"/>
      <c r="F128" s="162"/>
      <c r="G128" s="162"/>
      <c r="H128" s="162"/>
      <c r="I128" s="162"/>
      <c r="J128" s="162"/>
      <c r="K128" s="162"/>
      <c r="L128" s="162"/>
      <c r="M128" s="162"/>
      <c r="N128" s="235">
        <f>BK128</f>
        <v>0</v>
      </c>
      <c r="O128" s="236"/>
      <c r="P128" s="236"/>
      <c r="Q128" s="236"/>
      <c r="R128" s="155"/>
      <c r="T128" s="156"/>
      <c r="U128" s="153"/>
      <c r="V128" s="153"/>
      <c r="W128" s="157">
        <f>SUM(W129:W146)</f>
        <v>0</v>
      </c>
      <c r="X128" s="153"/>
      <c r="Y128" s="157">
        <f>SUM(Y129:Y146)</f>
        <v>0</v>
      </c>
      <c r="Z128" s="153"/>
      <c r="AA128" s="158">
        <f>SUM(AA129:AA146)</f>
        <v>0</v>
      </c>
      <c r="AR128" s="159" t="s">
        <v>145</v>
      </c>
      <c r="AT128" s="160" t="s">
        <v>74</v>
      </c>
      <c r="AU128" s="160" t="s">
        <v>82</v>
      </c>
      <c r="AY128" s="159" t="s">
        <v>146</v>
      </c>
      <c r="BK128" s="161">
        <f>SUM(BK129:BK146)</f>
        <v>0</v>
      </c>
    </row>
    <row r="129" spans="2:65" s="1" customFormat="1" ht="31.5" customHeight="1">
      <c r="B129" s="134"/>
      <c r="C129" s="163" t="s">
        <v>82</v>
      </c>
      <c r="D129" s="163" t="s">
        <v>147</v>
      </c>
      <c r="E129" s="164" t="s">
        <v>148</v>
      </c>
      <c r="F129" s="241" t="s">
        <v>149</v>
      </c>
      <c r="G129" s="241"/>
      <c r="H129" s="241"/>
      <c r="I129" s="241"/>
      <c r="J129" s="165" t="s">
        <v>150</v>
      </c>
      <c r="K129" s="166">
        <v>3</v>
      </c>
      <c r="L129" s="242">
        <v>0</v>
      </c>
      <c r="M129" s="242"/>
      <c r="N129" s="243">
        <f t="shared" ref="N129:N146" si="5">ROUND(L129*K129,2)</f>
        <v>0</v>
      </c>
      <c r="O129" s="230"/>
      <c r="P129" s="230"/>
      <c r="Q129" s="230"/>
      <c r="R129" s="137"/>
      <c r="T129" s="167" t="s">
        <v>5</v>
      </c>
      <c r="U129" s="44" t="s">
        <v>40</v>
      </c>
      <c r="V129" s="36"/>
      <c r="W129" s="168">
        <f t="shared" ref="W129:W146" si="6">V129*K129</f>
        <v>0</v>
      </c>
      <c r="X129" s="168">
        <v>0</v>
      </c>
      <c r="Y129" s="168">
        <f t="shared" ref="Y129:Y146" si="7">X129*K129</f>
        <v>0</v>
      </c>
      <c r="Z129" s="168">
        <v>0</v>
      </c>
      <c r="AA129" s="169">
        <f t="shared" ref="AA129:AA146" si="8">Z129*K129</f>
        <v>0</v>
      </c>
      <c r="AR129" s="18" t="s">
        <v>151</v>
      </c>
      <c r="AT129" s="18" t="s">
        <v>147</v>
      </c>
      <c r="AU129" s="18" t="s">
        <v>86</v>
      </c>
      <c r="AY129" s="18" t="s">
        <v>146</v>
      </c>
      <c r="BE129" s="110">
        <f t="shared" ref="BE129:BE146" si="9">IF(U129="základní",N129,0)</f>
        <v>0</v>
      </c>
      <c r="BF129" s="110">
        <f t="shared" ref="BF129:BF146" si="10">IF(U129="snížená",N129,0)</f>
        <v>0</v>
      </c>
      <c r="BG129" s="110">
        <f t="shared" ref="BG129:BG146" si="11">IF(U129="zákl. přenesená",N129,0)</f>
        <v>0</v>
      </c>
      <c r="BH129" s="110">
        <f t="shared" ref="BH129:BH146" si="12">IF(U129="sníž. přenesená",N129,0)</f>
        <v>0</v>
      </c>
      <c r="BI129" s="110">
        <f t="shared" ref="BI129:BI146" si="13">IF(U129="nulová",N129,0)</f>
        <v>0</v>
      </c>
      <c r="BJ129" s="18" t="s">
        <v>82</v>
      </c>
      <c r="BK129" s="110">
        <f t="shared" ref="BK129:BK146" si="14">ROUND(L129*K129,2)</f>
        <v>0</v>
      </c>
      <c r="BL129" s="18" t="s">
        <v>152</v>
      </c>
      <c r="BM129" s="18" t="s">
        <v>153</v>
      </c>
    </row>
    <row r="130" spans="2:65" s="1" customFormat="1" ht="31.5" customHeight="1">
      <c r="B130" s="134"/>
      <c r="C130" s="170" t="s">
        <v>86</v>
      </c>
      <c r="D130" s="170" t="s">
        <v>154</v>
      </c>
      <c r="E130" s="171" t="s">
        <v>155</v>
      </c>
      <c r="F130" s="228" t="s">
        <v>156</v>
      </c>
      <c r="G130" s="228"/>
      <c r="H130" s="228"/>
      <c r="I130" s="228"/>
      <c r="J130" s="172" t="s">
        <v>150</v>
      </c>
      <c r="K130" s="173">
        <v>3</v>
      </c>
      <c r="L130" s="229">
        <v>0</v>
      </c>
      <c r="M130" s="229"/>
      <c r="N130" s="230">
        <f t="shared" si="5"/>
        <v>0</v>
      </c>
      <c r="O130" s="230"/>
      <c r="P130" s="230"/>
      <c r="Q130" s="230"/>
      <c r="R130" s="137"/>
      <c r="T130" s="167" t="s">
        <v>5</v>
      </c>
      <c r="U130" s="44" t="s">
        <v>40</v>
      </c>
      <c r="V130" s="36"/>
      <c r="W130" s="168">
        <f t="shared" si="6"/>
        <v>0</v>
      </c>
      <c r="X130" s="168">
        <v>0</v>
      </c>
      <c r="Y130" s="168">
        <f t="shared" si="7"/>
        <v>0</v>
      </c>
      <c r="Z130" s="168">
        <v>0</v>
      </c>
      <c r="AA130" s="169">
        <f t="shared" si="8"/>
        <v>0</v>
      </c>
      <c r="AR130" s="18" t="s">
        <v>152</v>
      </c>
      <c r="AT130" s="18" t="s">
        <v>154</v>
      </c>
      <c r="AU130" s="18" t="s">
        <v>86</v>
      </c>
      <c r="AY130" s="18" t="s">
        <v>146</v>
      </c>
      <c r="BE130" s="110">
        <f t="shared" si="9"/>
        <v>0</v>
      </c>
      <c r="BF130" s="110">
        <f t="shared" si="10"/>
        <v>0</v>
      </c>
      <c r="BG130" s="110">
        <f t="shared" si="11"/>
        <v>0</v>
      </c>
      <c r="BH130" s="110">
        <f t="shared" si="12"/>
        <v>0</v>
      </c>
      <c r="BI130" s="110">
        <f t="shared" si="13"/>
        <v>0</v>
      </c>
      <c r="BJ130" s="18" t="s">
        <v>82</v>
      </c>
      <c r="BK130" s="110">
        <f t="shared" si="14"/>
        <v>0</v>
      </c>
      <c r="BL130" s="18" t="s">
        <v>152</v>
      </c>
      <c r="BM130" s="18" t="s">
        <v>157</v>
      </c>
    </row>
    <row r="131" spans="2:65" s="1" customFormat="1" ht="31.5" customHeight="1">
      <c r="B131" s="134"/>
      <c r="C131" s="163" t="s">
        <v>145</v>
      </c>
      <c r="D131" s="163" t="s">
        <v>147</v>
      </c>
      <c r="E131" s="164" t="s">
        <v>158</v>
      </c>
      <c r="F131" s="241" t="s">
        <v>159</v>
      </c>
      <c r="G131" s="241"/>
      <c r="H131" s="241"/>
      <c r="I131" s="241"/>
      <c r="J131" s="165" t="s">
        <v>150</v>
      </c>
      <c r="K131" s="166">
        <v>3</v>
      </c>
      <c r="L131" s="242">
        <v>0</v>
      </c>
      <c r="M131" s="242"/>
      <c r="N131" s="243">
        <f t="shared" si="5"/>
        <v>0</v>
      </c>
      <c r="O131" s="230"/>
      <c r="P131" s="230"/>
      <c r="Q131" s="230"/>
      <c r="R131" s="137"/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151</v>
      </c>
      <c r="AT131" s="18" t="s">
        <v>147</v>
      </c>
      <c r="AU131" s="18" t="s">
        <v>86</v>
      </c>
      <c r="AY131" s="18" t="s">
        <v>146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152</v>
      </c>
      <c r="BM131" s="18" t="s">
        <v>160</v>
      </c>
    </row>
    <row r="132" spans="2:65" s="1" customFormat="1" ht="31.5" customHeight="1">
      <c r="B132" s="134"/>
      <c r="C132" s="170" t="s">
        <v>152</v>
      </c>
      <c r="D132" s="170" t="s">
        <v>154</v>
      </c>
      <c r="E132" s="171" t="s">
        <v>161</v>
      </c>
      <c r="F132" s="228" t="s">
        <v>162</v>
      </c>
      <c r="G132" s="228"/>
      <c r="H132" s="228"/>
      <c r="I132" s="228"/>
      <c r="J132" s="172" t="s">
        <v>150</v>
      </c>
      <c r="K132" s="173">
        <v>3</v>
      </c>
      <c r="L132" s="229">
        <v>0</v>
      </c>
      <c r="M132" s="229"/>
      <c r="N132" s="230">
        <f t="shared" si="5"/>
        <v>0</v>
      </c>
      <c r="O132" s="230"/>
      <c r="P132" s="230"/>
      <c r="Q132" s="230"/>
      <c r="R132" s="137"/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152</v>
      </c>
      <c r="AT132" s="18" t="s">
        <v>154</v>
      </c>
      <c r="AU132" s="18" t="s">
        <v>86</v>
      </c>
      <c r="AY132" s="18" t="s">
        <v>146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152</v>
      </c>
      <c r="BM132" s="18" t="s">
        <v>163</v>
      </c>
    </row>
    <row r="133" spans="2:65" s="1" customFormat="1" ht="38.25" customHeight="1">
      <c r="B133" s="134"/>
      <c r="C133" s="163" t="s">
        <v>164</v>
      </c>
      <c r="D133" s="163" t="s">
        <v>147</v>
      </c>
      <c r="E133" s="164" t="s">
        <v>165</v>
      </c>
      <c r="F133" s="241" t="s">
        <v>166</v>
      </c>
      <c r="G133" s="241"/>
      <c r="H133" s="241"/>
      <c r="I133" s="241"/>
      <c r="J133" s="165" t="s">
        <v>150</v>
      </c>
      <c r="K133" s="166">
        <v>304</v>
      </c>
      <c r="L133" s="265">
        <v>0</v>
      </c>
      <c r="M133" s="265"/>
      <c r="N133" s="243">
        <f t="shared" si="5"/>
        <v>0</v>
      </c>
      <c r="O133" s="230"/>
      <c r="P133" s="230"/>
      <c r="Q133" s="230"/>
      <c r="R133" s="137"/>
      <c r="S133" s="141" t="s">
        <v>376</v>
      </c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167</v>
      </c>
      <c r="AT133" s="18" t="s">
        <v>147</v>
      </c>
      <c r="AU133" s="18" t="s">
        <v>86</v>
      </c>
      <c r="AY133" s="18" t="s">
        <v>146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168</v>
      </c>
      <c r="BM133" s="18" t="s">
        <v>86</v>
      </c>
    </row>
    <row r="134" spans="2:65" s="1" customFormat="1" ht="31.5" customHeight="1">
      <c r="B134" s="134"/>
      <c r="C134" s="170" t="s">
        <v>169</v>
      </c>
      <c r="D134" s="170" t="s">
        <v>154</v>
      </c>
      <c r="E134" s="171" t="s">
        <v>170</v>
      </c>
      <c r="F134" s="228" t="s">
        <v>171</v>
      </c>
      <c r="G134" s="228"/>
      <c r="H134" s="228"/>
      <c r="I134" s="228"/>
      <c r="J134" s="172" t="s">
        <v>150</v>
      </c>
      <c r="K134" s="173">
        <v>304</v>
      </c>
      <c r="L134" s="229">
        <v>0</v>
      </c>
      <c r="M134" s="229"/>
      <c r="N134" s="230">
        <f t="shared" si="5"/>
        <v>0</v>
      </c>
      <c r="O134" s="230"/>
      <c r="P134" s="230"/>
      <c r="Q134" s="230"/>
      <c r="R134" s="137"/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168</v>
      </c>
      <c r="AT134" s="18" t="s">
        <v>154</v>
      </c>
      <c r="AU134" s="18" t="s">
        <v>86</v>
      </c>
      <c r="AY134" s="18" t="s">
        <v>146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168</v>
      </c>
      <c r="BM134" s="18" t="s">
        <v>152</v>
      </c>
    </row>
    <row r="135" spans="2:65" s="1" customFormat="1" ht="31.5" customHeight="1">
      <c r="B135" s="134"/>
      <c r="C135" s="163" t="s">
        <v>172</v>
      </c>
      <c r="D135" s="163" t="s">
        <v>147</v>
      </c>
      <c r="E135" s="164" t="s">
        <v>173</v>
      </c>
      <c r="F135" s="241" t="s">
        <v>174</v>
      </c>
      <c r="G135" s="241"/>
      <c r="H135" s="241"/>
      <c r="I135" s="241"/>
      <c r="J135" s="165" t="s">
        <v>150</v>
      </c>
      <c r="K135" s="166">
        <v>656</v>
      </c>
      <c r="L135" s="265">
        <v>0</v>
      </c>
      <c r="M135" s="265"/>
      <c r="N135" s="243">
        <f t="shared" si="5"/>
        <v>0</v>
      </c>
      <c r="O135" s="230"/>
      <c r="P135" s="230"/>
      <c r="Q135" s="230"/>
      <c r="R135" s="137"/>
      <c r="S135" s="141" t="s">
        <v>376</v>
      </c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167</v>
      </c>
      <c r="AT135" s="18" t="s">
        <v>147</v>
      </c>
      <c r="AU135" s="18" t="s">
        <v>86</v>
      </c>
      <c r="AY135" s="18" t="s">
        <v>146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168</v>
      </c>
      <c r="BM135" s="18" t="s">
        <v>169</v>
      </c>
    </row>
    <row r="136" spans="2:65" s="1" customFormat="1" ht="31.5" customHeight="1">
      <c r="B136" s="134"/>
      <c r="C136" s="170" t="s">
        <v>151</v>
      </c>
      <c r="D136" s="170" t="s">
        <v>154</v>
      </c>
      <c r="E136" s="171" t="s">
        <v>175</v>
      </c>
      <c r="F136" s="228" t="s">
        <v>176</v>
      </c>
      <c r="G136" s="228"/>
      <c r="H136" s="228"/>
      <c r="I136" s="228"/>
      <c r="J136" s="172" t="s">
        <v>150</v>
      </c>
      <c r="K136" s="173">
        <v>656</v>
      </c>
      <c r="L136" s="229">
        <v>0</v>
      </c>
      <c r="M136" s="229"/>
      <c r="N136" s="230">
        <f t="shared" si="5"/>
        <v>0</v>
      </c>
      <c r="O136" s="230"/>
      <c r="P136" s="230"/>
      <c r="Q136" s="230"/>
      <c r="R136" s="137"/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168</v>
      </c>
      <c r="AT136" s="18" t="s">
        <v>154</v>
      </c>
      <c r="AU136" s="18" t="s">
        <v>86</v>
      </c>
      <c r="AY136" s="18" t="s">
        <v>146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168</v>
      </c>
      <c r="BM136" s="18" t="s">
        <v>151</v>
      </c>
    </row>
    <row r="137" spans="2:65" s="1" customFormat="1" ht="44.25" customHeight="1">
      <c r="B137" s="134"/>
      <c r="C137" s="163" t="s">
        <v>177</v>
      </c>
      <c r="D137" s="163" t="s">
        <v>147</v>
      </c>
      <c r="E137" s="164" t="s">
        <v>178</v>
      </c>
      <c r="F137" s="241" t="s">
        <v>179</v>
      </c>
      <c r="G137" s="241"/>
      <c r="H137" s="241"/>
      <c r="I137" s="241"/>
      <c r="J137" s="165" t="s">
        <v>180</v>
      </c>
      <c r="K137" s="166">
        <v>8</v>
      </c>
      <c r="L137" s="265">
        <v>0</v>
      </c>
      <c r="M137" s="265"/>
      <c r="N137" s="243">
        <f t="shared" si="5"/>
        <v>0</v>
      </c>
      <c r="O137" s="230"/>
      <c r="P137" s="230"/>
      <c r="Q137" s="230"/>
      <c r="R137" s="137"/>
      <c r="S137" s="141" t="s">
        <v>377</v>
      </c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167</v>
      </c>
      <c r="AT137" s="18" t="s">
        <v>147</v>
      </c>
      <c r="AU137" s="18" t="s">
        <v>86</v>
      </c>
      <c r="AY137" s="18" t="s">
        <v>146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168</v>
      </c>
      <c r="BM137" s="18" t="s">
        <v>181</v>
      </c>
    </row>
    <row r="138" spans="2:65" s="1" customFormat="1" ht="44.25" customHeight="1">
      <c r="B138" s="134"/>
      <c r="C138" s="163" t="s">
        <v>181</v>
      </c>
      <c r="D138" s="163" t="s">
        <v>147</v>
      </c>
      <c r="E138" s="164" t="s">
        <v>182</v>
      </c>
      <c r="F138" s="241" t="s">
        <v>183</v>
      </c>
      <c r="G138" s="241"/>
      <c r="H138" s="241"/>
      <c r="I138" s="241"/>
      <c r="J138" s="165" t="s">
        <v>180</v>
      </c>
      <c r="K138" s="166">
        <v>1</v>
      </c>
      <c r="L138" s="265">
        <v>0</v>
      </c>
      <c r="M138" s="265"/>
      <c r="N138" s="243">
        <f t="shared" si="5"/>
        <v>0</v>
      </c>
      <c r="O138" s="230"/>
      <c r="P138" s="230"/>
      <c r="Q138" s="230"/>
      <c r="R138" s="137"/>
      <c r="S138" s="141" t="s">
        <v>377</v>
      </c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167</v>
      </c>
      <c r="AT138" s="18" t="s">
        <v>147</v>
      </c>
      <c r="AU138" s="18" t="s">
        <v>86</v>
      </c>
      <c r="AY138" s="18" t="s">
        <v>146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168</v>
      </c>
      <c r="BM138" s="18" t="s">
        <v>184</v>
      </c>
    </row>
    <row r="139" spans="2:65" s="1" customFormat="1" ht="44.25" customHeight="1">
      <c r="B139" s="134"/>
      <c r="C139" s="163" t="s">
        <v>185</v>
      </c>
      <c r="D139" s="163" t="s">
        <v>147</v>
      </c>
      <c r="E139" s="164" t="s">
        <v>186</v>
      </c>
      <c r="F139" s="241" t="s">
        <v>187</v>
      </c>
      <c r="G139" s="241"/>
      <c r="H139" s="241"/>
      <c r="I139" s="241"/>
      <c r="J139" s="165" t="s">
        <v>180</v>
      </c>
      <c r="K139" s="166">
        <v>2</v>
      </c>
      <c r="L139" s="265">
        <v>0</v>
      </c>
      <c r="M139" s="265"/>
      <c r="N139" s="243">
        <f t="shared" si="5"/>
        <v>0</v>
      </c>
      <c r="O139" s="230"/>
      <c r="P139" s="230"/>
      <c r="Q139" s="230"/>
      <c r="R139" s="137"/>
      <c r="S139" s="141" t="s">
        <v>377</v>
      </c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167</v>
      </c>
      <c r="AT139" s="18" t="s">
        <v>147</v>
      </c>
      <c r="AU139" s="18" t="s">
        <v>86</v>
      </c>
      <c r="AY139" s="18" t="s">
        <v>146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168</v>
      </c>
      <c r="BM139" s="18" t="s">
        <v>188</v>
      </c>
    </row>
    <row r="140" spans="2:65" s="1" customFormat="1" ht="44.25" customHeight="1">
      <c r="B140" s="134"/>
      <c r="C140" s="163" t="s">
        <v>184</v>
      </c>
      <c r="D140" s="163" t="s">
        <v>147</v>
      </c>
      <c r="E140" s="164" t="s">
        <v>189</v>
      </c>
      <c r="F140" s="241" t="s">
        <v>190</v>
      </c>
      <c r="G140" s="241"/>
      <c r="H140" s="241"/>
      <c r="I140" s="241"/>
      <c r="J140" s="165" t="s">
        <v>180</v>
      </c>
      <c r="K140" s="166">
        <v>1</v>
      </c>
      <c r="L140" s="265">
        <v>0</v>
      </c>
      <c r="M140" s="265"/>
      <c r="N140" s="243">
        <f t="shared" si="5"/>
        <v>0</v>
      </c>
      <c r="O140" s="230"/>
      <c r="P140" s="230"/>
      <c r="Q140" s="230"/>
      <c r="R140" s="137"/>
      <c r="S140" s="141" t="s">
        <v>377</v>
      </c>
      <c r="T140" s="167" t="s">
        <v>5</v>
      </c>
      <c r="U140" s="44" t="s">
        <v>40</v>
      </c>
      <c r="V140" s="36"/>
      <c r="W140" s="168">
        <f t="shared" si="6"/>
        <v>0</v>
      </c>
      <c r="X140" s="168">
        <v>0</v>
      </c>
      <c r="Y140" s="168">
        <f t="shared" si="7"/>
        <v>0</v>
      </c>
      <c r="Z140" s="168">
        <v>0</v>
      </c>
      <c r="AA140" s="169">
        <f t="shared" si="8"/>
        <v>0</v>
      </c>
      <c r="AR140" s="18" t="s">
        <v>167</v>
      </c>
      <c r="AT140" s="18" t="s">
        <v>147</v>
      </c>
      <c r="AU140" s="18" t="s">
        <v>86</v>
      </c>
      <c r="AY140" s="18" t="s">
        <v>146</v>
      </c>
      <c r="BE140" s="110">
        <f t="shared" si="9"/>
        <v>0</v>
      </c>
      <c r="BF140" s="110">
        <f t="shared" si="10"/>
        <v>0</v>
      </c>
      <c r="BG140" s="110">
        <f t="shared" si="11"/>
        <v>0</v>
      </c>
      <c r="BH140" s="110">
        <f t="shared" si="12"/>
        <v>0</v>
      </c>
      <c r="BI140" s="110">
        <f t="shared" si="13"/>
        <v>0</v>
      </c>
      <c r="BJ140" s="18" t="s">
        <v>82</v>
      </c>
      <c r="BK140" s="110">
        <f t="shared" si="14"/>
        <v>0</v>
      </c>
      <c r="BL140" s="18" t="s">
        <v>168</v>
      </c>
      <c r="BM140" s="18" t="s">
        <v>191</v>
      </c>
    </row>
    <row r="141" spans="2:65" s="1" customFormat="1" ht="31.5" customHeight="1">
      <c r="B141" s="134"/>
      <c r="C141" s="170" t="s">
        <v>192</v>
      </c>
      <c r="D141" s="170" t="s">
        <v>154</v>
      </c>
      <c r="E141" s="171" t="s">
        <v>193</v>
      </c>
      <c r="F141" s="228" t="s">
        <v>194</v>
      </c>
      <c r="G141" s="228"/>
      <c r="H141" s="228"/>
      <c r="I141" s="228"/>
      <c r="J141" s="172" t="s">
        <v>180</v>
      </c>
      <c r="K141" s="173">
        <v>12</v>
      </c>
      <c r="L141" s="229">
        <v>0</v>
      </c>
      <c r="M141" s="229"/>
      <c r="N141" s="230">
        <f t="shared" si="5"/>
        <v>0</v>
      </c>
      <c r="O141" s="230"/>
      <c r="P141" s="230"/>
      <c r="Q141" s="230"/>
      <c r="R141" s="137"/>
      <c r="T141" s="167" t="s">
        <v>5</v>
      </c>
      <c r="U141" s="44" t="s">
        <v>40</v>
      </c>
      <c r="V141" s="36"/>
      <c r="W141" s="168">
        <f t="shared" si="6"/>
        <v>0</v>
      </c>
      <c r="X141" s="168">
        <v>0</v>
      </c>
      <c r="Y141" s="168">
        <f t="shared" si="7"/>
        <v>0</v>
      </c>
      <c r="Z141" s="168">
        <v>0</v>
      </c>
      <c r="AA141" s="169">
        <f t="shared" si="8"/>
        <v>0</v>
      </c>
      <c r="AR141" s="18" t="s">
        <v>168</v>
      </c>
      <c r="AT141" s="18" t="s">
        <v>154</v>
      </c>
      <c r="AU141" s="18" t="s">
        <v>86</v>
      </c>
      <c r="AY141" s="18" t="s">
        <v>146</v>
      </c>
      <c r="BE141" s="110">
        <f t="shared" si="9"/>
        <v>0</v>
      </c>
      <c r="BF141" s="110">
        <f t="shared" si="10"/>
        <v>0</v>
      </c>
      <c r="BG141" s="110">
        <f t="shared" si="11"/>
        <v>0</v>
      </c>
      <c r="BH141" s="110">
        <f t="shared" si="12"/>
        <v>0</v>
      </c>
      <c r="BI141" s="110">
        <f t="shared" si="13"/>
        <v>0</v>
      </c>
      <c r="BJ141" s="18" t="s">
        <v>82</v>
      </c>
      <c r="BK141" s="110">
        <f t="shared" si="14"/>
        <v>0</v>
      </c>
      <c r="BL141" s="18" t="s">
        <v>168</v>
      </c>
      <c r="BM141" s="18" t="s">
        <v>195</v>
      </c>
    </row>
    <row r="142" spans="2:65" s="1" customFormat="1" ht="44.25" customHeight="1">
      <c r="B142" s="134"/>
      <c r="C142" s="163" t="s">
        <v>188</v>
      </c>
      <c r="D142" s="163" t="s">
        <v>147</v>
      </c>
      <c r="E142" s="164" t="s">
        <v>196</v>
      </c>
      <c r="F142" s="241" t="s">
        <v>197</v>
      </c>
      <c r="G142" s="241"/>
      <c r="H142" s="241"/>
      <c r="I142" s="241"/>
      <c r="J142" s="165" t="s">
        <v>180</v>
      </c>
      <c r="K142" s="166">
        <v>24</v>
      </c>
      <c r="L142" s="265">
        <v>0</v>
      </c>
      <c r="M142" s="265"/>
      <c r="N142" s="243">
        <f t="shared" si="5"/>
        <v>0</v>
      </c>
      <c r="O142" s="230"/>
      <c r="P142" s="230"/>
      <c r="Q142" s="230"/>
      <c r="R142" s="137"/>
      <c r="S142" s="141" t="s">
        <v>377</v>
      </c>
      <c r="T142" s="167" t="s">
        <v>5</v>
      </c>
      <c r="U142" s="44" t="s">
        <v>40</v>
      </c>
      <c r="V142" s="36"/>
      <c r="W142" s="168">
        <f t="shared" si="6"/>
        <v>0</v>
      </c>
      <c r="X142" s="168">
        <v>0</v>
      </c>
      <c r="Y142" s="168">
        <f t="shared" si="7"/>
        <v>0</v>
      </c>
      <c r="Z142" s="168">
        <v>0</v>
      </c>
      <c r="AA142" s="169">
        <f t="shared" si="8"/>
        <v>0</v>
      </c>
      <c r="AR142" s="18" t="s">
        <v>167</v>
      </c>
      <c r="AT142" s="18" t="s">
        <v>147</v>
      </c>
      <c r="AU142" s="18" t="s">
        <v>86</v>
      </c>
      <c r="AY142" s="18" t="s">
        <v>146</v>
      </c>
      <c r="BE142" s="110">
        <f t="shared" si="9"/>
        <v>0</v>
      </c>
      <c r="BF142" s="110">
        <f t="shared" si="10"/>
        <v>0</v>
      </c>
      <c r="BG142" s="110">
        <f t="shared" si="11"/>
        <v>0</v>
      </c>
      <c r="BH142" s="110">
        <f t="shared" si="12"/>
        <v>0</v>
      </c>
      <c r="BI142" s="110">
        <f t="shared" si="13"/>
        <v>0</v>
      </c>
      <c r="BJ142" s="18" t="s">
        <v>82</v>
      </c>
      <c r="BK142" s="110">
        <f t="shared" si="14"/>
        <v>0</v>
      </c>
      <c r="BL142" s="18" t="s">
        <v>168</v>
      </c>
      <c r="BM142" s="18" t="s">
        <v>198</v>
      </c>
    </row>
    <row r="143" spans="2:65" s="1" customFormat="1" ht="44.25" customHeight="1">
      <c r="B143" s="134"/>
      <c r="C143" s="163" t="s">
        <v>11</v>
      </c>
      <c r="D143" s="163" t="s">
        <v>147</v>
      </c>
      <c r="E143" s="164" t="s">
        <v>199</v>
      </c>
      <c r="F143" s="241" t="s">
        <v>200</v>
      </c>
      <c r="G143" s="241"/>
      <c r="H143" s="241"/>
      <c r="I143" s="241"/>
      <c r="J143" s="165" t="s">
        <v>180</v>
      </c>
      <c r="K143" s="166">
        <v>2</v>
      </c>
      <c r="L143" s="265">
        <v>0</v>
      </c>
      <c r="M143" s="265"/>
      <c r="N143" s="243">
        <f t="shared" si="5"/>
        <v>0</v>
      </c>
      <c r="O143" s="230"/>
      <c r="P143" s="230"/>
      <c r="Q143" s="230"/>
      <c r="R143" s="137"/>
      <c r="S143" s="141" t="s">
        <v>377</v>
      </c>
      <c r="T143" s="167" t="s">
        <v>5</v>
      </c>
      <c r="U143" s="44" t="s">
        <v>40</v>
      </c>
      <c r="V143" s="36"/>
      <c r="W143" s="168">
        <f t="shared" si="6"/>
        <v>0</v>
      </c>
      <c r="X143" s="168">
        <v>0</v>
      </c>
      <c r="Y143" s="168">
        <f t="shared" si="7"/>
        <v>0</v>
      </c>
      <c r="Z143" s="168">
        <v>0</v>
      </c>
      <c r="AA143" s="169">
        <f t="shared" si="8"/>
        <v>0</v>
      </c>
      <c r="AR143" s="18" t="s">
        <v>167</v>
      </c>
      <c r="AT143" s="18" t="s">
        <v>147</v>
      </c>
      <c r="AU143" s="18" t="s">
        <v>86</v>
      </c>
      <c r="AY143" s="18" t="s">
        <v>146</v>
      </c>
      <c r="BE143" s="110">
        <f t="shared" si="9"/>
        <v>0</v>
      </c>
      <c r="BF143" s="110">
        <f t="shared" si="10"/>
        <v>0</v>
      </c>
      <c r="BG143" s="110">
        <f t="shared" si="11"/>
        <v>0</v>
      </c>
      <c r="BH143" s="110">
        <f t="shared" si="12"/>
        <v>0</v>
      </c>
      <c r="BI143" s="110">
        <f t="shared" si="13"/>
        <v>0</v>
      </c>
      <c r="BJ143" s="18" t="s">
        <v>82</v>
      </c>
      <c r="BK143" s="110">
        <f t="shared" si="14"/>
        <v>0</v>
      </c>
      <c r="BL143" s="18" t="s">
        <v>168</v>
      </c>
      <c r="BM143" s="18" t="s">
        <v>201</v>
      </c>
    </row>
    <row r="144" spans="2:65" s="1" customFormat="1" ht="44.25" customHeight="1">
      <c r="B144" s="134"/>
      <c r="C144" s="163" t="s">
        <v>191</v>
      </c>
      <c r="D144" s="163" t="s">
        <v>147</v>
      </c>
      <c r="E144" s="164" t="s">
        <v>202</v>
      </c>
      <c r="F144" s="241" t="s">
        <v>203</v>
      </c>
      <c r="G144" s="241"/>
      <c r="H144" s="241"/>
      <c r="I144" s="241"/>
      <c r="J144" s="165" t="s">
        <v>180</v>
      </c>
      <c r="K144" s="166">
        <v>4</v>
      </c>
      <c r="L144" s="265">
        <v>0</v>
      </c>
      <c r="M144" s="265"/>
      <c r="N144" s="243">
        <f t="shared" si="5"/>
        <v>0</v>
      </c>
      <c r="O144" s="230"/>
      <c r="P144" s="230"/>
      <c r="Q144" s="230"/>
      <c r="R144" s="137"/>
      <c r="S144" s="141" t="s">
        <v>377</v>
      </c>
      <c r="T144" s="167" t="s">
        <v>5</v>
      </c>
      <c r="U144" s="44" t="s">
        <v>40</v>
      </c>
      <c r="V144" s="36"/>
      <c r="W144" s="168">
        <f t="shared" si="6"/>
        <v>0</v>
      </c>
      <c r="X144" s="168">
        <v>0</v>
      </c>
      <c r="Y144" s="168">
        <f t="shared" si="7"/>
        <v>0</v>
      </c>
      <c r="Z144" s="168">
        <v>0</v>
      </c>
      <c r="AA144" s="169">
        <f t="shared" si="8"/>
        <v>0</v>
      </c>
      <c r="AR144" s="18" t="s">
        <v>167</v>
      </c>
      <c r="AT144" s="18" t="s">
        <v>147</v>
      </c>
      <c r="AU144" s="18" t="s">
        <v>86</v>
      </c>
      <c r="AY144" s="18" t="s">
        <v>146</v>
      </c>
      <c r="BE144" s="110">
        <f t="shared" si="9"/>
        <v>0</v>
      </c>
      <c r="BF144" s="110">
        <f t="shared" si="10"/>
        <v>0</v>
      </c>
      <c r="BG144" s="110">
        <f t="shared" si="11"/>
        <v>0</v>
      </c>
      <c r="BH144" s="110">
        <f t="shared" si="12"/>
        <v>0</v>
      </c>
      <c r="BI144" s="110">
        <f t="shared" si="13"/>
        <v>0</v>
      </c>
      <c r="BJ144" s="18" t="s">
        <v>82</v>
      </c>
      <c r="BK144" s="110">
        <f t="shared" si="14"/>
        <v>0</v>
      </c>
      <c r="BL144" s="18" t="s">
        <v>168</v>
      </c>
      <c r="BM144" s="18" t="s">
        <v>204</v>
      </c>
    </row>
    <row r="145" spans="2:65" s="1" customFormat="1" ht="44.25" customHeight="1">
      <c r="B145" s="134"/>
      <c r="C145" s="163" t="s">
        <v>205</v>
      </c>
      <c r="D145" s="163" t="s">
        <v>147</v>
      </c>
      <c r="E145" s="164" t="s">
        <v>206</v>
      </c>
      <c r="F145" s="241" t="s">
        <v>207</v>
      </c>
      <c r="G145" s="241"/>
      <c r="H145" s="241"/>
      <c r="I145" s="241"/>
      <c r="J145" s="165" t="s">
        <v>180</v>
      </c>
      <c r="K145" s="166">
        <v>2</v>
      </c>
      <c r="L145" s="265">
        <v>0</v>
      </c>
      <c r="M145" s="265"/>
      <c r="N145" s="243">
        <f t="shared" si="5"/>
        <v>0</v>
      </c>
      <c r="O145" s="230"/>
      <c r="P145" s="230"/>
      <c r="Q145" s="230"/>
      <c r="R145" s="137"/>
      <c r="S145" s="141" t="s">
        <v>377</v>
      </c>
      <c r="T145" s="167" t="s">
        <v>5</v>
      </c>
      <c r="U145" s="44" t="s">
        <v>40</v>
      </c>
      <c r="V145" s="36"/>
      <c r="W145" s="168">
        <f t="shared" si="6"/>
        <v>0</v>
      </c>
      <c r="X145" s="168">
        <v>0</v>
      </c>
      <c r="Y145" s="168">
        <f t="shared" si="7"/>
        <v>0</v>
      </c>
      <c r="Z145" s="168">
        <v>0</v>
      </c>
      <c r="AA145" s="169">
        <f t="shared" si="8"/>
        <v>0</v>
      </c>
      <c r="AR145" s="18" t="s">
        <v>167</v>
      </c>
      <c r="AT145" s="18" t="s">
        <v>147</v>
      </c>
      <c r="AU145" s="18" t="s">
        <v>86</v>
      </c>
      <c r="AY145" s="18" t="s">
        <v>146</v>
      </c>
      <c r="BE145" s="110">
        <f t="shared" si="9"/>
        <v>0</v>
      </c>
      <c r="BF145" s="110">
        <f t="shared" si="10"/>
        <v>0</v>
      </c>
      <c r="BG145" s="110">
        <f t="shared" si="11"/>
        <v>0</v>
      </c>
      <c r="BH145" s="110">
        <f t="shared" si="12"/>
        <v>0</v>
      </c>
      <c r="BI145" s="110">
        <f t="shared" si="13"/>
        <v>0</v>
      </c>
      <c r="BJ145" s="18" t="s">
        <v>82</v>
      </c>
      <c r="BK145" s="110">
        <f t="shared" si="14"/>
        <v>0</v>
      </c>
      <c r="BL145" s="18" t="s">
        <v>168</v>
      </c>
      <c r="BM145" s="18" t="s">
        <v>208</v>
      </c>
    </row>
    <row r="146" spans="2:65" s="1" customFormat="1" ht="31.5" customHeight="1">
      <c r="B146" s="134"/>
      <c r="C146" s="170" t="s">
        <v>195</v>
      </c>
      <c r="D146" s="170" t="s">
        <v>154</v>
      </c>
      <c r="E146" s="171" t="s">
        <v>209</v>
      </c>
      <c r="F146" s="228" t="s">
        <v>210</v>
      </c>
      <c r="G146" s="228"/>
      <c r="H146" s="228"/>
      <c r="I146" s="228"/>
      <c r="J146" s="172" t="s">
        <v>180</v>
      </c>
      <c r="K146" s="173">
        <v>32</v>
      </c>
      <c r="L146" s="229">
        <v>0</v>
      </c>
      <c r="M146" s="229"/>
      <c r="N146" s="230">
        <f t="shared" si="5"/>
        <v>0</v>
      </c>
      <c r="O146" s="230"/>
      <c r="P146" s="230"/>
      <c r="Q146" s="230"/>
      <c r="R146" s="137"/>
      <c r="T146" s="167" t="s">
        <v>5</v>
      </c>
      <c r="U146" s="44" t="s">
        <v>40</v>
      </c>
      <c r="V146" s="36"/>
      <c r="W146" s="168">
        <f t="shared" si="6"/>
        <v>0</v>
      </c>
      <c r="X146" s="168">
        <v>0</v>
      </c>
      <c r="Y146" s="168">
        <f t="shared" si="7"/>
        <v>0</v>
      </c>
      <c r="Z146" s="168">
        <v>0</v>
      </c>
      <c r="AA146" s="169">
        <f t="shared" si="8"/>
        <v>0</v>
      </c>
      <c r="AR146" s="18" t="s">
        <v>168</v>
      </c>
      <c r="AT146" s="18" t="s">
        <v>154</v>
      </c>
      <c r="AU146" s="18" t="s">
        <v>86</v>
      </c>
      <c r="AY146" s="18" t="s">
        <v>146</v>
      </c>
      <c r="BE146" s="110">
        <f t="shared" si="9"/>
        <v>0</v>
      </c>
      <c r="BF146" s="110">
        <f t="shared" si="10"/>
        <v>0</v>
      </c>
      <c r="BG146" s="110">
        <f t="shared" si="11"/>
        <v>0</v>
      </c>
      <c r="BH146" s="110">
        <f t="shared" si="12"/>
        <v>0</v>
      </c>
      <c r="BI146" s="110">
        <f t="shared" si="13"/>
        <v>0</v>
      </c>
      <c r="BJ146" s="18" t="s">
        <v>82</v>
      </c>
      <c r="BK146" s="110">
        <f t="shared" si="14"/>
        <v>0</v>
      </c>
      <c r="BL146" s="18" t="s">
        <v>168</v>
      </c>
      <c r="BM146" s="18" t="s">
        <v>211</v>
      </c>
    </row>
    <row r="147" spans="2:65" s="10" customFormat="1" ht="29.85" customHeight="1">
      <c r="B147" s="152"/>
      <c r="C147" s="153"/>
      <c r="D147" s="162" t="s">
        <v>115</v>
      </c>
      <c r="E147" s="162"/>
      <c r="F147" s="162"/>
      <c r="G147" s="162"/>
      <c r="H147" s="162"/>
      <c r="I147" s="162"/>
      <c r="J147" s="162"/>
      <c r="K147" s="162"/>
      <c r="L147" s="162"/>
      <c r="M147" s="162"/>
      <c r="N147" s="237">
        <f>BK147</f>
        <v>0</v>
      </c>
      <c r="O147" s="238"/>
      <c r="P147" s="238"/>
      <c r="Q147" s="238"/>
      <c r="R147" s="155"/>
      <c r="T147" s="156"/>
      <c r="U147" s="153"/>
      <c r="V147" s="153"/>
      <c r="W147" s="157">
        <f>SUM(W148:W151)</f>
        <v>0</v>
      </c>
      <c r="X147" s="153"/>
      <c r="Y147" s="157">
        <f>SUM(Y148:Y151)</f>
        <v>0</v>
      </c>
      <c r="Z147" s="153"/>
      <c r="AA147" s="158">
        <f>SUM(AA148:AA151)</f>
        <v>0</v>
      </c>
      <c r="AR147" s="159" t="s">
        <v>82</v>
      </c>
      <c r="AT147" s="160" t="s">
        <v>74</v>
      </c>
      <c r="AU147" s="160" t="s">
        <v>82</v>
      </c>
      <c r="AY147" s="159" t="s">
        <v>146</v>
      </c>
      <c r="BK147" s="161">
        <f>SUM(BK148:BK151)</f>
        <v>0</v>
      </c>
    </row>
    <row r="148" spans="2:65" s="1" customFormat="1" ht="22.5" customHeight="1">
      <c r="B148" s="134"/>
      <c r="C148" s="170" t="s">
        <v>212</v>
      </c>
      <c r="D148" s="170" t="s">
        <v>154</v>
      </c>
      <c r="E148" s="171" t="s">
        <v>213</v>
      </c>
      <c r="F148" s="228" t="s">
        <v>214</v>
      </c>
      <c r="G148" s="228"/>
      <c r="H148" s="228"/>
      <c r="I148" s="228"/>
      <c r="J148" s="172" t="s">
        <v>215</v>
      </c>
      <c r="K148" s="173">
        <v>2</v>
      </c>
      <c r="L148" s="229">
        <v>0</v>
      </c>
      <c r="M148" s="229"/>
      <c r="N148" s="230">
        <f>ROUND(L148*K148,2)</f>
        <v>0</v>
      </c>
      <c r="O148" s="230"/>
      <c r="P148" s="230"/>
      <c r="Q148" s="230"/>
      <c r="R148" s="137"/>
      <c r="T148" s="167" t="s">
        <v>5</v>
      </c>
      <c r="U148" s="44" t="s">
        <v>40</v>
      </c>
      <c r="V148" s="36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8" t="s">
        <v>152</v>
      </c>
      <c r="AT148" s="18" t="s">
        <v>154</v>
      </c>
      <c r="AU148" s="18" t="s">
        <v>86</v>
      </c>
      <c r="AY148" s="18" t="s">
        <v>146</v>
      </c>
      <c r="BE148" s="110">
        <f>IF(U148="základní",N148,0)</f>
        <v>0</v>
      </c>
      <c r="BF148" s="110">
        <f>IF(U148="snížená",N148,0)</f>
        <v>0</v>
      </c>
      <c r="BG148" s="110">
        <f>IF(U148="zákl. přenesená",N148,0)</f>
        <v>0</v>
      </c>
      <c r="BH148" s="110">
        <f>IF(U148="sníž. přenesená",N148,0)</f>
        <v>0</v>
      </c>
      <c r="BI148" s="110">
        <f>IF(U148="nulová",N148,0)</f>
        <v>0</v>
      </c>
      <c r="BJ148" s="18" t="s">
        <v>82</v>
      </c>
      <c r="BK148" s="110">
        <f>ROUND(L148*K148,2)</f>
        <v>0</v>
      </c>
      <c r="BL148" s="18" t="s">
        <v>152</v>
      </c>
      <c r="BM148" s="18" t="s">
        <v>216</v>
      </c>
    </row>
    <row r="149" spans="2:65" s="1" customFormat="1" ht="22.5" customHeight="1">
      <c r="B149" s="35"/>
      <c r="C149" s="36"/>
      <c r="D149" s="36"/>
      <c r="E149" s="36"/>
      <c r="F149" s="239" t="s">
        <v>217</v>
      </c>
      <c r="G149" s="240"/>
      <c r="H149" s="240"/>
      <c r="I149" s="240"/>
      <c r="J149" s="36"/>
      <c r="K149" s="36"/>
      <c r="L149" s="36"/>
      <c r="M149" s="36"/>
      <c r="N149" s="36"/>
      <c r="O149" s="36"/>
      <c r="P149" s="36"/>
      <c r="Q149" s="36"/>
      <c r="R149" s="37"/>
      <c r="T149" s="174"/>
      <c r="U149" s="36"/>
      <c r="V149" s="36"/>
      <c r="W149" s="36"/>
      <c r="X149" s="36"/>
      <c r="Y149" s="36"/>
      <c r="Z149" s="36"/>
      <c r="AA149" s="74"/>
      <c r="AT149" s="18" t="s">
        <v>218</v>
      </c>
      <c r="AU149" s="18" t="s">
        <v>86</v>
      </c>
    </row>
    <row r="150" spans="2:65" s="1" customFormat="1" ht="22.5" customHeight="1">
      <c r="B150" s="134"/>
      <c r="C150" s="170" t="s">
        <v>198</v>
      </c>
      <c r="D150" s="170" t="s">
        <v>154</v>
      </c>
      <c r="E150" s="171" t="s">
        <v>219</v>
      </c>
      <c r="F150" s="228" t="s">
        <v>220</v>
      </c>
      <c r="G150" s="228"/>
      <c r="H150" s="228"/>
      <c r="I150" s="228"/>
      <c r="J150" s="172" t="s">
        <v>215</v>
      </c>
      <c r="K150" s="173">
        <v>4</v>
      </c>
      <c r="L150" s="229">
        <v>0</v>
      </c>
      <c r="M150" s="229"/>
      <c r="N150" s="230">
        <f>ROUND(L150*K150,2)</f>
        <v>0</v>
      </c>
      <c r="O150" s="230"/>
      <c r="P150" s="230"/>
      <c r="Q150" s="230"/>
      <c r="R150" s="137"/>
      <c r="T150" s="167" t="s">
        <v>5</v>
      </c>
      <c r="U150" s="44" t="s">
        <v>40</v>
      </c>
      <c r="V150" s="36"/>
      <c r="W150" s="168">
        <f>V150*K150</f>
        <v>0</v>
      </c>
      <c r="X150" s="168">
        <v>0</v>
      </c>
      <c r="Y150" s="168">
        <f>X150*K150</f>
        <v>0</v>
      </c>
      <c r="Z150" s="168">
        <v>0</v>
      </c>
      <c r="AA150" s="169">
        <f>Z150*K150</f>
        <v>0</v>
      </c>
      <c r="AR150" s="18" t="s">
        <v>152</v>
      </c>
      <c r="AT150" s="18" t="s">
        <v>154</v>
      </c>
      <c r="AU150" s="18" t="s">
        <v>86</v>
      </c>
      <c r="AY150" s="18" t="s">
        <v>146</v>
      </c>
      <c r="BE150" s="110">
        <f>IF(U150="základní",N150,0)</f>
        <v>0</v>
      </c>
      <c r="BF150" s="110">
        <f>IF(U150="snížená",N150,0)</f>
        <v>0</v>
      </c>
      <c r="BG150" s="110">
        <f>IF(U150="zákl. přenesená",N150,0)</f>
        <v>0</v>
      </c>
      <c r="BH150" s="110">
        <f>IF(U150="sníž. přenesená",N150,0)</f>
        <v>0</v>
      </c>
      <c r="BI150" s="110">
        <f>IF(U150="nulová",N150,0)</f>
        <v>0</v>
      </c>
      <c r="BJ150" s="18" t="s">
        <v>82</v>
      </c>
      <c r="BK150" s="110">
        <f>ROUND(L150*K150,2)</f>
        <v>0</v>
      </c>
      <c r="BL150" s="18" t="s">
        <v>152</v>
      </c>
      <c r="BM150" s="18" t="s">
        <v>221</v>
      </c>
    </row>
    <row r="151" spans="2:65" s="1" customFormat="1" ht="22.5" customHeight="1">
      <c r="B151" s="35"/>
      <c r="C151" s="36"/>
      <c r="D151" s="36"/>
      <c r="E151" s="36"/>
      <c r="F151" s="239" t="s">
        <v>217</v>
      </c>
      <c r="G151" s="240"/>
      <c r="H151" s="240"/>
      <c r="I151" s="240"/>
      <c r="J151" s="36"/>
      <c r="K151" s="36"/>
      <c r="L151" s="36"/>
      <c r="M151" s="36"/>
      <c r="N151" s="36"/>
      <c r="O151" s="36"/>
      <c r="P151" s="36"/>
      <c r="Q151" s="36"/>
      <c r="R151" s="37"/>
      <c r="T151" s="174"/>
      <c r="U151" s="36"/>
      <c r="V151" s="36"/>
      <c r="W151" s="36"/>
      <c r="X151" s="36"/>
      <c r="Y151" s="36"/>
      <c r="Z151" s="36"/>
      <c r="AA151" s="74"/>
      <c r="AT151" s="18" t="s">
        <v>218</v>
      </c>
      <c r="AU151" s="18" t="s">
        <v>86</v>
      </c>
    </row>
    <row r="152" spans="2:65" s="10" customFormat="1" ht="29.85" customHeight="1">
      <c r="B152" s="152"/>
      <c r="C152" s="153"/>
      <c r="D152" s="162" t="s">
        <v>116</v>
      </c>
      <c r="E152" s="162"/>
      <c r="F152" s="162"/>
      <c r="G152" s="162"/>
      <c r="H152" s="162"/>
      <c r="I152" s="162"/>
      <c r="J152" s="162"/>
      <c r="K152" s="162"/>
      <c r="L152" s="162"/>
      <c r="M152" s="162"/>
      <c r="N152" s="235">
        <f>BK152</f>
        <v>0</v>
      </c>
      <c r="O152" s="236"/>
      <c r="P152" s="236"/>
      <c r="Q152" s="236"/>
      <c r="R152" s="155"/>
      <c r="T152" s="156"/>
      <c r="U152" s="153"/>
      <c r="V152" s="153"/>
      <c r="W152" s="157">
        <f>SUM(W153:W167)</f>
        <v>0</v>
      </c>
      <c r="X152" s="153"/>
      <c r="Y152" s="157">
        <f>SUM(Y153:Y167)</f>
        <v>0</v>
      </c>
      <c r="Z152" s="153"/>
      <c r="AA152" s="158">
        <f>SUM(AA153:AA167)</f>
        <v>0</v>
      </c>
      <c r="AR152" s="159" t="s">
        <v>82</v>
      </c>
      <c r="AT152" s="160" t="s">
        <v>74</v>
      </c>
      <c r="AU152" s="160" t="s">
        <v>82</v>
      </c>
      <c r="AY152" s="159" t="s">
        <v>146</v>
      </c>
      <c r="BK152" s="161">
        <f>SUM(BK153:BK167)</f>
        <v>0</v>
      </c>
    </row>
    <row r="153" spans="2:65" s="1" customFormat="1" ht="31.5" customHeight="1">
      <c r="B153" s="134"/>
      <c r="C153" s="163" t="s">
        <v>10</v>
      </c>
      <c r="D153" s="163" t="s">
        <v>147</v>
      </c>
      <c r="E153" s="164" t="s">
        <v>222</v>
      </c>
      <c r="F153" s="241" t="s">
        <v>223</v>
      </c>
      <c r="G153" s="241"/>
      <c r="H153" s="241"/>
      <c r="I153" s="241"/>
      <c r="J153" s="165" t="s">
        <v>180</v>
      </c>
      <c r="K153" s="166">
        <v>16</v>
      </c>
      <c r="L153" s="242">
        <v>0</v>
      </c>
      <c r="M153" s="242"/>
      <c r="N153" s="243">
        <f>ROUND(L153*K153,2)</f>
        <v>0</v>
      </c>
      <c r="O153" s="230"/>
      <c r="P153" s="230"/>
      <c r="Q153" s="230"/>
      <c r="R153" s="137"/>
      <c r="T153" s="167" t="s">
        <v>5</v>
      </c>
      <c r="U153" s="44" t="s">
        <v>40</v>
      </c>
      <c r="V153" s="36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18" t="s">
        <v>151</v>
      </c>
      <c r="AT153" s="18" t="s">
        <v>147</v>
      </c>
      <c r="AU153" s="18" t="s">
        <v>86</v>
      </c>
      <c r="AY153" s="18" t="s">
        <v>146</v>
      </c>
      <c r="BE153" s="110">
        <f>IF(U153="základní",N153,0)</f>
        <v>0</v>
      </c>
      <c r="BF153" s="110">
        <f>IF(U153="snížená",N153,0)</f>
        <v>0</v>
      </c>
      <c r="BG153" s="110">
        <f>IF(U153="zákl. přenesená",N153,0)</f>
        <v>0</v>
      </c>
      <c r="BH153" s="110">
        <f>IF(U153="sníž. přenesená",N153,0)</f>
        <v>0</v>
      </c>
      <c r="BI153" s="110">
        <f>IF(U153="nulová",N153,0)</f>
        <v>0</v>
      </c>
      <c r="BJ153" s="18" t="s">
        <v>82</v>
      </c>
      <c r="BK153" s="110">
        <f>ROUND(L153*K153,2)</f>
        <v>0</v>
      </c>
      <c r="BL153" s="18" t="s">
        <v>152</v>
      </c>
      <c r="BM153" s="18" t="s">
        <v>224</v>
      </c>
    </row>
    <row r="154" spans="2:65" s="1" customFormat="1" ht="22.5" customHeight="1">
      <c r="B154" s="35"/>
      <c r="C154" s="36"/>
      <c r="D154" s="36"/>
      <c r="E154" s="36"/>
      <c r="F154" s="239" t="s">
        <v>225</v>
      </c>
      <c r="G154" s="240"/>
      <c r="H154" s="240"/>
      <c r="I154" s="240"/>
      <c r="J154" s="36"/>
      <c r="K154" s="36"/>
      <c r="L154" s="36"/>
      <c r="M154" s="36"/>
      <c r="N154" s="36"/>
      <c r="O154" s="36"/>
      <c r="P154" s="36"/>
      <c r="Q154" s="36"/>
      <c r="R154" s="37"/>
      <c r="T154" s="174"/>
      <c r="U154" s="36"/>
      <c r="V154" s="36"/>
      <c r="W154" s="36"/>
      <c r="X154" s="36"/>
      <c r="Y154" s="36"/>
      <c r="Z154" s="36"/>
      <c r="AA154" s="74"/>
      <c r="AT154" s="18" t="s">
        <v>218</v>
      </c>
      <c r="AU154" s="18" t="s">
        <v>86</v>
      </c>
    </row>
    <row r="155" spans="2:65" s="1" customFormat="1" ht="31.5" customHeight="1">
      <c r="B155" s="134"/>
      <c r="C155" s="163" t="s">
        <v>201</v>
      </c>
      <c r="D155" s="163" t="s">
        <v>147</v>
      </c>
      <c r="E155" s="164" t="s">
        <v>226</v>
      </c>
      <c r="F155" s="241" t="s">
        <v>227</v>
      </c>
      <c r="G155" s="241"/>
      <c r="H155" s="241"/>
      <c r="I155" s="241"/>
      <c r="J155" s="165" t="s">
        <v>180</v>
      </c>
      <c r="K155" s="166">
        <v>4</v>
      </c>
      <c r="L155" s="242">
        <v>0</v>
      </c>
      <c r="M155" s="242"/>
      <c r="N155" s="243">
        <f>ROUND(L155*K155,2)</f>
        <v>0</v>
      </c>
      <c r="O155" s="230"/>
      <c r="P155" s="230"/>
      <c r="Q155" s="230"/>
      <c r="R155" s="137"/>
      <c r="T155" s="167" t="s">
        <v>5</v>
      </c>
      <c r="U155" s="44" t="s">
        <v>40</v>
      </c>
      <c r="V155" s="36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18" t="s">
        <v>151</v>
      </c>
      <c r="AT155" s="18" t="s">
        <v>147</v>
      </c>
      <c r="AU155" s="18" t="s">
        <v>86</v>
      </c>
      <c r="AY155" s="18" t="s">
        <v>146</v>
      </c>
      <c r="BE155" s="110">
        <f>IF(U155="základní",N155,0)</f>
        <v>0</v>
      </c>
      <c r="BF155" s="110">
        <f>IF(U155="snížená",N155,0)</f>
        <v>0</v>
      </c>
      <c r="BG155" s="110">
        <f>IF(U155="zákl. přenesená",N155,0)</f>
        <v>0</v>
      </c>
      <c r="BH155" s="110">
        <f>IF(U155="sníž. přenesená",N155,0)</f>
        <v>0</v>
      </c>
      <c r="BI155" s="110">
        <f>IF(U155="nulová",N155,0)</f>
        <v>0</v>
      </c>
      <c r="BJ155" s="18" t="s">
        <v>82</v>
      </c>
      <c r="BK155" s="110">
        <f>ROUND(L155*K155,2)</f>
        <v>0</v>
      </c>
      <c r="BL155" s="18" t="s">
        <v>152</v>
      </c>
      <c r="BM155" s="18" t="s">
        <v>228</v>
      </c>
    </row>
    <row r="156" spans="2:65" s="1" customFormat="1" ht="22.5" customHeight="1">
      <c r="B156" s="35"/>
      <c r="C156" s="36"/>
      <c r="D156" s="36"/>
      <c r="E156" s="36"/>
      <c r="F156" s="239" t="s">
        <v>225</v>
      </c>
      <c r="G156" s="240"/>
      <c r="H156" s="240"/>
      <c r="I156" s="240"/>
      <c r="J156" s="36"/>
      <c r="K156" s="36"/>
      <c r="L156" s="36"/>
      <c r="M156" s="36"/>
      <c r="N156" s="36"/>
      <c r="O156" s="36"/>
      <c r="P156" s="36"/>
      <c r="Q156" s="36"/>
      <c r="R156" s="37"/>
      <c r="T156" s="174"/>
      <c r="U156" s="36"/>
      <c r="V156" s="36"/>
      <c r="W156" s="36"/>
      <c r="X156" s="36"/>
      <c r="Y156" s="36"/>
      <c r="Z156" s="36"/>
      <c r="AA156" s="74"/>
      <c r="AT156" s="18" t="s">
        <v>218</v>
      </c>
      <c r="AU156" s="18" t="s">
        <v>86</v>
      </c>
    </row>
    <row r="157" spans="2:65" s="1" customFormat="1" ht="22.5" customHeight="1">
      <c r="B157" s="134"/>
      <c r="C157" s="163" t="s">
        <v>229</v>
      </c>
      <c r="D157" s="163" t="s">
        <v>147</v>
      </c>
      <c r="E157" s="164" t="s">
        <v>230</v>
      </c>
      <c r="F157" s="241" t="s">
        <v>231</v>
      </c>
      <c r="G157" s="241"/>
      <c r="H157" s="241"/>
      <c r="I157" s="241"/>
      <c r="J157" s="165" t="s">
        <v>180</v>
      </c>
      <c r="K157" s="166">
        <v>3</v>
      </c>
      <c r="L157" s="242">
        <v>0</v>
      </c>
      <c r="M157" s="242"/>
      <c r="N157" s="243">
        <f>ROUND(L157*K157,2)</f>
        <v>0</v>
      </c>
      <c r="O157" s="230"/>
      <c r="P157" s="230"/>
      <c r="Q157" s="230"/>
      <c r="R157" s="137"/>
      <c r="T157" s="167" t="s">
        <v>5</v>
      </c>
      <c r="U157" s="44" t="s">
        <v>40</v>
      </c>
      <c r="V157" s="36"/>
      <c r="W157" s="168">
        <f>V157*K157</f>
        <v>0</v>
      </c>
      <c r="X157" s="168">
        <v>0</v>
      </c>
      <c r="Y157" s="168">
        <f>X157*K157</f>
        <v>0</v>
      </c>
      <c r="Z157" s="168">
        <v>0</v>
      </c>
      <c r="AA157" s="169">
        <f>Z157*K157</f>
        <v>0</v>
      </c>
      <c r="AR157" s="18" t="s">
        <v>151</v>
      </c>
      <c r="AT157" s="18" t="s">
        <v>147</v>
      </c>
      <c r="AU157" s="18" t="s">
        <v>86</v>
      </c>
      <c r="AY157" s="18" t="s">
        <v>146</v>
      </c>
      <c r="BE157" s="110">
        <f>IF(U157="základní",N157,0)</f>
        <v>0</v>
      </c>
      <c r="BF157" s="110">
        <f>IF(U157="snížená",N157,0)</f>
        <v>0</v>
      </c>
      <c r="BG157" s="110">
        <f>IF(U157="zákl. přenesená",N157,0)</f>
        <v>0</v>
      </c>
      <c r="BH157" s="110">
        <f>IF(U157="sníž. přenesená",N157,0)</f>
        <v>0</v>
      </c>
      <c r="BI157" s="110">
        <f>IF(U157="nulová",N157,0)</f>
        <v>0</v>
      </c>
      <c r="BJ157" s="18" t="s">
        <v>82</v>
      </c>
      <c r="BK157" s="110">
        <f>ROUND(L157*K157,2)</f>
        <v>0</v>
      </c>
      <c r="BL157" s="18" t="s">
        <v>152</v>
      </c>
      <c r="BM157" s="18" t="s">
        <v>232</v>
      </c>
    </row>
    <row r="158" spans="2:65" s="1" customFormat="1" ht="22.5" customHeight="1">
      <c r="B158" s="35"/>
      <c r="C158" s="36"/>
      <c r="D158" s="36"/>
      <c r="E158" s="36"/>
      <c r="F158" s="239" t="s">
        <v>225</v>
      </c>
      <c r="G158" s="240"/>
      <c r="H158" s="240"/>
      <c r="I158" s="240"/>
      <c r="J158" s="36"/>
      <c r="K158" s="36"/>
      <c r="L158" s="36"/>
      <c r="M158" s="36"/>
      <c r="N158" s="36"/>
      <c r="O158" s="36"/>
      <c r="P158" s="36"/>
      <c r="Q158" s="36"/>
      <c r="R158" s="37"/>
      <c r="T158" s="174"/>
      <c r="U158" s="36"/>
      <c r="V158" s="36"/>
      <c r="W158" s="36"/>
      <c r="X158" s="36"/>
      <c r="Y158" s="36"/>
      <c r="Z158" s="36"/>
      <c r="AA158" s="74"/>
      <c r="AT158" s="18" t="s">
        <v>218</v>
      </c>
      <c r="AU158" s="18" t="s">
        <v>86</v>
      </c>
    </row>
    <row r="159" spans="2:65" s="1" customFormat="1" ht="22.5" customHeight="1">
      <c r="B159" s="134"/>
      <c r="C159" s="170" t="s">
        <v>204</v>
      </c>
      <c r="D159" s="170" t="s">
        <v>154</v>
      </c>
      <c r="E159" s="171" t="s">
        <v>233</v>
      </c>
      <c r="F159" s="228" t="s">
        <v>234</v>
      </c>
      <c r="G159" s="228"/>
      <c r="H159" s="228"/>
      <c r="I159" s="228"/>
      <c r="J159" s="172" t="s">
        <v>235</v>
      </c>
      <c r="K159" s="173">
        <v>597</v>
      </c>
      <c r="L159" s="229">
        <v>0</v>
      </c>
      <c r="M159" s="229"/>
      <c r="N159" s="230">
        <f>ROUND(L159*K159,2)</f>
        <v>0</v>
      </c>
      <c r="O159" s="230"/>
      <c r="P159" s="230"/>
      <c r="Q159" s="230"/>
      <c r="R159" s="137"/>
      <c r="T159" s="167" t="s">
        <v>5</v>
      </c>
      <c r="U159" s="44" t="s">
        <v>40</v>
      </c>
      <c r="V159" s="36"/>
      <c r="W159" s="168">
        <f>V159*K159</f>
        <v>0</v>
      </c>
      <c r="X159" s="168">
        <v>0</v>
      </c>
      <c r="Y159" s="168">
        <f>X159*K159</f>
        <v>0</v>
      </c>
      <c r="Z159" s="168">
        <v>0</v>
      </c>
      <c r="AA159" s="169">
        <f>Z159*K159</f>
        <v>0</v>
      </c>
      <c r="AR159" s="18" t="s">
        <v>152</v>
      </c>
      <c r="AT159" s="18" t="s">
        <v>154</v>
      </c>
      <c r="AU159" s="18" t="s">
        <v>86</v>
      </c>
      <c r="AY159" s="18" t="s">
        <v>146</v>
      </c>
      <c r="BE159" s="110">
        <f>IF(U159="základní",N159,0)</f>
        <v>0</v>
      </c>
      <c r="BF159" s="110">
        <f>IF(U159="snížená",N159,0)</f>
        <v>0</v>
      </c>
      <c r="BG159" s="110">
        <f>IF(U159="zákl. přenesená",N159,0)</f>
        <v>0</v>
      </c>
      <c r="BH159" s="110">
        <f>IF(U159="sníž. přenesená",N159,0)</f>
        <v>0</v>
      </c>
      <c r="BI159" s="110">
        <f>IF(U159="nulová",N159,0)</f>
        <v>0</v>
      </c>
      <c r="BJ159" s="18" t="s">
        <v>82</v>
      </c>
      <c r="BK159" s="110">
        <f>ROUND(L159*K159,2)</f>
        <v>0</v>
      </c>
      <c r="BL159" s="18" t="s">
        <v>152</v>
      </c>
      <c r="BM159" s="18" t="s">
        <v>236</v>
      </c>
    </row>
    <row r="160" spans="2:65" s="1" customFormat="1" ht="31.5" customHeight="1">
      <c r="B160" s="134"/>
      <c r="C160" s="163" t="s">
        <v>237</v>
      </c>
      <c r="D160" s="163" t="s">
        <v>147</v>
      </c>
      <c r="E160" s="164" t="s">
        <v>238</v>
      </c>
      <c r="F160" s="241" t="s">
        <v>239</v>
      </c>
      <c r="G160" s="241"/>
      <c r="H160" s="241"/>
      <c r="I160" s="241"/>
      <c r="J160" s="165" t="s">
        <v>180</v>
      </c>
      <c r="K160" s="166">
        <v>38</v>
      </c>
      <c r="L160" s="242">
        <v>0</v>
      </c>
      <c r="M160" s="242"/>
      <c r="N160" s="243">
        <f>ROUND(L160*K160,2)</f>
        <v>0</v>
      </c>
      <c r="O160" s="230"/>
      <c r="P160" s="230"/>
      <c r="Q160" s="230"/>
      <c r="R160" s="137"/>
      <c r="T160" s="167" t="s">
        <v>5</v>
      </c>
      <c r="U160" s="44" t="s">
        <v>40</v>
      </c>
      <c r="V160" s="36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18" t="s">
        <v>151</v>
      </c>
      <c r="AT160" s="18" t="s">
        <v>147</v>
      </c>
      <c r="AU160" s="18" t="s">
        <v>86</v>
      </c>
      <c r="AY160" s="18" t="s">
        <v>146</v>
      </c>
      <c r="BE160" s="110">
        <f>IF(U160="základní",N160,0)</f>
        <v>0</v>
      </c>
      <c r="BF160" s="110">
        <f>IF(U160="snížená",N160,0)</f>
        <v>0</v>
      </c>
      <c r="BG160" s="110">
        <f>IF(U160="zákl. přenesená",N160,0)</f>
        <v>0</v>
      </c>
      <c r="BH160" s="110">
        <f>IF(U160="sníž. přenesená",N160,0)</f>
        <v>0</v>
      </c>
      <c r="BI160" s="110">
        <f>IF(U160="nulová",N160,0)</f>
        <v>0</v>
      </c>
      <c r="BJ160" s="18" t="s">
        <v>82</v>
      </c>
      <c r="BK160" s="110">
        <f>ROUND(L160*K160,2)</f>
        <v>0</v>
      </c>
      <c r="BL160" s="18" t="s">
        <v>152</v>
      </c>
      <c r="BM160" s="18" t="s">
        <v>240</v>
      </c>
    </row>
    <row r="161" spans="2:65" s="1" customFormat="1" ht="22.5" customHeight="1">
      <c r="B161" s="35"/>
      <c r="C161" s="36"/>
      <c r="D161" s="36"/>
      <c r="E161" s="36"/>
      <c r="F161" s="239" t="s">
        <v>225</v>
      </c>
      <c r="G161" s="240"/>
      <c r="H161" s="240"/>
      <c r="I161" s="240"/>
      <c r="J161" s="36"/>
      <c r="K161" s="36"/>
      <c r="L161" s="36"/>
      <c r="M161" s="36"/>
      <c r="N161" s="36"/>
      <c r="O161" s="36"/>
      <c r="P161" s="36"/>
      <c r="Q161" s="36"/>
      <c r="R161" s="37"/>
      <c r="T161" s="174"/>
      <c r="U161" s="36"/>
      <c r="V161" s="36"/>
      <c r="W161" s="36"/>
      <c r="X161" s="36"/>
      <c r="Y161" s="36"/>
      <c r="Z161" s="36"/>
      <c r="AA161" s="74"/>
      <c r="AT161" s="18" t="s">
        <v>218</v>
      </c>
      <c r="AU161" s="18" t="s">
        <v>86</v>
      </c>
    </row>
    <row r="162" spans="2:65" s="1" customFormat="1" ht="31.5" customHeight="1">
      <c r="B162" s="134"/>
      <c r="C162" s="163" t="s">
        <v>208</v>
      </c>
      <c r="D162" s="163" t="s">
        <v>147</v>
      </c>
      <c r="E162" s="164" t="s">
        <v>241</v>
      </c>
      <c r="F162" s="241" t="s">
        <v>242</v>
      </c>
      <c r="G162" s="241"/>
      <c r="H162" s="241"/>
      <c r="I162" s="241"/>
      <c r="J162" s="165" t="s">
        <v>180</v>
      </c>
      <c r="K162" s="166">
        <v>6</v>
      </c>
      <c r="L162" s="242">
        <v>0</v>
      </c>
      <c r="M162" s="242"/>
      <c r="N162" s="243">
        <f>ROUND(L162*K162,2)</f>
        <v>0</v>
      </c>
      <c r="O162" s="230"/>
      <c r="P162" s="230"/>
      <c r="Q162" s="230"/>
      <c r="R162" s="137"/>
      <c r="T162" s="167" t="s">
        <v>5</v>
      </c>
      <c r="U162" s="44" t="s">
        <v>40</v>
      </c>
      <c r="V162" s="36"/>
      <c r="W162" s="168">
        <f>V162*K162</f>
        <v>0</v>
      </c>
      <c r="X162" s="168">
        <v>0</v>
      </c>
      <c r="Y162" s="168">
        <f>X162*K162</f>
        <v>0</v>
      </c>
      <c r="Z162" s="168">
        <v>0</v>
      </c>
      <c r="AA162" s="169">
        <f>Z162*K162</f>
        <v>0</v>
      </c>
      <c r="AR162" s="18" t="s">
        <v>151</v>
      </c>
      <c r="AT162" s="18" t="s">
        <v>147</v>
      </c>
      <c r="AU162" s="18" t="s">
        <v>86</v>
      </c>
      <c r="AY162" s="18" t="s">
        <v>146</v>
      </c>
      <c r="BE162" s="110">
        <f>IF(U162="základní",N162,0)</f>
        <v>0</v>
      </c>
      <c r="BF162" s="110">
        <f>IF(U162="snížená",N162,0)</f>
        <v>0</v>
      </c>
      <c r="BG162" s="110">
        <f>IF(U162="zákl. přenesená",N162,0)</f>
        <v>0</v>
      </c>
      <c r="BH162" s="110">
        <f>IF(U162="sníž. přenesená",N162,0)</f>
        <v>0</v>
      </c>
      <c r="BI162" s="110">
        <f>IF(U162="nulová",N162,0)</f>
        <v>0</v>
      </c>
      <c r="BJ162" s="18" t="s">
        <v>82</v>
      </c>
      <c r="BK162" s="110">
        <f>ROUND(L162*K162,2)</f>
        <v>0</v>
      </c>
      <c r="BL162" s="18" t="s">
        <v>152</v>
      </c>
      <c r="BM162" s="18" t="s">
        <v>243</v>
      </c>
    </row>
    <row r="163" spans="2:65" s="1" customFormat="1" ht="22.5" customHeight="1">
      <c r="B163" s="35"/>
      <c r="C163" s="36"/>
      <c r="D163" s="36"/>
      <c r="E163" s="36"/>
      <c r="F163" s="239" t="s">
        <v>225</v>
      </c>
      <c r="G163" s="240"/>
      <c r="H163" s="240"/>
      <c r="I163" s="240"/>
      <c r="J163" s="36"/>
      <c r="K163" s="36"/>
      <c r="L163" s="36"/>
      <c r="M163" s="36"/>
      <c r="N163" s="36"/>
      <c r="O163" s="36"/>
      <c r="P163" s="36"/>
      <c r="Q163" s="36"/>
      <c r="R163" s="37"/>
      <c r="T163" s="174"/>
      <c r="U163" s="36"/>
      <c r="V163" s="36"/>
      <c r="W163" s="36"/>
      <c r="X163" s="36"/>
      <c r="Y163" s="36"/>
      <c r="Z163" s="36"/>
      <c r="AA163" s="74"/>
      <c r="AT163" s="18" t="s">
        <v>218</v>
      </c>
      <c r="AU163" s="18" t="s">
        <v>86</v>
      </c>
    </row>
    <row r="164" spans="2:65" s="1" customFormat="1" ht="22.5" customHeight="1">
      <c r="B164" s="134"/>
      <c r="C164" s="163" t="s">
        <v>244</v>
      </c>
      <c r="D164" s="163" t="s">
        <v>147</v>
      </c>
      <c r="E164" s="164" t="s">
        <v>245</v>
      </c>
      <c r="F164" s="241" t="s">
        <v>246</v>
      </c>
      <c r="G164" s="241"/>
      <c r="H164" s="241"/>
      <c r="I164" s="241"/>
      <c r="J164" s="165" t="s">
        <v>180</v>
      </c>
      <c r="K164" s="166">
        <v>6</v>
      </c>
      <c r="L164" s="242">
        <v>0</v>
      </c>
      <c r="M164" s="242"/>
      <c r="N164" s="243">
        <f>ROUND(L164*K164,2)</f>
        <v>0</v>
      </c>
      <c r="O164" s="230"/>
      <c r="P164" s="230"/>
      <c r="Q164" s="230"/>
      <c r="R164" s="137"/>
      <c r="T164" s="167" t="s">
        <v>5</v>
      </c>
      <c r="U164" s="44" t="s">
        <v>40</v>
      </c>
      <c r="V164" s="36"/>
      <c r="W164" s="168">
        <f>V164*K164</f>
        <v>0</v>
      </c>
      <c r="X164" s="168">
        <v>0</v>
      </c>
      <c r="Y164" s="168">
        <f>X164*K164</f>
        <v>0</v>
      </c>
      <c r="Z164" s="168">
        <v>0</v>
      </c>
      <c r="AA164" s="169">
        <f>Z164*K164</f>
        <v>0</v>
      </c>
      <c r="AR164" s="18" t="s">
        <v>151</v>
      </c>
      <c r="AT164" s="18" t="s">
        <v>147</v>
      </c>
      <c r="AU164" s="18" t="s">
        <v>86</v>
      </c>
      <c r="AY164" s="18" t="s">
        <v>146</v>
      </c>
      <c r="BE164" s="110">
        <f>IF(U164="základní",N164,0)</f>
        <v>0</v>
      </c>
      <c r="BF164" s="110">
        <f>IF(U164="snížená",N164,0)</f>
        <v>0</v>
      </c>
      <c r="BG164" s="110">
        <f>IF(U164="zákl. přenesená",N164,0)</f>
        <v>0</v>
      </c>
      <c r="BH164" s="110">
        <f>IF(U164="sníž. přenesená",N164,0)</f>
        <v>0</v>
      </c>
      <c r="BI164" s="110">
        <f>IF(U164="nulová",N164,0)</f>
        <v>0</v>
      </c>
      <c r="BJ164" s="18" t="s">
        <v>82</v>
      </c>
      <c r="BK164" s="110">
        <f>ROUND(L164*K164,2)</f>
        <v>0</v>
      </c>
      <c r="BL164" s="18" t="s">
        <v>152</v>
      </c>
      <c r="BM164" s="18" t="s">
        <v>247</v>
      </c>
    </row>
    <row r="165" spans="2:65" s="1" customFormat="1" ht="22.5" customHeight="1">
      <c r="B165" s="35"/>
      <c r="C165" s="36"/>
      <c r="D165" s="36"/>
      <c r="E165" s="36"/>
      <c r="F165" s="239" t="s">
        <v>225</v>
      </c>
      <c r="G165" s="240"/>
      <c r="H165" s="240"/>
      <c r="I165" s="240"/>
      <c r="J165" s="36"/>
      <c r="K165" s="36"/>
      <c r="L165" s="36"/>
      <c r="M165" s="36"/>
      <c r="N165" s="36"/>
      <c r="O165" s="36"/>
      <c r="P165" s="36"/>
      <c r="Q165" s="36"/>
      <c r="R165" s="37"/>
      <c r="T165" s="174"/>
      <c r="U165" s="36"/>
      <c r="V165" s="36"/>
      <c r="W165" s="36"/>
      <c r="X165" s="36"/>
      <c r="Y165" s="36"/>
      <c r="Z165" s="36"/>
      <c r="AA165" s="74"/>
      <c r="AT165" s="18" t="s">
        <v>218</v>
      </c>
      <c r="AU165" s="18" t="s">
        <v>86</v>
      </c>
    </row>
    <row r="166" spans="2:65" s="1" customFormat="1" ht="22.5" customHeight="1">
      <c r="B166" s="134"/>
      <c r="C166" s="170" t="s">
        <v>211</v>
      </c>
      <c r="D166" s="170" t="s">
        <v>154</v>
      </c>
      <c r="E166" s="171" t="s">
        <v>233</v>
      </c>
      <c r="F166" s="228" t="s">
        <v>234</v>
      </c>
      <c r="G166" s="228"/>
      <c r="H166" s="228"/>
      <c r="I166" s="228"/>
      <c r="J166" s="172" t="s">
        <v>235</v>
      </c>
      <c r="K166" s="173">
        <v>1176</v>
      </c>
      <c r="L166" s="229">
        <v>0</v>
      </c>
      <c r="M166" s="229"/>
      <c r="N166" s="230">
        <f>ROUND(L166*K166,2)</f>
        <v>0</v>
      </c>
      <c r="O166" s="230"/>
      <c r="P166" s="230"/>
      <c r="Q166" s="230"/>
      <c r="R166" s="137"/>
      <c r="T166" s="167" t="s">
        <v>5</v>
      </c>
      <c r="U166" s="44" t="s">
        <v>40</v>
      </c>
      <c r="V166" s="36"/>
      <c r="W166" s="168">
        <f>V166*K166</f>
        <v>0</v>
      </c>
      <c r="X166" s="168">
        <v>0</v>
      </c>
      <c r="Y166" s="168">
        <f>X166*K166</f>
        <v>0</v>
      </c>
      <c r="Z166" s="168">
        <v>0</v>
      </c>
      <c r="AA166" s="169">
        <f>Z166*K166</f>
        <v>0</v>
      </c>
      <c r="AR166" s="18" t="s">
        <v>152</v>
      </c>
      <c r="AT166" s="18" t="s">
        <v>154</v>
      </c>
      <c r="AU166" s="18" t="s">
        <v>86</v>
      </c>
      <c r="AY166" s="18" t="s">
        <v>146</v>
      </c>
      <c r="BE166" s="110">
        <f>IF(U166="základní",N166,0)</f>
        <v>0</v>
      </c>
      <c r="BF166" s="110">
        <f>IF(U166="snížená",N166,0)</f>
        <v>0</v>
      </c>
      <c r="BG166" s="110">
        <f>IF(U166="zákl. přenesená",N166,0)</f>
        <v>0</v>
      </c>
      <c r="BH166" s="110">
        <f>IF(U166="sníž. přenesená",N166,0)</f>
        <v>0</v>
      </c>
      <c r="BI166" s="110">
        <f>IF(U166="nulová",N166,0)</f>
        <v>0</v>
      </c>
      <c r="BJ166" s="18" t="s">
        <v>82</v>
      </c>
      <c r="BK166" s="110">
        <f>ROUND(L166*K166,2)</f>
        <v>0</v>
      </c>
      <c r="BL166" s="18" t="s">
        <v>152</v>
      </c>
      <c r="BM166" s="18" t="s">
        <v>248</v>
      </c>
    </row>
    <row r="167" spans="2:65" s="1" customFormat="1" ht="22.5" customHeight="1">
      <c r="B167" s="134"/>
      <c r="C167" s="170" t="s">
        <v>249</v>
      </c>
      <c r="D167" s="170" t="s">
        <v>154</v>
      </c>
      <c r="E167" s="171" t="s">
        <v>250</v>
      </c>
      <c r="F167" s="228" t="s">
        <v>251</v>
      </c>
      <c r="G167" s="228"/>
      <c r="H167" s="228"/>
      <c r="I167" s="228"/>
      <c r="J167" s="172" t="s">
        <v>235</v>
      </c>
      <c r="K167" s="173">
        <v>9798</v>
      </c>
      <c r="L167" s="229">
        <v>0</v>
      </c>
      <c r="M167" s="229"/>
      <c r="N167" s="230">
        <f>ROUND(L167*K167,2)</f>
        <v>0</v>
      </c>
      <c r="O167" s="230"/>
      <c r="P167" s="230"/>
      <c r="Q167" s="230"/>
      <c r="R167" s="137"/>
      <c r="T167" s="167" t="s">
        <v>5</v>
      </c>
      <c r="U167" s="44" t="s">
        <v>40</v>
      </c>
      <c r="V167" s="36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18" t="s">
        <v>152</v>
      </c>
      <c r="AT167" s="18" t="s">
        <v>154</v>
      </c>
      <c r="AU167" s="18" t="s">
        <v>86</v>
      </c>
      <c r="AY167" s="18" t="s">
        <v>146</v>
      </c>
      <c r="BE167" s="110">
        <f>IF(U167="základní",N167,0)</f>
        <v>0</v>
      </c>
      <c r="BF167" s="110">
        <f>IF(U167="snížená",N167,0)</f>
        <v>0</v>
      </c>
      <c r="BG167" s="110">
        <f>IF(U167="zákl. přenesená",N167,0)</f>
        <v>0</v>
      </c>
      <c r="BH167" s="110">
        <f>IF(U167="sníž. přenesená",N167,0)</f>
        <v>0</v>
      </c>
      <c r="BI167" s="110">
        <f>IF(U167="nulová",N167,0)</f>
        <v>0</v>
      </c>
      <c r="BJ167" s="18" t="s">
        <v>82</v>
      </c>
      <c r="BK167" s="110">
        <f>ROUND(L167*K167,2)</f>
        <v>0</v>
      </c>
      <c r="BL167" s="18" t="s">
        <v>152</v>
      </c>
      <c r="BM167" s="18" t="s">
        <v>252</v>
      </c>
    </row>
    <row r="168" spans="2:65" s="10" customFormat="1" ht="29.85" customHeight="1">
      <c r="B168" s="152"/>
      <c r="C168" s="153"/>
      <c r="D168" s="162" t="s">
        <v>117</v>
      </c>
      <c r="E168" s="162"/>
      <c r="F168" s="162"/>
      <c r="G168" s="162"/>
      <c r="H168" s="162"/>
      <c r="I168" s="162"/>
      <c r="J168" s="162"/>
      <c r="K168" s="162"/>
      <c r="L168" s="162"/>
      <c r="M168" s="162"/>
      <c r="N168" s="237">
        <f>BK168</f>
        <v>0</v>
      </c>
      <c r="O168" s="238"/>
      <c r="P168" s="238"/>
      <c r="Q168" s="238"/>
      <c r="R168" s="155"/>
      <c r="T168" s="156"/>
      <c r="U168" s="153"/>
      <c r="V168" s="153"/>
      <c r="W168" s="157">
        <f>SUM(W169:W176)</f>
        <v>0</v>
      </c>
      <c r="X168" s="153"/>
      <c r="Y168" s="157">
        <f>SUM(Y169:Y176)</f>
        <v>0</v>
      </c>
      <c r="Z168" s="153"/>
      <c r="AA168" s="158">
        <f>SUM(AA169:AA176)</f>
        <v>0</v>
      </c>
      <c r="AR168" s="159" t="s">
        <v>82</v>
      </c>
      <c r="AT168" s="160" t="s">
        <v>74</v>
      </c>
      <c r="AU168" s="160" t="s">
        <v>82</v>
      </c>
      <c r="AY168" s="159" t="s">
        <v>146</v>
      </c>
      <c r="BK168" s="161">
        <f>SUM(BK169:BK176)</f>
        <v>0</v>
      </c>
    </row>
    <row r="169" spans="2:65" s="1" customFormat="1" ht="44.25" customHeight="1">
      <c r="B169" s="134"/>
      <c r="C169" s="163" t="s">
        <v>216</v>
      </c>
      <c r="D169" s="163" t="s">
        <v>147</v>
      </c>
      <c r="E169" s="164" t="s">
        <v>253</v>
      </c>
      <c r="F169" s="241" t="s">
        <v>254</v>
      </c>
      <c r="G169" s="241"/>
      <c r="H169" s="241"/>
      <c r="I169" s="241"/>
      <c r="J169" s="165" t="s">
        <v>180</v>
      </c>
      <c r="K169" s="166">
        <v>1</v>
      </c>
      <c r="L169" s="242">
        <v>0</v>
      </c>
      <c r="M169" s="242"/>
      <c r="N169" s="243">
        <f t="shared" ref="N169:N176" si="15">ROUND(L169*K169,2)</f>
        <v>0</v>
      </c>
      <c r="O169" s="230"/>
      <c r="P169" s="230"/>
      <c r="Q169" s="230"/>
      <c r="R169" s="137"/>
      <c r="T169" s="167" t="s">
        <v>5</v>
      </c>
      <c r="U169" s="44" t="s">
        <v>40</v>
      </c>
      <c r="V169" s="36"/>
      <c r="W169" s="168">
        <f t="shared" ref="W169:W176" si="16">V169*K169</f>
        <v>0</v>
      </c>
      <c r="X169" s="168">
        <v>0</v>
      </c>
      <c r="Y169" s="168">
        <f t="shared" ref="Y169:Y176" si="17">X169*K169</f>
        <v>0</v>
      </c>
      <c r="Z169" s="168">
        <v>0</v>
      </c>
      <c r="AA169" s="169">
        <f t="shared" ref="AA169:AA176" si="18">Z169*K169</f>
        <v>0</v>
      </c>
      <c r="AR169" s="18" t="s">
        <v>151</v>
      </c>
      <c r="AT169" s="18" t="s">
        <v>147</v>
      </c>
      <c r="AU169" s="18" t="s">
        <v>86</v>
      </c>
      <c r="AY169" s="18" t="s">
        <v>146</v>
      </c>
      <c r="BE169" s="110">
        <f t="shared" ref="BE169:BE176" si="19">IF(U169="základní",N169,0)</f>
        <v>0</v>
      </c>
      <c r="BF169" s="110">
        <f t="shared" ref="BF169:BF176" si="20">IF(U169="snížená",N169,0)</f>
        <v>0</v>
      </c>
      <c r="BG169" s="110">
        <f t="shared" ref="BG169:BG176" si="21">IF(U169="zákl. přenesená",N169,0)</f>
        <v>0</v>
      </c>
      <c r="BH169" s="110">
        <f t="shared" ref="BH169:BH176" si="22">IF(U169="sníž. přenesená",N169,0)</f>
        <v>0</v>
      </c>
      <c r="BI169" s="110">
        <f t="shared" ref="BI169:BI176" si="23">IF(U169="nulová",N169,0)</f>
        <v>0</v>
      </c>
      <c r="BJ169" s="18" t="s">
        <v>82</v>
      </c>
      <c r="BK169" s="110">
        <f t="shared" ref="BK169:BK176" si="24">ROUND(L169*K169,2)</f>
        <v>0</v>
      </c>
      <c r="BL169" s="18" t="s">
        <v>152</v>
      </c>
      <c r="BM169" s="18" t="s">
        <v>255</v>
      </c>
    </row>
    <row r="170" spans="2:65" s="1" customFormat="1" ht="31.5" customHeight="1">
      <c r="B170" s="134"/>
      <c r="C170" s="170" t="s">
        <v>256</v>
      </c>
      <c r="D170" s="170" t="s">
        <v>154</v>
      </c>
      <c r="E170" s="171" t="s">
        <v>193</v>
      </c>
      <c r="F170" s="228" t="s">
        <v>194</v>
      </c>
      <c r="G170" s="228"/>
      <c r="H170" s="228"/>
      <c r="I170" s="228"/>
      <c r="J170" s="172" t="s">
        <v>180</v>
      </c>
      <c r="K170" s="173">
        <v>1</v>
      </c>
      <c r="L170" s="229">
        <v>0</v>
      </c>
      <c r="M170" s="229"/>
      <c r="N170" s="230">
        <f t="shared" si="15"/>
        <v>0</v>
      </c>
      <c r="O170" s="230"/>
      <c r="P170" s="230"/>
      <c r="Q170" s="230"/>
      <c r="R170" s="137"/>
      <c r="T170" s="167" t="s">
        <v>5</v>
      </c>
      <c r="U170" s="44" t="s">
        <v>40</v>
      </c>
      <c r="V170" s="36"/>
      <c r="W170" s="168">
        <f t="shared" si="16"/>
        <v>0</v>
      </c>
      <c r="X170" s="168">
        <v>0</v>
      </c>
      <c r="Y170" s="168">
        <f t="shared" si="17"/>
        <v>0</v>
      </c>
      <c r="Z170" s="168">
        <v>0</v>
      </c>
      <c r="AA170" s="169">
        <f t="shared" si="18"/>
        <v>0</v>
      </c>
      <c r="AR170" s="18" t="s">
        <v>152</v>
      </c>
      <c r="AT170" s="18" t="s">
        <v>154</v>
      </c>
      <c r="AU170" s="18" t="s">
        <v>86</v>
      </c>
      <c r="AY170" s="18" t="s">
        <v>146</v>
      </c>
      <c r="BE170" s="110">
        <f t="shared" si="19"/>
        <v>0</v>
      </c>
      <c r="BF170" s="110">
        <f t="shared" si="20"/>
        <v>0</v>
      </c>
      <c r="BG170" s="110">
        <f t="shared" si="21"/>
        <v>0</v>
      </c>
      <c r="BH170" s="110">
        <f t="shared" si="22"/>
        <v>0</v>
      </c>
      <c r="BI170" s="110">
        <f t="shared" si="23"/>
        <v>0</v>
      </c>
      <c r="BJ170" s="18" t="s">
        <v>82</v>
      </c>
      <c r="BK170" s="110">
        <f t="shared" si="24"/>
        <v>0</v>
      </c>
      <c r="BL170" s="18" t="s">
        <v>152</v>
      </c>
      <c r="BM170" s="18" t="s">
        <v>257</v>
      </c>
    </row>
    <row r="171" spans="2:65" s="1" customFormat="1" ht="44.25" customHeight="1">
      <c r="B171" s="134"/>
      <c r="C171" s="163" t="s">
        <v>221</v>
      </c>
      <c r="D171" s="163" t="s">
        <v>147</v>
      </c>
      <c r="E171" s="164" t="s">
        <v>258</v>
      </c>
      <c r="F171" s="241" t="s">
        <v>259</v>
      </c>
      <c r="G171" s="241"/>
      <c r="H171" s="241"/>
      <c r="I171" s="241"/>
      <c r="J171" s="165" t="s">
        <v>180</v>
      </c>
      <c r="K171" s="166">
        <v>2</v>
      </c>
      <c r="L171" s="242">
        <v>0</v>
      </c>
      <c r="M171" s="242"/>
      <c r="N171" s="243">
        <f t="shared" si="15"/>
        <v>0</v>
      </c>
      <c r="O171" s="230"/>
      <c r="P171" s="230"/>
      <c r="Q171" s="230"/>
      <c r="R171" s="137"/>
      <c r="T171" s="167" t="s">
        <v>5</v>
      </c>
      <c r="U171" s="44" t="s">
        <v>40</v>
      </c>
      <c r="V171" s="36"/>
      <c r="W171" s="168">
        <f t="shared" si="16"/>
        <v>0</v>
      </c>
      <c r="X171" s="168">
        <v>0</v>
      </c>
      <c r="Y171" s="168">
        <f t="shared" si="17"/>
        <v>0</v>
      </c>
      <c r="Z171" s="168">
        <v>0</v>
      </c>
      <c r="AA171" s="169">
        <f t="shared" si="18"/>
        <v>0</v>
      </c>
      <c r="AR171" s="18" t="s">
        <v>151</v>
      </c>
      <c r="AT171" s="18" t="s">
        <v>147</v>
      </c>
      <c r="AU171" s="18" t="s">
        <v>86</v>
      </c>
      <c r="AY171" s="18" t="s">
        <v>146</v>
      </c>
      <c r="BE171" s="110">
        <f t="shared" si="19"/>
        <v>0</v>
      </c>
      <c r="BF171" s="110">
        <f t="shared" si="20"/>
        <v>0</v>
      </c>
      <c r="BG171" s="110">
        <f t="shared" si="21"/>
        <v>0</v>
      </c>
      <c r="BH171" s="110">
        <f t="shared" si="22"/>
        <v>0</v>
      </c>
      <c r="BI171" s="110">
        <f t="shared" si="23"/>
        <v>0</v>
      </c>
      <c r="BJ171" s="18" t="s">
        <v>82</v>
      </c>
      <c r="BK171" s="110">
        <f t="shared" si="24"/>
        <v>0</v>
      </c>
      <c r="BL171" s="18" t="s">
        <v>152</v>
      </c>
      <c r="BM171" s="18" t="s">
        <v>260</v>
      </c>
    </row>
    <row r="172" spans="2:65" s="1" customFormat="1" ht="31.5" customHeight="1">
      <c r="B172" s="134"/>
      <c r="C172" s="170" t="s">
        <v>261</v>
      </c>
      <c r="D172" s="170" t="s">
        <v>154</v>
      </c>
      <c r="E172" s="171" t="s">
        <v>209</v>
      </c>
      <c r="F172" s="228" t="s">
        <v>210</v>
      </c>
      <c r="G172" s="228"/>
      <c r="H172" s="228"/>
      <c r="I172" s="228"/>
      <c r="J172" s="172" t="s">
        <v>180</v>
      </c>
      <c r="K172" s="173">
        <v>2</v>
      </c>
      <c r="L172" s="229">
        <v>0</v>
      </c>
      <c r="M172" s="229"/>
      <c r="N172" s="230">
        <f t="shared" si="15"/>
        <v>0</v>
      </c>
      <c r="O172" s="230"/>
      <c r="P172" s="230"/>
      <c r="Q172" s="230"/>
      <c r="R172" s="137"/>
      <c r="T172" s="167" t="s">
        <v>5</v>
      </c>
      <c r="U172" s="44" t="s">
        <v>40</v>
      </c>
      <c r="V172" s="36"/>
      <c r="W172" s="168">
        <f t="shared" si="16"/>
        <v>0</v>
      </c>
      <c r="X172" s="168">
        <v>0</v>
      </c>
      <c r="Y172" s="168">
        <f t="shared" si="17"/>
        <v>0</v>
      </c>
      <c r="Z172" s="168">
        <v>0</v>
      </c>
      <c r="AA172" s="169">
        <f t="shared" si="18"/>
        <v>0</v>
      </c>
      <c r="AR172" s="18" t="s">
        <v>152</v>
      </c>
      <c r="AT172" s="18" t="s">
        <v>154</v>
      </c>
      <c r="AU172" s="18" t="s">
        <v>86</v>
      </c>
      <c r="AY172" s="18" t="s">
        <v>146</v>
      </c>
      <c r="BE172" s="110">
        <f t="shared" si="19"/>
        <v>0</v>
      </c>
      <c r="BF172" s="110">
        <f t="shared" si="20"/>
        <v>0</v>
      </c>
      <c r="BG172" s="110">
        <f t="shared" si="21"/>
        <v>0</v>
      </c>
      <c r="BH172" s="110">
        <f t="shared" si="22"/>
        <v>0</v>
      </c>
      <c r="BI172" s="110">
        <f t="shared" si="23"/>
        <v>0</v>
      </c>
      <c r="BJ172" s="18" t="s">
        <v>82</v>
      </c>
      <c r="BK172" s="110">
        <f t="shared" si="24"/>
        <v>0</v>
      </c>
      <c r="BL172" s="18" t="s">
        <v>152</v>
      </c>
      <c r="BM172" s="18" t="s">
        <v>262</v>
      </c>
    </row>
    <row r="173" spans="2:65" s="1" customFormat="1" ht="31.5" customHeight="1">
      <c r="B173" s="134"/>
      <c r="C173" s="163" t="s">
        <v>224</v>
      </c>
      <c r="D173" s="163" t="s">
        <v>147</v>
      </c>
      <c r="E173" s="164" t="s">
        <v>263</v>
      </c>
      <c r="F173" s="241" t="s">
        <v>264</v>
      </c>
      <c r="G173" s="241"/>
      <c r="H173" s="241"/>
      <c r="I173" s="241"/>
      <c r="J173" s="165" t="s">
        <v>180</v>
      </c>
      <c r="K173" s="166">
        <v>1</v>
      </c>
      <c r="L173" s="242">
        <v>0</v>
      </c>
      <c r="M173" s="242"/>
      <c r="N173" s="243">
        <f t="shared" si="15"/>
        <v>0</v>
      </c>
      <c r="O173" s="230"/>
      <c r="P173" s="230"/>
      <c r="Q173" s="230"/>
      <c r="R173" s="137"/>
      <c r="T173" s="167" t="s">
        <v>5</v>
      </c>
      <c r="U173" s="44" t="s">
        <v>40</v>
      </c>
      <c r="V173" s="36"/>
      <c r="W173" s="168">
        <f t="shared" si="16"/>
        <v>0</v>
      </c>
      <c r="X173" s="168">
        <v>0</v>
      </c>
      <c r="Y173" s="168">
        <f t="shared" si="17"/>
        <v>0</v>
      </c>
      <c r="Z173" s="168">
        <v>0</v>
      </c>
      <c r="AA173" s="169">
        <f t="shared" si="18"/>
        <v>0</v>
      </c>
      <c r="AR173" s="18" t="s">
        <v>151</v>
      </c>
      <c r="AT173" s="18" t="s">
        <v>147</v>
      </c>
      <c r="AU173" s="18" t="s">
        <v>86</v>
      </c>
      <c r="AY173" s="18" t="s">
        <v>146</v>
      </c>
      <c r="BE173" s="110">
        <f t="shared" si="19"/>
        <v>0</v>
      </c>
      <c r="BF173" s="110">
        <f t="shared" si="20"/>
        <v>0</v>
      </c>
      <c r="BG173" s="110">
        <f t="shared" si="21"/>
        <v>0</v>
      </c>
      <c r="BH173" s="110">
        <f t="shared" si="22"/>
        <v>0</v>
      </c>
      <c r="BI173" s="110">
        <f t="shared" si="23"/>
        <v>0</v>
      </c>
      <c r="BJ173" s="18" t="s">
        <v>82</v>
      </c>
      <c r="BK173" s="110">
        <f t="shared" si="24"/>
        <v>0</v>
      </c>
      <c r="BL173" s="18" t="s">
        <v>152</v>
      </c>
      <c r="BM173" s="18" t="s">
        <v>265</v>
      </c>
    </row>
    <row r="174" spans="2:65" s="1" customFormat="1" ht="31.5" customHeight="1">
      <c r="B174" s="134"/>
      <c r="C174" s="170" t="s">
        <v>266</v>
      </c>
      <c r="D174" s="170" t="s">
        <v>154</v>
      </c>
      <c r="E174" s="171" t="s">
        <v>267</v>
      </c>
      <c r="F174" s="228" t="s">
        <v>268</v>
      </c>
      <c r="G174" s="228"/>
      <c r="H174" s="228"/>
      <c r="I174" s="228"/>
      <c r="J174" s="172" t="s">
        <v>180</v>
      </c>
      <c r="K174" s="173">
        <v>1</v>
      </c>
      <c r="L174" s="229">
        <v>0</v>
      </c>
      <c r="M174" s="229"/>
      <c r="N174" s="230">
        <f t="shared" si="15"/>
        <v>0</v>
      </c>
      <c r="O174" s="230"/>
      <c r="P174" s="230"/>
      <c r="Q174" s="230"/>
      <c r="R174" s="137"/>
      <c r="T174" s="167" t="s">
        <v>5</v>
      </c>
      <c r="U174" s="44" t="s">
        <v>40</v>
      </c>
      <c r="V174" s="36"/>
      <c r="W174" s="168">
        <f t="shared" si="16"/>
        <v>0</v>
      </c>
      <c r="X174" s="168">
        <v>0</v>
      </c>
      <c r="Y174" s="168">
        <f t="shared" si="17"/>
        <v>0</v>
      </c>
      <c r="Z174" s="168">
        <v>0</v>
      </c>
      <c r="AA174" s="169">
        <f t="shared" si="18"/>
        <v>0</v>
      </c>
      <c r="AR174" s="18" t="s">
        <v>152</v>
      </c>
      <c r="AT174" s="18" t="s">
        <v>154</v>
      </c>
      <c r="AU174" s="18" t="s">
        <v>86</v>
      </c>
      <c r="AY174" s="18" t="s">
        <v>146</v>
      </c>
      <c r="BE174" s="110">
        <f t="shared" si="19"/>
        <v>0</v>
      </c>
      <c r="BF174" s="110">
        <f t="shared" si="20"/>
        <v>0</v>
      </c>
      <c r="BG174" s="110">
        <f t="shared" si="21"/>
        <v>0</v>
      </c>
      <c r="BH174" s="110">
        <f t="shared" si="22"/>
        <v>0</v>
      </c>
      <c r="BI174" s="110">
        <f t="shared" si="23"/>
        <v>0</v>
      </c>
      <c r="BJ174" s="18" t="s">
        <v>82</v>
      </c>
      <c r="BK174" s="110">
        <f t="shared" si="24"/>
        <v>0</v>
      </c>
      <c r="BL174" s="18" t="s">
        <v>152</v>
      </c>
      <c r="BM174" s="18" t="s">
        <v>269</v>
      </c>
    </row>
    <row r="175" spans="2:65" s="1" customFormat="1" ht="31.5" customHeight="1">
      <c r="B175" s="134"/>
      <c r="C175" s="163" t="s">
        <v>228</v>
      </c>
      <c r="D175" s="163" t="s">
        <v>147</v>
      </c>
      <c r="E175" s="164" t="s">
        <v>270</v>
      </c>
      <c r="F175" s="241" t="s">
        <v>271</v>
      </c>
      <c r="G175" s="241"/>
      <c r="H175" s="241"/>
      <c r="I175" s="241"/>
      <c r="J175" s="165" t="s">
        <v>180</v>
      </c>
      <c r="K175" s="166">
        <v>2</v>
      </c>
      <c r="L175" s="242">
        <v>0</v>
      </c>
      <c r="M175" s="242"/>
      <c r="N175" s="243">
        <f t="shared" si="15"/>
        <v>0</v>
      </c>
      <c r="O175" s="230"/>
      <c r="P175" s="230"/>
      <c r="Q175" s="230"/>
      <c r="R175" s="137"/>
      <c r="T175" s="167" t="s">
        <v>5</v>
      </c>
      <c r="U175" s="44" t="s">
        <v>40</v>
      </c>
      <c r="V175" s="36"/>
      <c r="W175" s="168">
        <f t="shared" si="16"/>
        <v>0</v>
      </c>
      <c r="X175" s="168">
        <v>0</v>
      </c>
      <c r="Y175" s="168">
        <f t="shared" si="17"/>
        <v>0</v>
      </c>
      <c r="Z175" s="168">
        <v>0</v>
      </c>
      <c r="AA175" s="169">
        <f t="shared" si="18"/>
        <v>0</v>
      </c>
      <c r="AR175" s="18" t="s">
        <v>151</v>
      </c>
      <c r="AT175" s="18" t="s">
        <v>147</v>
      </c>
      <c r="AU175" s="18" t="s">
        <v>86</v>
      </c>
      <c r="AY175" s="18" t="s">
        <v>146</v>
      </c>
      <c r="BE175" s="110">
        <f t="shared" si="19"/>
        <v>0</v>
      </c>
      <c r="BF175" s="110">
        <f t="shared" si="20"/>
        <v>0</v>
      </c>
      <c r="BG175" s="110">
        <f t="shared" si="21"/>
        <v>0</v>
      </c>
      <c r="BH175" s="110">
        <f t="shared" si="22"/>
        <v>0</v>
      </c>
      <c r="BI175" s="110">
        <f t="shared" si="23"/>
        <v>0</v>
      </c>
      <c r="BJ175" s="18" t="s">
        <v>82</v>
      </c>
      <c r="BK175" s="110">
        <f t="shared" si="24"/>
        <v>0</v>
      </c>
      <c r="BL175" s="18" t="s">
        <v>152</v>
      </c>
      <c r="BM175" s="18" t="s">
        <v>168</v>
      </c>
    </row>
    <row r="176" spans="2:65" s="1" customFormat="1" ht="31.5" customHeight="1">
      <c r="B176" s="134"/>
      <c r="C176" s="170" t="s">
        <v>272</v>
      </c>
      <c r="D176" s="170" t="s">
        <v>154</v>
      </c>
      <c r="E176" s="171" t="s">
        <v>273</v>
      </c>
      <c r="F176" s="228" t="s">
        <v>274</v>
      </c>
      <c r="G176" s="228"/>
      <c r="H176" s="228"/>
      <c r="I176" s="228"/>
      <c r="J176" s="172" t="s">
        <v>180</v>
      </c>
      <c r="K176" s="173">
        <v>2</v>
      </c>
      <c r="L176" s="229">
        <v>0</v>
      </c>
      <c r="M176" s="229"/>
      <c r="N176" s="230">
        <f t="shared" si="15"/>
        <v>0</v>
      </c>
      <c r="O176" s="230"/>
      <c r="P176" s="230"/>
      <c r="Q176" s="230"/>
      <c r="R176" s="137"/>
      <c r="T176" s="167" t="s">
        <v>5</v>
      </c>
      <c r="U176" s="44" t="s">
        <v>40</v>
      </c>
      <c r="V176" s="36"/>
      <c r="W176" s="168">
        <f t="shared" si="16"/>
        <v>0</v>
      </c>
      <c r="X176" s="168">
        <v>0</v>
      </c>
      <c r="Y176" s="168">
        <f t="shared" si="17"/>
        <v>0</v>
      </c>
      <c r="Z176" s="168">
        <v>0</v>
      </c>
      <c r="AA176" s="169">
        <f t="shared" si="18"/>
        <v>0</v>
      </c>
      <c r="AR176" s="18" t="s">
        <v>152</v>
      </c>
      <c r="AT176" s="18" t="s">
        <v>154</v>
      </c>
      <c r="AU176" s="18" t="s">
        <v>86</v>
      </c>
      <c r="AY176" s="18" t="s">
        <v>146</v>
      </c>
      <c r="BE176" s="110">
        <f t="shared" si="19"/>
        <v>0</v>
      </c>
      <c r="BF176" s="110">
        <f t="shared" si="20"/>
        <v>0</v>
      </c>
      <c r="BG176" s="110">
        <f t="shared" si="21"/>
        <v>0</v>
      </c>
      <c r="BH176" s="110">
        <f t="shared" si="22"/>
        <v>0</v>
      </c>
      <c r="BI176" s="110">
        <f t="shared" si="23"/>
        <v>0</v>
      </c>
      <c r="BJ176" s="18" t="s">
        <v>82</v>
      </c>
      <c r="BK176" s="110">
        <f t="shared" si="24"/>
        <v>0</v>
      </c>
      <c r="BL176" s="18" t="s">
        <v>152</v>
      </c>
      <c r="BM176" s="18" t="s">
        <v>275</v>
      </c>
    </row>
    <row r="177" spans="2:65" s="10" customFormat="1" ht="29.85" customHeight="1">
      <c r="B177" s="152"/>
      <c r="C177" s="153"/>
      <c r="D177" s="162" t="s">
        <v>118</v>
      </c>
      <c r="E177" s="162"/>
      <c r="F177" s="162"/>
      <c r="G177" s="162"/>
      <c r="H177" s="162"/>
      <c r="I177" s="162"/>
      <c r="J177" s="162"/>
      <c r="K177" s="162"/>
      <c r="L177" s="162"/>
      <c r="M177" s="162"/>
      <c r="N177" s="237">
        <f>BK177</f>
        <v>0</v>
      </c>
      <c r="O177" s="238"/>
      <c r="P177" s="238"/>
      <c r="Q177" s="238"/>
      <c r="R177" s="155"/>
      <c r="T177" s="156"/>
      <c r="U177" s="153"/>
      <c r="V177" s="153"/>
      <c r="W177" s="157">
        <f>SUM(W178:W179)</f>
        <v>0</v>
      </c>
      <c r="X177" s="153"/>
      <c r="Y177" s="157">
        <f>SUM(Y178:Y179)</f>
        <v>0</v>
      </c>
      <c r="Z177" s="153"/>
      <c r="AA177" s="158">
        <f>SUM(AA178:AA179)</f>
        <v>0</v>
      </c>
      <c r="AR177" s="159" t="s">
        <v>86</v>
      </c>
      <c r="AT177" s="160" t="s">
        <v>74</v>
      </c>
      <c r="AU177" s="160" t="s">
        <v>82</v>
      </c>
      <c r="AY177" s="159" t="s">
        <v>146</v>
      </c>
      <c r="BK177" s="161">
        <f>SUM(BK178:BK179)</f>
        <v>0</v>
      </c>
    </row>
    <row r="178" spans="2:65" s="1" customFormat="1" ht="44.25" customHeight="1">
      <c r="B178" s="134"/>
      <c r="C178" s="163" t="s">
        <v>232</v>
      </c>
      <c r="D178" s="163" t="s">
        <v>147</v>
      </c>
      <c r="E178" s="164" t="s">
        <v>276</v>
      </c>
      <c r="F178" s="241" t="s">
        <v>277</v>
      </c>
      <c r="G178" s="241"/>
      <c r="H178" s="241"/>
      <c r="I178" s="241"/>
      <c r="J178" s="165" t="s">
        <v>278</v>
      </c>
      <c r="K178" s="166">
        <v>4675</v>
      </c>
      <c r="L178" s="242">
        <v>0</v>
      </c>
      <c r="M178" s="242"/>
      <c r="N178" s="243">
        <f>ROUND(L178*K178,2)</f>
        <v>0</v>
      </c>
      <c r="O178" s="230"/>
      <c r="P178" s="230"/>
      <c r="Q178" s="230"/>
      <c r="R178" s="137"/>
      <c r="T178" s="167" t="s">
        <v>5</v>
      </c>
      <c r="U178" s="44" t="s">
        <v>40</v>
      </c>
      <c r="V178" s="36"/>
      <c r="W178" s="168">
        <f>V178*K178</f>
        <v>0</v>
      </c>
      <c r="X178" s="168">
        <v>0</v>
      </c>
      <c r="Y178" s="168">
        <f>X178*K178</f>
        <v>0</v>
      </c>
      <c r="Z178" s="168">
        <v>0</v>
      </c>
      <c r="AA178" s="169">
        <f>Z178*K178</f>
        <v>0</v>
      </c>
      <c r="AR178" s="18" t="s">
        <v>221</v>
      </c>
      <c r="AT178" s="18" t="s">
        <v>147</v>
      </c>
      <c r="AU178" s="18" t="s">
        <v>86</v>
      </c>
      <c r="AY178" s="18" t="s">
        <v>146</v>
      </c>
      <c r="BE178" s="110">
        <f>IF(U178="základní",N178,0)</f>
        <v>0</v>
      </c>
      <c r="BF178" s="110">
        <f>IF(U178="snížená",N178,0)</f>
        <v>0</v>
      </c>
      <c r="BG178" s="110">
        <f>IF(U178="zákl. přenesená",N178,0)</f>
        <v>0</v>
      </c>
      <c r="BH178" s="110">
        <f>IF(U178="sníž. přenesená",N178,0)</f>
        <v>0</v>
      </c>
      <c r="BI178" s="110">
        <f>IF(U178="nulová",N178,0)</f>
        <v>0</v>
      </c>
      <c r="BJ178" s="18" t="s">
        <v>82</v>
      </c>
      <c r="BK178" s="110">
        <f>ROUND(L178*K178,2)</f>
        <v>0</v>
      </c>
      <c r="BL178" s="18" t="s">
        <v>191</v>
      </c>
      <c r="BM178" s="18" t="s">
        <v>279</v>
      </c>
    </row>
    <row r="179" spans="2:65" s="1" customFormat="1" ht="31.5" customHeight="1">
      <c r="B179" s="134"/>
      <c r="C179" s="170" t="s">
        <v>280</v>
      </c>
      <c r="D179" s="170" t="s">
        <v>154</v>
      </c>
      <c r="E179" s="171" t="s">
        <v>281</v>
      </c>
      <c r="F179" s="228" t="s">
        <v>282</v>
      </c>
      <c r="G179" s="228"/>
      <c r="H179" s="228"/>
      <c r="I179" s="228"/>
      <c r="J179" s="172" t="s">
        <v>278</v>
      </c>
      <c r="K179" s="173">
        <v>4675</v>
      </c>
      <c r="L179" s="229">
        <v>0</v>
      </c>
      <c r="M179" s="229"/>
      <c r="N179" s="230">
        <f>ROUND(L179*K179,2)</f>
        <v>0</v>
      </c>
      <c r="O179" s="230"/>
      <c r="P179" s="230"/>
      <c r="Q179" s="230"/>
      <c r="R179" s="137"/>
      <c r="T179" s="167" t="s">
        <v>5</v>
      </c>
      <c r="U179" s="44" t="s">
        <v>40</v>
      </c>
      <c r="V179" s="36"/>
      <c r="W179" s="168">
        <f>V179*K179</f>
        <v>0</v>
      </c>
      <c r="X179" s="168">
        <v>0</v>
      </c>
      <c r="Y179" s="168">
        <f>X179*K179</f>
        <v>0</v>
      </c>
      <c r="Z179" s="168">
        <v>0</v>
      </c>
      <c r="AA179" s="169">
        <f>Z179*K179</f>
        <v>0</v>
      </c>
      <c r="AR179" s="18" t="s">
        <v>191</v>
      </c>
      <c r="AT179" s="18" t="s">
        <v>154</v>
      </c>
      <c r="AU179" s="18" t="s">
        <v>86</v>
      </c>
      <c r="AY179" s="18" t="s">
        <v>146</v>
      </c>
      <c r="BE179" s="110">
        <f>IF(U179="základní",N179,0)</f>
        <v>0</v>
      </c>
      <c r="BF179" s="110">
        <f>IF(U179="snížená",N179,0)</f>
        <v>0</v>
      </c>
      <c r="BG179" s="110">
        <f>IF(U179="zákl. přenesená",N179,0)</f>
        <v>0</v>
      </c>
      <c r="BH179" s="110">
        <f>IF(U179="sníž. přenesená",N179,0)</f>
        <v>0</v>
      </c>
      <c r="BI179" s="110">
        <f>IF(U179="nulová",N179,0)</f>
        <v>0</v>
      </c>
      <c r="BJ179" s="18" t="s">
        <v>82</v>
      </c>
      <c r="BK179" s="110">
        <f>ROUND(L179*K179,2)</f>
        <v>0</v>
      </c>
      <c r="BL179" s="18" t="s">
        <v>191</v>
      </c>
      <c r="BM179" s="18" t="s">
        <v>283</v>
      </c>
    </row>
    <row r="180" spans="2:65" s="10" customFormat="1" ht="29.85" customHeight="1">
      <c r="B180" s="152"/>
      <c r="C180" s="153"/>
      <c r="D180" s="162" t="s">
        <v>119</v>
      </c>
      <c r="E180" s="162"/>
      <c r="F180" s="162"/>
      <c r="G180" s="162"/>
      <c r="H180" s="162"/>
      <c r="I180" s="162"/>
      <c r="J180" s="162"/>
      <c r="K180" s="162"/>
      <c r="L180" s="162"/>
      <c r="M180" s="162"/>
      <c r="N180" s="237">
        <f>BK180</f>
        <v>0</v>
      </c>
      <c r="O180" s="238"/>
      <c r="P180" s="238"/>
      <c r="Q180" s="238"/>
      <c r="R180" s="155"/>
      <c r="T180" s="156"/>
      <c r="U180" s="153"/>
      <c r="V180" s="153"/>
      <c r="W180" s="157">
        <f>SUM(W181:W196)</f>
        <v>0</v>
      </c>
      <c r="X180" s="153"/>
      <c r="Y180" s="157">
        <f>SUM(Y181:Y196)</f>
        <v>0</v>
      </c>
      <c r="Z180" s="153"/>
      <c r="AA180" s="158">
        <f>SUM(AA181:AA196)</f>
        <v>0</v>
      </c>
      <c r="AR180" s="159" t="s">
        <v>86</v>
      </c>
      <c r="AT180" s="160" t="s">
        <v>74</v>
      </c>
      <c r="AU180" s="160" t="s">
        <v>82</v>
      </c>
      <c r="AY180" s="159" t="s">
        <v>146</v>
      </c>
      <c r="BK180" s="161">
        <f>SUM(BK181:BK196)</f>
        <v>0</v>
      </c>
    </row>
    <row r="181" spans="2:65" s="1" customFormat="1" ht="31.5" customHeight="1">
      <c r="B181" s="134"/>
      <c r="C181" s="163" t="s">
        <v>236</v>
      </c>
      <c r="D181" s="163" t="s">
        <v>147</v>
      </c>
      <c r="E181" s="164" t="s">
        <v>284</v>
      </c>
      <c r="F181" s="241" t="s">
        <v>285</v>
      </c>
      <c r="G181" s="241"/>
      <c r="H181" s="241"/>
      <c r="I181" s="241"/>
      <c r="J181" s="165" t="s">
        <v>278</v>
      </c>
      <c r="K181" s="166">
        <v>1135</v>
      </c>
      <c r="L181" s="242">
        <v>0</v>
      </c>
      <c r="M181" s="242"/>
      <c r="N181" s="243">
        <f t="shared" ref="N181:N187" si="25">ROUND(L181*K181,2)</f>
        <v>0</v>
      </c>
      <c r="O181" s="230"/>
      <c r="P181" s="230"/>
      <c r="Q181" s="230"/>
      <c r="R181" s="137"/>
      <c r="T181" s="167" t="s">
        <v>5</v>
      </c>
      <c r="U181" s="44" t="s">
        <v>40</v>
      </c>
      <c r="V181" s="36"/>
      <c r="W181" s="168">
        <f t="shared" ref="W181:W187" si="26">V181*K181</f>
        <v>0</v>
      </c>
      <c r="X181" s="168">
        <v>0</v>
      </c>
      <c r="Y181" s="168">
        <f t="shared" ref="Y181:Y187" si="27">X181*K181</f>
        <v>0</v>
      </c>
      <c r="Z181" s="168">
        <v>0</v>
      </c>
      <c r="AA181" s="169">
        <f t="shared" ref="AA181:AA187" si="28">Z181*K181</f>
        <v>0</v>
      </c>
      <c r="AR181" s="18" t="s">
        <v>221</v>
      </c>
      <c r="AT181" s="18" t="s">
        <v>147</v>
      </c>
      <c r="AU181" s="18" t="s">
        <v>86</v>
      </c>
      <c r="AY181" s="18" t="s">
        <v>146</v>
      </c>
      <c r="BE181" s="110">
        <f t="shared" ref="BE181:BE187" si="29">IF(U181="základní",N181,0)</f>
        <v>0</v>
      </c>
      <c r="BF181" s="110">
        <f t="shared" ref="BF181:BF187" si="30">IF(U181="snížená",N181,0)</f>
        <v>0</v>
      </c>
      <c r="BG181" s="110">
        <f t="shared" ref="BG181:BG187" si="31">IF(U181="zákl. přenesená",N181,0)</f>
        <v>0</v>
      </c>
      <c r="BH181" s="110">
        <f t="shared" ref="BH181:BH187" si="32">IF(U181="sníž. přenesená",N181,0)</f>
        <v>0</v>
      </c>
      <c r="BI181" s="110">
        <f t="shared" ref="BI181:BI187" si="33">IF(U181="nulová",N181,0)</f>
        <v>0</v>
      </c>
      <c r="BJ181" s="18" t="s">
        <v>82</v>
      </c>
      <c r="BK181" s="110">
        <f t="shared" ref="BK181:BK187" si="34">ROUND(L181*K181,2)</f>
        <v>0</v>
      </c>
      <c r="BL181" s="18" t="s">
        <v>191</v>
      </c>
      <c r="BM181" s="18" t="s">
        <v>286</v>
      </c>
    </row>
    <row r="182" spans="2:65" s="1" customFormat="1" ht="31.5" customHeight="1">
      <c r="B182" s="134"/>
      <c r="C182" s="163" t="s">
        <v>287</v>
      </c>
      <c r="D182" s="163" t="s">
        <v>147</v>
      </c>
      <c r="E182" s="164" t="s">
        <v>288</v>
      </c>
      <c r="F182" s="241" t="s">
        <v>289</v>
      </c>
      <c r="G182" s="241"/>
      <c r="H182" s="241"/>
      <c r="I182" s="241"/>
      <c r="J182" s="165" t="s">
        <v>278</v>
      </c>
      <c r="K182" s="166">
        <v>1350</v>
      </c>
      <c r="L182" s="242">
        <v>0</v>
      </c>
      <c r="M182" s="242"/>
      <c r="N182" s="243">
        <f t="shared" si="25"/>
        <v>0</v>
      </c>
      <c r="O182" s="230"/>
      <c r="P182" s="230"/>
      <c r="Q182" s="230"/>
      <c r="R182" s="137"/>
      <c r="T182" s="167" t="s">
        <v>5</v>
      </c>
      <c r="U182" s="44" t="s">
        <v>40</v>
      </c>
      <c r="V182" s="36"/>
      <c r="W182" s="168">
        <f t="shared" si="26"/>
        <v>0</v>
      </c>
      <c r="X182" s="168">
        <v>0</v>
      </c>
      <c r="Y182" s="168">
        <f t="shared" si="27"/>
        <v>0</v>
      </c>
      <c r="Z182" s="168">
        <v>0</v>
      </c>
      <c r="AA182" s="169">
        <f t="shared" si="28"/>
        <v>0</v>
      </c>
      <c r="AR182" s="18" t="s">
        <v>221</v>
      </c>
      <c r="AT182" s="18" t="s">
        <v>147</v>
      </c>
      <c r="AU182" s="18" t="s">
        <v>86</v>
      </c>
      <c r="AY182" s="18" t="s">
        <v>146</v>
      </c>
      <c r="BE182" s="110">
        <f t="shared" si="29"/>
        <v>0</v>
      </c>
      <c r="BF182" s="110">
        <f t="shared" si="30"/>
        <v>0</v>
      </c>
      <c r="BG182" s="110">
        <f t="shared" si="31"/>
        <v>0</v>
      </c>
      <c r="BH182" s="110">
        <f t="shared" si="32"/>
        <v>0</v>
      </c>
      <c r="BI182" s="110">
        <f t="shared" si="33"/>
        <v>0</v>
      </c>
      <c r="BJ182" s="18" t="s">
        <v>82</v>
      </c>
      <c r="BK182" s="110">
        <f t="shared" si="34"/>
        <v>0</v>
      </c>
      <c r="BL182" s="18" t="s">
        <v>191</v>
      </c>
      <c r="BM182" s="18" t="s">
        <v>290</v>
      </c>
    </row>
    <row r="183" spans="2:65" s="1" customFormat="1" ht="31.5" customHeight="1">
      <c r="B183" s="134"/>
      <c r="C183" s="163" t="s">
        <v>240</v>
      </c>
      <c r="D183" s="163" t="s">
        <v>147</v>
      </c>
      <c r="E183" s="164" t="s">
        <v>291</v>
      </c>
      <c r="F183" s="241" t="s">
        <v>292</v>
      </c>
      <c r="G183" s="241"/>
      <c r="H183" s="241"/>
      <c r="I183" s="241"/>
      <c r="J183" s="165" t="s">
        <v>278</v>
      </c>
      <c r="K183" s="166">
        <v>2042</v>
      </c>
      <c r="L183" s="242">
        <v>0</v>
      </c>
      <c r="M183" s="242"/>
      <c r="N183" s="243">
        <f t="shared" si="25"/>
        <v>0</v>
      </c>
      <c r="O183" s="230"/>
      <c r="P183" s="230"/>
      <c r="Q183" s="230"/>
      <c r="R183" s="137"/>
      <c r="T183" s="167" t="s">
        <v>5</v>
      </c>
      <c r="U183" s="44" t="s">
        <v>40</v>
      </c>
      <c r="V183" s="36"/>
      <c r="W183" s="168">
        <f t="shared" si="26"/>
        <v>0</v>
      </c>
      <c r="X183" s="168">
        <v>0</v>
      </c>
      <c r="Y183" s="168">
        <f t="shared" si="27"/>
        <v>0</v>
      </c>
      <c r="Z183" s="168">
        <v>0</v>
      </c>
      <c r="AA183" s="169">
        <f t="shared" si="28"/>
        <v>0</v>
      </c>
      <c r="AR183" s="18" t="s">
        <v>221</v>
      </c>
      <c r="AT183" s="18" t="s">
        <v>147</v>
      </c>
      <c r="AU183" s="18" t="s">
        <v>86</v>
      </c>
      <c r="AY183" s="18" t="s">
        <v>146</v>
      </c>
      <c r="BE183" s="110">
        <f t="shared" si="29"/>
        <v>0</v>
      </c>
      <c r="BF183" s="110">
        <f t="shared" si="30"/>
        <v>0</v>
      </c>
      <c r="BG183" s="110">
        <f t="shared" si="31"/>
        <v>0</v>
      </c>
      <c r="BH183" s="110">
        <f t="shared" si="32"/>
        <v>0</v>
      </c>
      <c r="BI183" s="110">
        <f t="shared" si="33"/>
        <v>0</v>
      </c>
      <c r="BJ183" s="18" t="s">
        <v>82</v>
      </c>
      <c r="BK183" s="110">
        <f t="shared" si="34"/>
        <v>0</v>
      </c>
      <c r="BL183" s="18" t="s">
        <v>191</v>
      </c>
      <c r="BM183" s="18" t="s">
        <v>293</v>
      </c>
    </row>
    <row r="184" spans="2:65" s="1" customFormat="1" ht="31.5" customHeight="1">
      <c r="B184" s="134"/>
      <c r="C184" s="163" t="s">
        <v>294</v>
      </c>
      <c r="D184" s="163" t="s">
        <v>147</v>
      </c>
      <c r="E184" s="164" t="s">
        <v>295</v>
      </c>
      <c r="F184" s="241" t="s">
        <v>296</v>
      </c>
      <c r="G184" s="241"/>
      <c r="H184" s="241"/>
      <c r="I184" s="241"/>
      <c r="J184" s="165" t="s">
        <v>278</v>
      </c>
      <c r="K184" s="166">
        <v>2474</v>
      </c>
      <c r="L184" s="242">
        <v>0</v>
      </c>
      <c r="M184" s="242"/>
      <c r="N184" s="243">
        <f t="shared" si="25"/>
        <v>0</v>
      </c>
      <c r="O184" s="230"/>
      <c r="P184" s="230"/>
      <c r="Q184" s="230"/>
      <c r="R184" s="137"/>
      <c r="T184" s="167" t="s">
        <v>5</v>
      </c>
      <c r="U184" s="44" t="s">
        <v>40</v>
      </c>
      <c r="V184" s="36"/>
      <c r="W184" s="168">
        <f t="shared" si="26"/>
        <v>0</v>
      </c>
      <c r="X184" s="168">
        <v>0</v>
      </c>
      <c r="Y184" s="168">
        <f t="shared" si="27"/>
        <v>0</v>
      </c>
      <c r="Z184" s="168">
        <v>0</v>
      </c>
      <c r="AA184" s="169">
        <f t="shared" si="28"/>
        <v>0</v>
      </c>
      <c r="AR184" s="18" t="s">
        <v>221</v>
      </c>
      <c r="AT184" s="18" t="s">
        <v>147</v>
      </c>
      <c r="AU184" s="18" t="s">
        <v>86</v>
      </c>
      <c r="AY184" s="18" t="s">
        <v>146</v>
      </c>
      <c r="BE184" s="110">
        <f t="shared" si="29"/>
        <v>0</v>
      </c>
      <c r="BF184" s="110">
        <f t="shared" si="30"/>
        <v>0</v>
      </c>
      <c r="BG184" s="110">
        <f t="shared" si="31"/>
        <v>0</v>
      </c>
      <c r="BH184" s="110">
        <f t="shared" si="32"/>
        <v>0</v>
      </c>
      <c r="BI184" s="110">
        <f t="shared" si="33"/>
        <v>0</v>
      </c>
      <c r="BJ184" s="18" t="s">
        <v>82</v>
      </c>
      <c r="BK184" s="110">
        <f t="shared" si="34"/>
        <v>0</v>
      </c>
      <c r="BL184" s="18" t="s">
        <v>191</v>
      </c>
      <c r="BM184" s="18" t="s">
        <v>297</v>
      </c>
    </row>
    <row r="185" spans="2:65" s="1" customFormat="1" ht="31.5" customHeight="1">
      <c r="B185" s="134"/>
      <c r="C185" s="163" t="s">
        <v>243</v>
      </c>
      <c r="D185" s="163" t="s">
        <v>147</v>
      </c>
      <c r="E185" s="164" t="s">
        <v>298</v>
      </c>
      <c r="F185" s="241" t="s">
        <v>299</v>
      </c>
      <c r="G185" s="241"/>
      <c r="H185" s="241"/>
      <c r="I185" s="241"/>
      <c r="J185" s="165" t="s">
        <v>278</v>
      </c>
      <c r="K185" s="166">
        <v>6</v>
      </c>
      <c r="L185" s="242">
        <v>0</v>
      </c>
      <c r="M185" s="242"/>
      <c r="N185" s="243">
        <f t="shared" si="25"/>
        <v>0</v>
      </c>
      <c r="O185" s="230"/>
      <c r="P185" s="230"/>
      <c r="Q185" s="230"/>
      <c r="R185" s="137"/>
      <c r="T185" s="167" t="s">
        <v>5</v>
      </c>
      <c r="U185" s="44" t="s">
        <v>40</v>
      </c>
      <c r="V185" s="36"/>
      <c r="W185" s="168">
        <f t="shared" si="26"/>
        <v>0</v>
      </c>
      <c r="X185" s="168">
        <v>0</v>
      </c>
      <c r="Y185" s="168">
        <f t="shared" si="27"/>
        <v>0</v>
      </c>
      <c r="Z185" s="168">
        <v>0</v>
      </c>
      <c r="AA185" s="169">
        <f t="shared" si="28"/>
        <v>0</v>
      </c>
      <c r="AR185" s="18" t="s">
        <v>221</v>
      </c>
      <c r="AT185" s="18" t="s">
        <v>147</v>
      </c>
      <c r="AU185" s="18" t="s">
        <v>86</v>
      </c>
      <c r="AY185" s="18" t="s">
        <v>146</v>
      </c>
      <c r="BE185" s="110">
        <f t="shared" si="29"/>
        <v>0</v>
      </c>
      <c r="BF185" s="110">
        <f t="shared" si="30"/>
        <v>0</v>
      </c>
      <c r="BG185" s="110">
        <f t="shared" si="31"/>
        <v>0</v>
      </c>
      <c r="BH185" s="110">
        <f t="shared" si="32"/>
        <v>0</v>
      </c>
      <c r="BI185" s="110">
        <f t="shared" si="33"/>
        <v>0</v>
      </c>
      <c r="BJ185" s="18" t="s">
        <v>82</v>
      </c>
      <c r="BK185" s="110">
        <f t="shared" si="34"/>
        <v>0</v>
      </c>
      <c r="BL185" s="18" t="s">
        <v>191</v>
      </c>
      <c r="BM185" s="18" t="s">
        <v>300</v>
      </c>
    </row>
    <row r="186" spans="2:65" s="1" customFormat="1" ht="31.5" customHeight="1">
      <c r="B186" s="134"/>
      <c r="C186" s="170" t="s">
        <v>301</v>
      </c>
      <c r="D186" s="170" t="s">
        <v>154</v>
      </c>
      <c r="E186" s="171" t="s">
        <v>302</v>
      </c>
      <c r="F186" s="228" t="s">
        <v>303</v>
      </c>
      <c r="G186" s="228"/>
      <c r="H186" s="228"/>
      <c r="I186" s="228"/>
      <c r="J186" s="172" t="s">
        <v>278</v>
      </c>
      <c r="K186" s="173">
        <v>7007</v>
      </c>
      <c r="L186" s="229">
        <v>0</v>
      </c>
      <c r="M186" s="229"/>
      <c r="N186" s="230">
        <f t="shared" si="25"/>
        <v>0</v>
      </c>
      <c r="O186" s="230"/>
      <c r="P186" s="230"/>
      <c r="Q186" s="230"/>
      <c r="R186" s="137"/>
      <c r="T186" s="167" t="s">
        <v>5</v>
      </c>
      <c r="U186" s="44" t="s">
        <v>40</v>
      </c>
      <c r="V186" s="36"/>
      <c r="W186" s="168">
        <f t="shared" si="26"/>
        <v>0</v>
      </c>
      <c r="X186" s="168">
        <v>0</v>
      </c>
      <c r="Y186" s="168">
        <f t="shared" si="27"/>
        <v>0</v>
      </c>
      <c r="Z186" s="168">
        <v>0</v>
      </c>
      <c r="AA186" s="169">
        <f t="shared" si="28"/>
        <v>0</v>
      </c>
      <c r="AR186" s="18" t="s">
        <v>191</v>
      </c>
      <c r="AT186" s="18" t="s">
        <v>154</v>
      </c>
      <c r="AU186" s="18" t="s">
        <v>86</v>
      </c>
      <c r="AY186" s="18" t="s">
        <v>146</v>
      </c>
      <c r="BE186" s="110">
        <f t="shared" si="29"/>
        <v>0</v>
      </c>
      <c r="BF186" s="110">
        <f t="shared" si="30"/>
        <v>0</v>
      </c>
      <c r="BG186" s="110">
        <f t="shared" si="31"/>
        <v>0</v>
      </c>
      <c r="BH186" s="110">
        <f t="shared" si="32"/>
        <v>0</v>
      </c>
      <c r="BI186" s="110">
        <f t="shared" si="33"/>
        <v>0</v>
      </c>
      <c r="BJ186" s="18" t="s">
        <v>82</v>
      </c>
      <c r="BK186" s="110">
        <f t="shared" si="34"/>
        <v>0</v>
      </c>
      <c r="BL186" s="18" t="s">
        <v>191</v>
      </c>
      <c r="BM186" s="18" t="s">
        <v>304</v>
      </c>
    </row>
    <row r="187" spans="2:65" s="1" customFormat="1" ht="22.5" customHeight="1">
      <c r="B187" s="134"/>
      <c r="C187" s="163" t="s">
        <v>247</v>
      </c>
      <c r="D187" s="163" t="s">
        <v>147</v>
      </c>
      <c r="E187" s="164" t="s">
        <v>305</v>
      </c>
      <c r="F187" s="241" t="s">
        <v>306</v>
      </c>
      <c r="G187" s="241"/>
      <c r="H187" s="241"/>
      <c r="I187" s="241"/>
      <c r="J187" s="165" t="s">
        <v>278</v>
      </c>
      <c r="K187" s="166">
        <v>4410</v>
      </c>
      <c r="L187" s="242">
        <v>0</v>
      </c>
      <c r="M187" s="242"/>
      <c r="N187" s="243">
        <f t="shared" si="25"/>
        <v>0</v>
      </c>
      <c r="O187" s="230"/>
      <c r="P187" s="230"/>
      <c r="Q187" s="230"/>
      <c r="R187" s="137"/>
      <c r="T187" s="167" t="s">
        <v>5</v>
      </c>
      <c r="U187" s="44" t="s">
        <v>40</v>
      </c>
      <c r="V187" s="36"/>
      <c r="W187" s="168">
        <f t="shared" si="26"/>
        <v>0</v>
      </c>
      <c r="X187" s="168">
        <v>0</v>
      </c>
      <c r="Y187" s="168">
        <f t="shared" si="27"/>
        <v>0</v>
      </c>
      <c r="Z187" s="168">
        <v>0</v>
      </c>
      <c r="AA187" s="169">
        <f t="shared" si="28"/>
        <v>0</v>
      </c>
      <c r="AR187" s="18" t="s">
        <v>221</v>
      </c>
      <c r="AT187" s="18" t="s">
        <v>147</v>
      </c>
      <c r="AU187" s="18" t="s">
        <v>86</v>
      </c>
      <c r="AY187" s="18" t="s">
        <v>146</v>
      </c>
      <c r="BE187" s="110">
        <f t="shared" si="29"/>
        <v>0</v>
      </c>
      <c r="BF187" s="110">
        <f t="shared" si="30"/>
        <v>0</v>
      </c>
      <c r="BG187" s="110">
        <f t="shared" si="31"/>
        <v>0</v>
      </c>
      <c r="BH187" s="110">
        <f t="shared" si="32"/>
        <v>0</v>
      </c>
      <c r="BI187" s="110">
        <f t="shared" si="33"/>
        <v>0</v>
      </c>
      <c r="BJ187" s="18" t="s">
        <v>82</v>
      </c>
      <c r="BK187" s="110">
        <f t="shared" si="34"/>
        <v>0</v>
      </c>
      <c r="BL187" s="18" t="s">
        <v>191</v>
      </c>
      <c r="BM187" s="18" t="s">
        <v>307</v>
      </c>
    </row>
    <row r="188" spans="2:65" s="1" customFormat="1" ht="22.5" customHeight="1">
      <c r="B188" s="35"/>
      <c r="C188" s="36"/>
      <c r="D188" s="36"/>
      <c r="E188" s="36"/>
      <c r="F188" s="239" t="s">
        <v>308</v>
      </c>
      <c r="G188" s="240"/>
      <c r="H188" s="240"/>
      <c r="I188" s="240"/>
      <c r="J188" s="36"/>
      <c r="K188" s="36"/>
      <c r="L188" s="36"/>
      <c r="M188" s="36"/>
      <c r="N188" s="36"/>
      <c r="O188" s="36"/>
      <c r="P188" s="36"/>
      <c r="Q188" s="36"/>
      <c r="R188" s="37"/>
      <c r="T188" s="174"/>
      <c r="U188" s="36"/>
      <c r="V188" s="36"/>
      <c r="W188" s="36"/>
      <c r="X188" s="36"/>
      <c r="Y188" s="36"/>
      <c r="Z188" s="36"/>
      <c r="AA188" s="74"/>
      <c r="AT188" s="18" t="s">
        <v>218</v>
      </c>
      <c r="AU188" s="18" t="s">
        <v>86</v>
      </c>
    </row>
    <row r="189" spans="2:65" s="1" customFormat="1" ht="31.5" customHeight="1">
      <c r="B189" s="134"/>
      <c r="C189" s="170" t="s">
        <v>309</v>
      </c>
      <c r="D189" s="170" t="s">
        <v>154</v>
      </c>
      <c r="E189" s="171" t="s">
        <v>310</v>
      </c>
      <c r="F189" s="228" t="s">
        <v>311</v>
      </c>
      <c r="G189" s="228"/>
      <c r="H189" s="228"/>
      <c r="I189" s="228"/>
      <c r="J189" s="172" t="s">
        <v>278</v>
      </c>
      <c r="K189" s="173">
        <v>4410</v>
      </c>
      <c r="L189" s="229">
        <v>0</v>
      </c>
      <c r="M189" s="229"/>
      <c r="N189" s="230">
        <f t="shared" ref="N189:N196" si="35">ROUND(L189*K189,2)</f>
        <v>0</v>
      </c>
      <c r="O189" s="230"/>
      <c r="P189" s="230"/>
      <c r="Q189" s="230"/>
      <c r="R189" s="137"/>
      <c r="T189" s="167" t="s">
        <v>5</v>
      </c>
      <c r="U189" s="44" t="s">
        <v>40</v>
      </c>
      <c r="V189" s="36"/>
      <c r="W189" s="168">
        <f t="shared" ref="W189:W196" si="36">V189*K189</f>
        <v>0</v>
      </c>
      <c r="X189" s="168">
        <v>0</v>
      </c>
      <c r="Y189" s="168">
        <f t="shared" ref="Y189:Y196" si="37">X189*K189</f>
        <v>0</v>
      </c>
      <c r="Z189" s="168">
        <v>0</v>
      </c>
      <c r="AA189" s="169">
        <f t="shared" ref="AA189:AA196" si="38">Z189*K189</f>
        <v>0</v>
      </c>
      <c r="AR189" s="18" t="s">
        <v>191</v>
      </c>
      <c r="AT189" s="18" t="s">
        <v>154</v>
      </c>
      <c r="AU189" s="18" t="s">
        <v>86</v>
      </c>
      <c r="AY189" s="18" t="s">
        <v>146</v>
      </c>
      <c r="BE189" s="110">
        <f t="shared" ref="BE189:BE196" si="39">IF(U189="základní",N189,0)</f>
        <v>0</v>
      </c>
      <c r="BF189" s="110">
        <f t="shared" ref="BF189:BF196" si="40">IF(U189="snížená",N189,0)</f>
        <v>0</v>
      </c>
      <c r="BG189" s="110">
        <f t="shared" ref="BG189:BG196" si="41">IF(U189="zákl. přenesená",N189,0)</f>
        <v>0</v>
      </c>
      <c r="BH189" s="110">
        <f t="shared" ref="BH189:BH196" si="42">IF(U189="sníž. přenesená",N189,0)</f>
        <v>0</v>
      </c>
      <c r="BI189" s="110">
        <f t="shared" ref="BI189:BI196" si="43">IF(U189="nulová",N189,0)</f>
        <v>0</v>
      </c>
      <c r="BJ189" s="18" t="s">
        <v>82</v>
      </c>
      <c r="BK189" s="110">
        <f t="shared" ref="BK189:BK196" si="44">ROUND(L189*K189,2)</f>
        <v>0</v>
      </c>
      <c r="BL189" s="18" t="s">
        <v>191</v>
      </c>
      <c r="BM189" s="18" t="s">
        <v>312</v>
      </c>
    </row>
    <row r="190" spans="2:65" s="1" customFormat="1" ht="22.5" customHeight="1">
      <c r="B190" s="134"/>
      <c r="C190" s="170" t="s">
        <v>248</v>
      </c>
      <c r="D190" s="170" t="s">
        <v>154</v>
      </c>
      <c r="E190" s="171" t="s">
        <v>313</v>
      </c>
      <c r="F190" s="228" t="s">
        <v>314</v>
      </c>
      <c r="G190" s="228"/>
      <c r="H190" s="228"/>
      <c r="I190" s="228"/>
      <c r="J190" s="172" t="s">
        <v>180</v>
      </c>
      <c r="K190" s="173">
        <v>3</v>
      </c>
      <c r="L190" s="229">
        <v>0</v>
      </c>
      <c r="M190" s="229"/>
      <c r="N190" s="230">
        <f t="shared" si="35"/>
        <v>0</v>
      </c>
      <c r="O190" s="230"/>
      <c r="P190" s="230"/>
      <c r="Q190" s="230"/>
      <c r="R190" s="137"/>
      <c r="T190" s="167" t="s">
        <v>5</v>
      </c>
      <c r="U190" s="44" t="s">
        <v>40</v>
      </c>
      <c r="V190" s="36"/>
      <c r="W190" s="168">
        <f t="shared" si="36"/>
        <v>0</v>
      </c>
      <c r="X190" s="168">
        <v>0</v>
      </c>
      <c r="Y190" s="168">
        <f t="shared" si="37"/>
        <v>0</v>
      </c>
      <c r="Z190" s="168">
        <v>0</v>
      </c>
      <c r="AA190" s="169">
        <f t="shared" si="38"/>
        <v>0</v>
      </c>
      <c r="AR190" s="18" t="s">
        <v>191</v>
      </c>
      <c r="AT190" s="18" t="s">
        <v>154</v>
      </c>
      <c r="AU190" s="18" t="s">
        <v>86</v>
      </c>
      <c r="AY190" s="18" t="s">
        <v>146</v>
      </c>
      <c r="BE190" s="110">
        <f t="shared" si="39"/>
        <v>0</v>
      </c>
      <c r="BF190" s="110">
        <f t="shared" si="40"/>
        <v>0</v>
      </c>
      <c r="BG190" s="110">
        <f t="shared" si="41"/>
        <v>0</v>
      </c>
      <c r="BH190" s="110">
        <f t="shared" si="42"/>
        <v>0</v>
      </c>
      <c r="BI190" s="110">
        <f t="shared" si="43"/>
        <v>0</v>
      </c>
      <c r="BJ190" s="18" t="s">
        <v>82</v>
      </c>
      <c r="BK190" s="110">
        <f t="shared" si="44"/>
        <v>0</v>
      </c>
      <c r="BL190" s="18" t="s">
        <v>191</v>
      </c>
      <c r="BM190" s="18" t="s">
        <v>315</v>
      </c>
    </row>
    <row r="191" spans="2:65" s="1" customFormat="1" ht="31.5" customHeight="1">
      <c r="B191" s="134"/>
      <c r="C191" s="170" t="s">
        <v>316</v>
      </c>
      <c r="D191" s="170" t="s">
        <v>154</v>
      </c>
      <c r="E191" s="171" t="s">
        <v>317</v>
      </c>
      <c r="F191" s="228" t="s">
        <v>318</v>
      </c>
      <c r="G191" s="228"/>
      <c r="H191" s="228"/>
      <c r="I191" s="228"/>
      <c r="J191" s="172" t="s">
        <v>180</v>
      </c>
      <c r="K191" s="173">
        <v>3</v>
      </c>
      <c r="L191" s="229">
        <v>0</v>
      </c>
      <c r="M191" s="229"/>
      <c r="N191" s="230">
        <f t="shared" si="35"/>
        <v>0</v>
      </c>
      <c r="O191" s="230"/>
      <c r="P191" s="230"/>
      <c r="Q191" s="230"/>
      <c r="R191" s="137"/>
      <c r="T191" s="167" t="s">
        <v>5</v>
      </c>
      <c r="U191" s="44" t="s">
        <v>40</v>
      </c>
      <c r="V191" s="36"/>
      <c r="W191" s="168">
        <f t="shared" si="36"/>
        <v>0</v>
      </c>
      <c r="X191" s="168">
        <v>0</v>
      </c>
      <c r="Y191" s="168">
        <f t="shared" si="37"/>
        <v>0</v>
      </c>
      <c r="Z191" s="168">
        <v>0</v>
      </c>
      <c r="AA191" s="169">
        <f t="shared" si="38"/>
        <v>0</v>
      </c>
      <c r="AR191" s="18" t="s">
        <v>191</v>
      </c>
      <c r="AT191" s="18" t="s">
        <v>154</v>
      </c>
      <c r="AU191" s="18" t="s">
        <v>86</v>
      </c>
      <c r="AY191" s="18" t="s">
        <v>146</v>
      </c>
      <c r="BE191" s="110">
        <f t="shared" si="39"/>
        <v>0</v>
      </c>
      <c r="BF191" s="110">
        <f t="shared" si="40"/>
        <v>0</v>
      </c>
      <c r="BG191" s="110">
        <f t="shared" si="41"/>
        <v>0</v>
      </c>
      <c r="BH191" s="110">
        <f t="shared" si="42"/>
        <v>0</v>
      </c>
      <c r="BI191" s="110">
        <f t="shared" si="43"/>
        <v>0</v>
      </c>
      <c r="BJ191" s="18" t="s">
        <v>82</v>
      </c>
      <c r="BK191" s="110">
        <f t="shared" si="44"/>
        <v>0</v>
      </c>
      <c r="BL191" s="18" t="s">
        <v>191</v>
      </c>
      <c r="BM191" s="18" t="s">
        <v>319</v>
      </c>
    </row>
    <row r="192" spans="2:65" s="1" customFormat="1" ht="31.5" customHeight="1">
      <c r="B192" s="134"/>
      <c r="C192" s="163" t="s">
        <v>252</v>
      </c>
      <c r="D192" s="163" t="s">
        <v>147</v>
      </c>
      <c r="E192" s="164" t="s">
        <v>320</v>
      </c>
      <c r="F192" s="241" t="s">
        <v>321</v>
      </c>
      <c r="G192" s="241"/>
      <c r="H192" s="241"/>
      <c r="I192" s="241"/>
      <c r="J192" s="165" t="s">
        <v>180</v>
      </c>
      <c r="K192" s="166">
        <v>3</v>
      </c>
      <c r="L192" s="242">
        <v>0</v>
      </c>
      <c r="M192" s="242"/>
      <c r="N192" s="243">
        <f t="shared" si="35"/>
        <v>0</v>
      </c>
      <c r="O192" s="230"/>
      <c r="P192" s="230"/>
      <c r="Q192" s="230"/>
      <c r="R192" s="137"/>
      <c r="T192" s="167" t="s">
        <v>5</v>
      </c>
      <c r="U192" s="44" t="s">
        <v>40</v>
      </c>
      <c r="V192" s="36"/>
      <c r="W192" s="168">
        <f t="shared" si="36"/>
        <v>0</v>
      </c>
      <c r="X192" s="168">
        <v>0</v>
      </c>
      <c r="Y192" s="168">
        <f t="shared" si="37"/>
        <v>0</v>
      </c>
      <c r="Z192" s="168">
        <v>0</v>
      </c>
      <c r="AA192" s="169">
        <f t="shared" si="38"/>
        <v>0</v>
      </c>
      <c r="AR192" s="18" t="s">
        <v>221</v>
      </c>
      <c r="AT192" s="18" t="s">
        <v>147</v>
      </c>
      <c r="AU192" s="18" t="s">
        <v>86</v>
      </c>
      <c r="AY192" s="18" t="s">
        <v>146</v>
      </c>
      <c r="BE192" s="110">
        <f t="shared" si="39"/>
        <v>0</v>
      </c>
      <c r="BF192" s="110">
        <f t="shared" si="40"/>
        <v>0</v>
      </c>
      <c r="BG192" s="110">
        <f t="shared" si="41"/>
        <v>0</v>
      </c>
      <c r="BH192" s="110">
        <f t="shared" si="42"/>
        <v>0</v>
      </c>
      <c r="BI192" s="110">
        <f t="shared" si="43"/>
        <v>0</v>
      </c>
      <c r="BJ192" s="18" t="s">
        <v>82</v>
      </c>
      <c r="BK192" s="110">
        <f t="shared" si="44"/>
        <v>0</v>
      </c>
      <c r="BL192" s="18" t="s">
        <v>191</v>
      </c>
      <c r="BM192" s="18" t="s">
        <v>322</v>
      </c>
    </row>
    <row r="193" spans="2:65" s="1" customFormat="1" ht="31.5" customHeight="1">
      <c r="B193" s="134"/>
      <c r="C193" s="163" t="s">
        <v>323</v>
      </c>
      <c r="D193" s="163" t="s">
        <v>147</v>
      </c>
      <c r="E193" s="164" t="s">
        <v>324</v>
      </c>
      <c r="F193" s="241" t="s">
        <v>325</v>
      </c>
      <c r="G193" s="241"/>
      <c r="H193" s="241"/>
      <c r="I193" s="241"/>
      <c r="J193" s="165" t="s">
        <v>180</v>
      </c>
      <c r="K193" s="166">
        <v>3</v>
      </c>
      <c r="L193" s="242">
        <v>0</v>
      </c>
      <c r="M193" s="242"/>
      <c r="N193" s="243">
        <f t="shared" si="35"/>
        <v>0</v>
      </c>
      <c r="O193" s="230"/>
      <c r="P193" s="230"/>
      <c r="Q193" s="230"/>
      <c r="R193" s="137"/>
      <c r="T193" s="167" t="s">
        <v>5</v>
      </c>
      <c r="U193" s="44" t="s">
        <v>40</v>
      </c>
      <c r="V193" s="36"/>
      <c r="W193" s="168">
        <f t="shared" si="36"/>
        <v>0</v>
      </c>
      <c r="X193" s="168">
        <v>0</v>
      </c>
      <c r="Y193" s="168">
        <f t="shared" si="37"/>
        <v>0</v>
      </c>
      <c r="Z193" s="168">
        <v>0</v>
      </c>
      <c r="AA193" s="169">
        <f t="shared" si="38"/>
        <v>0</v>
      </c>
      <c r="AR193" s="18" t="s">
        <v>221</v>
      </c>
      <c r="AT193" s="18" t="s">
        <v>147</v>
      </c>
      <c r="AU193" s="18" t="s">
        <v>86</v>
      </c>
      <c r="AY193" s="18" t="s">
        <v>146</v>
      </c>
      <c r="BE193" s="110">
        <f t="shared" si="39"/>
        <v>0</v>
      </c>
      <c r="BF193" s="110">
        <f t="shared" si="40"/>
        <v>0</v>
      </c>
      <c r="BG193" s="110">
        <f t="shared" si="41"/>
        <v>0</v>
      </c>
      <c r="BH193" s="110">
        <f t="shared" si="42"/>
        <v>0</v>
      </c>
      <c r="BI193" s="110">
        <f t="shared" si="43"/>
        <v>0</v>
      </c>
      <c r="BJ193" s="18" t="s">
        <v>82</v>
      </c>
      <c r="BK193" s="110">
        <f t="shared" si="44"/>
        <v>0</v>
      </c>
      <c r="BL193" s="18" t="s">
        <v>191</v>
      </c>
      <c r="BM193" s="18" t="s">
        <v>326</v>
      </c>
    </row>
    <row r="194" spans="2:65" s="1" customFormat="1" ht="22.5" customHeight="1">
      <c r="B194" s="134"/>
      <c r="C194" s="170" t="s">
        <v>255</v>
      </c>
      <c r="D194" s="170" t="s">
        <v>154</v>
      </c>
      <c r="E194" s="171" t="s">
        <v>327</v>
      </c>
      <c r="F194" s="228" t="s">
        <v>328</v>
      </c>
      <c r="G194" s="228"/>
      <c r="H194" s="228"/>
      <c r="I194" s="228"/>
      <c r="J194" s="172" t="s">
        <v>180</v>
      </c>
      <c r="K194" s="173">
        <v>6</v>
      </c>
      <c r="L194" s="229">
        <v>0</v>
      </c>
      <c r="M194" s="229"/>
      <c r="N194" s="230">
        <f t="shared" si="35"/>
        <v>0</v>
      </c>
      <c r="O194" s="230"/>
      <c r="P194" s="230"/>
      <c r="Q194" s="230"/>
      <c r="R194" s="137"/>
      <c r="T194" s="167" t="s">
        <v>5</v>
      </c>
      <c r="U194" s="44" t="s">
        <v>40</v>
      </c>
      <c r="V194" s="36"/>
      <c r="W194" s="168">
        <f t="shared" si="36"/>
        <v>0</v>
      </c>
      <c r="X194" s="168">
        <v>0</v>
      </c>
      <c r="Y194" s="168">
        <f t="shared" si="37"/>
        <v>0</v>
      </c>
      <c r="Z194" s="168">
        <v>0</v>
      </c>
      <c r="AA194" s="169">
        <f t="shared" si="38"/>
        <v>0</v>
      </c>
      <c r="AR194" s="18" t="s">
        <v>191</v>
      </c>
      <c r="AT194" s="18" t="s">
        <v>154</v>
      </c>
      <c r="AU194" s="18" t="s">
        <v>86</v>
      </c>
      <c r="AY194" s="18" t="s">
        <v>146</v>
      </c>
      <c r="BE194" s="110">
        <f t="shared" si="39"/>
        <v>0</v>
      </c>
      <c r="BF194" s="110">
        <f t="shared" si="40"/>
        <v>0</v>
      </c>
      <c r="BG194" s="110">
        <f t="shared" si="41"/>
        <v>0</v>
      </c>
      <c r="BH194" s="110">
        <f t="shared" si="42"/>
        <v>0</v>
      </c>
      <c r="BI194" s="110">
        <f t="shared" si="43"/>
        <v>0</v>
      </c>
      <c r="BJ194" s="18" t="s">
        <v>82</v>
      </c>
      <c r="BK194" s="110">
        <f t="shared" si="44"/>
        <v>0</v>
      </c>
      <c r="BL194" s="18" t="s">
        <v>191</v>
      </c>
      <c r="BM194" s="18" t="s">
        <v>329</v>
      </c>
    </row>
    <row r="195" spans="2:65" s="1" customFormat="1" ht="31.5" customHeight="1">
      <c r="B195" s="134"/>
      <c r="C195" s="163" t="s">
        <v>330</v>
      </c>
      <c r="D195" s="163" t="s">
        <v>147</v>
      </c>
      <c r="E195" s="164" t="s">
        <v>331</v>
      </c>
      <c r="F195" s="241" t="s">
        <v>332</v>
      </c>
      <c r="G195" s="241"/>
      <c r="H195" s="241"/>
      <c r="I195" s="241"/>
      <c r="J195" s="165" t="s">
        <v>180</v>
      </c>
      <c r="K195" s="166">
        <v>6</v>
      </c>
      <c r="L195" s="242">
        <v>0</v>
      </c>
      <c r="M195" s="242"/>
      <c r="N195" s="243">
        <f t="shared" si="35"/>
        <v>0</v>
      </c>
      <c r="O195" s="230"/>
      <c r="P195" s="230"/>
      <c r="Q195" s="230"/>
      <c r="R195" s="137"/>
      <c r="T195" s="167" t="s">
        <v>5</v>
      </c>
      <c r="U195" s="44" t="s">
        <v>40</v>
      </c>
      <c r="V195" s="36"/>
      <c r="W195" s="168">
        <f t="shared" si="36"/>
        <v>0</v>
      </c>
      <c r="X195" s="168">
        <v>0</v>
      </c>
      <c r="Y195" s="168">
        <f t="shared" si="37"/>
        <v>0</v>
      </c>
      <c r="Z195" s="168">
        <v>0</v>
      </c>
      <c r="AA195" s="169">
        <f t="shared" si="38"/>
        <v>0</v>
      </c>
      <c r="AR195" s="18" t="s">
        <v>221</v>
      </c>
      <c r="AT195" s="18" t="s">
        <v>147</v>
      </c>
      <c r="AU195" s="18" t="s">
        <v>86</v>
      </c>
      <c r="AY195" s="18" t="s">
        <v>146</v>
      </c>
      <c r="BE195" s="110">
        <f t="shared" si="39"/>
        <v>0</v>
      </c>
      <c r="BF195" s="110">
        <f t="shared" si="40"/>
        <v>0</v>
      </c>
      <c r="BG195" s="110">
        <f t="shared" si="41"/>
        <v>0</v>
      </c>
      <c r="BH195" s="110">
        <f t="shared" si="42"/>
        <v>0</v>
      </c>
      <c r="BI195" s="110">
        <f t="shared" si="43"/>
        <v>0</v>
      </c>
      <c r="BJ195" s="18" t="s">
        <v>82</v>
      </c>
      <c r="BK195" s="110">
        <f t="shared" si="44"/>
        <v>0</v>
      </c>
      <c r="BL195" s="18" t="s">
        <v>191</v>
      </c>
      <c r="BM195" s="18" t="s">
        <v>333</v>
      </c>
    </row>
    <row r="196" spans="2:65" s="1" customFormat="1" ht="31.5" customHeight="1">
      <c r="B196" s="134"/>
      <c r="C196" s="170" t="s">
        <v>257</v>
      </c>
      <c r="D196" s="170" t="s">
        <v>154</v>
      </c>
      <c r="E196" s="171" t="s">
        <v>334</v>
      </c>
      <c r="F196" s="228" t="s">
        <v>335</v>
      </c>
      <c r="G196" s="228"/>
      <c r="H196" s="228"/>
      <c r="I196" s="228"/>
      <c r="J196" s="172" t="s">
        <v>336</v>
      </c>
      <c r="K196" s="175">
        <v>0</v>
      </c>
      <c r="L196" s="229">
        <v>0</v>
      </c>
      <c r="M196" s="229"/>
      <c r="N196" s="230">
        <f t="shared" si="35"/>
        <v>0</v>
      </c>
      <c r="O196" s="230"/>
      <c r="P196" s="230"/>
      <c r="Q196" s="230"/>
      <c r="R196" s="137"/>
      <c r="T196" s="167" t="s">
        <v>5</v>
      </c>
      <c r="U196" s="44" t="s">
        <v>40</v>
      </c>
      <c r="V196" s="36"/>
      <c r="W196" s="168">
        <f t="shared" si="36"/>
        <v>0</v>
      </c>
      <c r="X196" s="168">
        <v>0</v>
      </c>
      <c r="Y196" s="168">
        <f t="shared" si="37"/>
        <v>0</v>
      </c>
      <c r="Z196" s="168">
        <v>0</v>
      </c>
      <c r="AA196" s="169">
        <f t="shared" si="38"/>
        <v>0</v>
      </c>
      <c r="AR196" s="18" t="s">
        <v>191</v>
      </c>
      <c r="AT196" s="18" t="s">
        <v>154</v>
      </c>
      <c r="AU196" s="18" t="s">
        <v>86</v>
      </c>
      <c r="AY196" s="18" t="s">
        <v>146</v>
      </c>
      <c r="BE196" s="110">
        <f t="shared" si="39"/>
        <v>0</v>
      </c>
      <c r="BF196" s="110">
        <f t="shared" si="40"/>
        <v>0</v>
      </c>
      <c r="BG196" s="110">
        <f t="shared" si="41"/>
        <v>0</v>
      </c>
      <c r="BH196" s="110">
        <f t="shared" si="42"/>
        <v>0</v>
      </c>
      <c r="BI196" s="110">
        <f t="shared" si="43"/>
        <v>0</v>
      </c>
      <c r="BJ196" s="18" t="s">
        <v>82</v>
      </c>
      <c r="BK196" s="110">
        <f t="shared" si="44"/>
        <v>0</v>
      </c>
      <c r="BL196" s="18" t="s">
        <v>191</v>
      </c>
      <c r="BM196" s="18" t="s">
        <v>337</v>
      </c>
    </row>
    <row r="197" spans="2:65" s="10" customFormat="1" ht="29.85" customHeight="1">
      <c r="B197" s="152"/>
      <c r="C197" s="153"/>
      <c r="D197" s="162" t="s">
        <v>120</v>
      </c>
      <c r="E197" s="162"/>
      <c r="F197" s="162"/>
      <c r="G197" s="162"/>
      <c r="H197" s="162"/>
      <c r="I197" s="162"/>
      <c r="J197" s="162"/>
      <c r="K197" s="162"/>
      <c r="L197" s="162"/>
      <c r="M197" s="162"/>
      <c r="N197" s="237">
        <f>BK197</f>
        <v>0</v>
      </c>
      <c r="O197" s="238"/>
      <c r="P197" s="238"/>
      <c r="Q197" s="238"/>
      <c r="R197" s="155"/>
      <c r="T197" s="156"/>
      <c r="U197" s="153"/>
      <c r="V197" s="153"/>
      <c r="W197" s="157">
        <f>W198+SUM(W199:W203)</f>
        <v>0</v>
      </c>
      <c r="X197" s="153"/>
      <c r="Y197" s="157">
        <f>Y198+SUM(Y199:Y203)</f>
        <v>0</v>
      </c>
      <c r="Z197" s="153"/>
      <c r="AA197" s="158">
        <f>AA198+SUM(AA199:AA203)</f>
        <v>0</v>
      </c>
      <c r="AR197" s="159" t="s">
        <v>82</v>
      </c>
      <c r="AT197" s="160" t="s">
        <v>74</v>
      </c>
      <c r="AU197" s="160" t="s">
        <v>82</v>
      </c>
      <c r="AY197" s="159" t="s">
        <v>146</v>
      </c>
      <c r="BK197" s="161">
        <f>BK198+SUM(BK199:BK203)</f>
        <v>0</v>
      </c>
    </row>
    <row r="198" spans="2:65" s="1" customFormat="1" ht="22.5" customHeight="1">
      <c r="B198" s="134"/>
      <c r="C198" s="170" t="s">
        <v>338</v>
      </c>
      <c r="D198" s="170" t="s">
        <v>154</v>
      </c>
      <c r="E198" s="171" t="s">
        <v>339</v>
      </c>
      <c r="F198" s="228" t="s">
        <v>340</v>
      </c>
      <c r="G198" s="228"/>
      <c r="H198" s="228"/>
      <c r="I198" s="228"/>
      <c r="J198" s="172" t="s">
        <v>215</v>
      </c>
      <c r="K198" s="173">
        <v>2</v>
      </c>
      <c r="L198" s="229">
        <v>0</v>
      </c>
      <c r="M198" s="229"/>
      <c r="N198" s="230">
        <f>ROUND(L198*K198,2)</f>
        <v>0</v>
      </c>
      <c r="O198" s="230"/>
      <c r="P198" s="230"/>
      <c r="Q198" s="230"/>
      <c r="R198" s="137"/>
      <c r="T198" s="167" t="s">
        <v>5</v>
      </c>
      <c r="U198" s="44" t="s">
        <v>40</v>
      </c>
      <c r="V198" s="36"/>
      <c r="W198" s="168">
        <f>V198*K198</f>
        <v>0</v>
      </c>
      <c r="X198" s="168">
        <v>0</v>
      </c>
      <c r="Y198" s="168">
        <f>X198*K198</f>
        <v>0</v>
      </c>
      <c r="Z198" s="168">
        <v>0</v>
      </c>
      <c r="AA198" s="169">
        <f>Z198*K198</f>
        <v>0</v>
      </c>
      <c r="AR198" s="18" t="s">
        <v>152</v>
      </c>
      <c r="AT198" s="18" t="s">
        <v>154</v>
      </c>
      <c r="AU198" s="18" t="s">
        <v>86</v>
      </c>
      <c r="AY198" s="18" t="s">
        <v>146</v>
      </c>
      <c r="BE198" s="110">
        <f>IF(U198="základní",N198,0)</f>
        <v>0</v>
      </c>
      <c r="BF198" s="110">
        <f>IF(U198="snížená",N198,0)</f>
        <v>0</v>
      </c>
      <c r="BG198" s="110">
        <f>IF(U198="zákl. přenesená",N198,0)</f>
        <v>0</v>
      </c>
      <c r="BH198" s="110">
        <f>IF(U198="sníž. přenesená",N198,0)</f>
        <v>0</v>
      </c>
      <c r="BI198" s="110">
        <f>IF(U198="nulová",N198,0)</f>
        <v>0</v>
      </c>
      <c r="BJ198" s="18" t="s">
        <v>82</v>
      </c>
      <c r="BK198" s="110">
        <f>ROUND(L198*K198,2)</f>
        <v>0</v>
      </c>
      <c r="BL198" s="18" t="s">
        <v>152</v>
      </c>
      <c r="BM198" s="18" t="s">
        <v>341</v>
      </c>
    </row>
    <row r="199" spans="2:65" s="1" customFormat="1" ht="31.5" customHeight="1">
      <c r="B199" s="134"/>
      <c r="C199" s="170" t="s">
        <v>260</v>
      </c>
      <c r="D199" s="170" t="s">
        <v>154</v>
      </c>
      <c r="E199" s="171" t="s">
        <v>342</v>
      </c>
      <c r="F199" s="228" t="s">
        <v>343</v>
      </c>
      <c r="G199" s="228"/>
      <c r="H199" s="228"/>
      <c r="I199" s="228"/>
      <c r="J199" s="172" t="s">
        <v>344</v>
      </c>
      <c r="K199" s="173">
        <v>1</v>
      </c>
      <c r="L199" s="229">
        <v>0</v>
      </c>
      <c r="M199" s="229"/>
      <c r="N199" s="230">
        <f>ROUND(L199*K199,2)</f>
        <v>0</v>
      </c>
      <c r="O199" s="230"/>
      <c r="P199" s="230"/>
      <c r="Q199" s="230"/>
      <c r="R199" s="137"/>
      <c r="T199" s="167" t="s">
        <v>5</v>
      </c>
      <c r="U199" s="44" t="s">
        <v>40</v>
      </c>
      <c r="V199" s="36"/>
      <c r="W199" s="168">
        <f>V199*K199</f>
        <v>0</v>
      </c>
      <c r="X199" s="168">
        <v>0</v>
      </c>
      <c r="Y199" s="168">
        <f>X199*K199</f>
        <v>0</v>
      </c>
      <c r="Z199" s="168">
        <v>0</v>
      </c>
      <c r="AA199" s="169">
        <f>Z199*K199</f>
        <v>0</v>
      </c>
      <c r="AR199" s="18" t="s">
        <v>152</v>
      </c>
      <c r="AT199" s="18" t="s">
        <v>154</v>
      </c>
      <c r="AU199" s="18" t="s">
        <v>86</v>
      </c>
      <c r="AY199" s="18" t="s">
        <v>146</v>
      </c>
      <c r="BE199" s="110">
        <f>IF(U199="základní",N199,0)</f>
        <v>0</v>
      </c>
      <c r="BF199" s="110">
        <f>IF(U199="snížená",N199,0)</f>
        <v>0</v>
      </c>
      <c r="BG199" s="110">
        <f>IF(U199="zákl. přenesená",N199,0)</f>
        <v>0</v>
      </c>
      <c r="BH199" s="110">
        <f>IF(U199="sníž. přenesená",N199,0)</f>
        <v>0</v>
      </c>
      <c r="BI199" s="110">
        <f>IF(U199="nulová",N199,0)</f>
        <v>0</v>
      </c>
      <c r="BJ199" s="18" t="s">
        <v>82</v>
      </c>
      <c r="BK199" s="110">
        <f>ROUND(L199*K199,2)</f>
        <v>0</v>
      </c>
      <c r="BL199" s="18" t="s">
        <v>152</v>
      </c>
      <c r="BM199" s="18" t="s">
        <v>345</v>
      </c>
    </row>
    <row r="200" spans="2:65" s="1" customFormat="1" ht="30" customHeight="1">
      <c r="B200" s="35"/>
      <c r="C200" s="36"/>
      <c r="D200" s="36"/>
      <c r="E200" s="36"/>
      <c r="F200" s="239" t="s">
        <v>346</v>
      </c>
      <c r="G200" s="240"/>
      <c r="H200" s="240"/>
      <c r="I200" s="240"/>
      <c r="J200" s="36"/>
      <c r="K200" s="36"/>
      <c r="L200" s="36"/>
      <c r="M200" s="36"/>
      <c r="N200" s="36"/>
      <c r="O200" s="36"/>
      <c r="P200" s="36"/>
      <c r="Q200" s="36"/>
      <c r="R200" s="37"/>
      <c r="T200" s="174"/>
      <c r="U200" s="36"/>
      <c r="V200" s="36"/>
      <c r="W200" s="36"/>
      <c r="X200" s="36"/>
      <c r="Y200" s="36"/>
      <c r="Z200" s="36"/>
      <c r="AA200" s="74"/>
      <c r="AT200" s="18" t="s">
        <v>218</v>
      </c>
      <c r="AU200" s="18" t="s">
        <v>86</v>
      </c>
    </row>
    <row r="201" spans="2:65" s="1" customFormat="1" ht="31.5" customHeight="1">
      <c r="B201" s="134"/>
      <c r="C201" s="170" t="s">
        <v>347</v>
      </c>
      <c r="D201" s="170" t="s">
        <v>154</v>
      </c>
      <c r="E201" s="171" t="s">
        <v>348</v>
      </c>
      <c r="F201" s="228" t="s">
        <v>349</v>
      </c>
      <c r="G201" s="228"/>
      <c r="H201" s="228"/>
      <c r="I201" s="228"/>
      <c r="J201" s="172" t="s">
        <v>150</v>
      </c>
      <c r="K201" s="173">
        <v>960</v>
      </c>
      <c r="L201" s="229">
        <v>0</v>
      </c>
      <c r="M201" s="229"/>
      <c r="N201" s="230">
        <f>ROUND(L201*K201,2)</f>
        <v>0</v>
      </c>
      <c r="O201" s="230"/>
      <c r="P201" s="230"/>
      <c r="Q201" s="230"/>
      <c r="R201" s="137"/>
      <c r="T201" s="167" t="s">
        <v>5</v>
      </c>
      <c r="U201" s="44" t="s">
        <v>40</v>
      </c>
      <c r="V201" s="36"/>
      <c r="W201" s="168">
        <f>V201*K201</f>
        <v>0</v>
      </c>
      <c r="X201" s="168">
        <v>0</v>
      </c>
      <c r="Y201" s="168">
        <f>X201*K201</f>
        <v>0</v>
      </c>
      <c r="Z201" s="168">
        <v>0</v>
      </c>
      <c r="AA201" s="169">
        <f>Z201*K201</f>
        <v>0</v>
      </c>
      <c r="AR201" s="18" t="s">
        <v>152</v>
      </c>
      <c r="AT201" s="18" t="s">
        <v>154</v>
      </c>
      <c r="AU201" s="18" t="s">
        <v>86</v>
      </c>
      <c r="AY201" s="18" t="s">
        <v>146</v>
      </c>
      <c r="BE201" s="110">
        <f>IF(U201="základní",N201,0)</f>
        <v>0</v>
      </c>
      <c r="BF201" s="110">
        <f>IF(U201="snížená",N201,0)</f>
        <v>0</v>
      </c>
      <c r="BG201" s="110">
        <f>IF(U201="zákl. přenesená",N201,0)</f>
        <v>0</v>
      </c>
      <c r="BH201" s="110">
        <f>IF(U201="sníž. přenesená",N201,0)</f>
        <v>0</v>
      </c>
      <c r="BI201" s="110">
        <f>IF(U201="nulová",N201,0)</f>
        <v>0</v>
      </c>
      <c r="BJ201" s="18" t="s">
        <v>82</v>
      </c>
      <c r="BK201" s="110">
        <f>ROUND(L201*K201,2)</f>
        <v>0</v>
      </c>
      <c r="BL201" s="18" t="s">
        <v>152</v>
      </c>
      <c r="BM201" s="18" t="s">
        <v>350</v>
      </c>
    </row>
    <row r="202" spans="2:65" s="1" customFormat="1" ht="22.5" customHeight="1">
      <c r="B202" s="35"/>
      <c r="C202" s="36"/>
      <c r="D202" s="36"/>
      <c r="E202" s="36"/>
      <c r="F202" s="239" t="s">
        <v>351</v>
      </c>
      <c r="G202" s="240"/>
      <c r="H202" s="240"/>
      <c r="I202" s="240"/>
      <c r="J202" s="36"/>
      <c r="K202" s="36"/>
      <c r="L202" s="36"/>
      <c r="M202" s="36"/>
      <c r="N202" s="36"/>
      <c r="O202" s="36"/>
      <c r="P202" s="36"/>
      <c r="Q202" s="36"/>
      <c r="R202" s="37"/>
      <c r="T202" s="174"/>
      <c r="U202" s="36"/>
      <c r="V202" s="36"/>
      <c r="W202" s="36"/>
      <c r="X202" s="36"/>
      <c r="Y202" s="36"/>
      <c r="Z202" s="36"/>
      <c r="AA202" s="74"/>
      <c r="AT202" s="18" t="s">
        <v>218</v>
      </c>
      <c r="AU202" s="18" t="s">
        <v>86</v>
      </c>
    </row>
    <row r="203" spans="2:65" s="10" customFormat="1" ht="22.35" customHeight="1">
      <c r="B203" s="152"/>
      <c r="C203" s="153"/>
      <c r="D203" s="162" t="s">
        <v>121</v>
      </c>
      <c r="E203" s="162"/>
      <c r="F203" s="162"/>
      <c r="G203" s="162"/>
      <c r="H203" s="162"/>
      <c r="I203" s="162"/>
      <c r="J203" s="162"/>
      <c r="K203" s="162"/>
      <c r="L203" s="162"/>
      <c r="M203" s="162"/>
      <c r="N203" s="235">
        <f>BK203</f>
        <v>0</v>
      </c>
      <c r="O203" s="236"/>
      <c r="P203" s="236"/>
      <c r="Q203" s="236"/>
      <c r="R203" s="155"/>
      <c r="T203" s="156"/>
      <c r="U203" s="153"/>
      <c r="V203" s="153"/>
      <c r="W203" s="157">
        <f>SUM(W204:W209)</f>
        <v>0</v>
      </c>
      <c r="X203" s="153"/>
      <c r="Y203" s="157">
        <f>SUM(Y204:Y209)</f>
        <v>0</v>
      </c>
      <c r="Z203" s="153"/>
      <c r="AA203" s="158">
        <f>SUM(AA204:AA209)</f>
        <v>0</v>
      </c>
      <c r="AR203" s="159" t="s">
        <v>82</v>
      </c>
      <c r="AT203" s="160" t="s">
        <v>74</v>
      </c>
      <c r="AU203" s="160" t="s">
        <v>86</v>
      </c>
      <c r="AY203" s="159" t="s">
        <v>146</v>
      </c>
      <c r="BK203" s="161">
        <f>SUM(BK204:BK209)</f>
        <v>0</v>
      </c>
    </row>
    <row r="204" spans="2:65" s="1" customFormat="1" ht="31.5" customHeight="1">
      <c r="B204" s="134"/>
      <c r="C204" s="170" t="s">
        <v>262</v>
      </c>
      <c r="D204" s="170" t="s">
        <v>154</v>
      </c>
      <c r="E204" s="171" t="s">
        <v>352</v>
      </c>
      <c r="F204" s="228" t="s">
        <v>353</v>
      </c>
      <c r="G204" s="228"/>
      <c r="H204" s="228"/>
      <c r="I204" s="228"/>
      <c r="J204" s="172" t="s">
        <v>354</v>
      </c>
      <c r="K204" s="173">
        <v>51</v>
      </c>
      <c r="L204" s="229">
        <v>0</v>
      </c>
      <c r="M204" s="229"/>
      <c r="N204" s="230">
        <f t="shared" ref="N204:N209" si="45">ROUND(L204*K204,2)</f>
        <v>0</v>
      </c>
      <c r="O204" s="230"/>
      <c r="P204" s="230"/>
      <c r="Q204" s="230"/>
      <c r="R204" s="137"/>
      <c r="T204" s="167" t="s">
        <v>5</v>
      </c>
      <c r="U204" s="44" t="s">
        <v>40</v>
      </c>
      <c r="V204" s="36"/>
      <c r="W204" s="168">
        <f t="shared" ref="W204:W209" si="46">V204*K204</f>
        <v>0</v>
      </c>
      <c r="X204" s="168">
        <v>0</v>
      </c>
      <c r="Y204" s="168">
        <f t="shared" ref="Y204:Y209" si="47">X204*K204</f>
        <v>0</v>
      </c>
      <c r="Z204" s="168">
        <v>0</v>
      </c>
      <c r="AA204" s="169">
        <f t="shared" ref="AA204:AA209" si="48">Z204*K204</f>
        <v>0</v>
      </c>
      <c r="AR204" s="18" t="s">
        <v>152</v>
      </c>
      <c r="AT204" s="18" t="s">
        <v>154</v>
      </c>
      <c r="AU204" s="18" t="s">
        <v>145</v>
      </c>
      <c r="AY204" s="18" t="s">
        <v>146</v>
      </c>
      <c r="BE204" s="110">
        <f t="shared" ref="BE204:BE209" si="49">IF(U204="základní",N204,0)</f>
        <v>0</v>
      </c>
      <c r="BF204" s="110">
        <f t="shared" ref="BF204:BF209" si="50">IF(U204="snížená",N204,0)</f>
        <v>0</v>
      </c>
      <c r="BG204" s="110">
        <f t="shared" ref="BG204:BG209" si="51">IF(U204="zákl. přenesená",N204,0)</f>
        <v>0</v>
      </c>
      <c r="BH204" s="110">
        <f t="shared" ref="BH204:BH209" si="52">IF(U204="sníž. přenesená",N204,0)</f>
        <v>0</v>
      </c>
      <c r="BI204" s="110">
        <f t="shared" ref="BI204:BI209" si="53">IF(U204="nulová",N204,0)</f>
        <v>0</v>
      </c>
      <c r="BJ204" s="18" t="s">
        <v>82</v>
      </c>
      <c r="BK204" s="110">
        <f t="shared" ref="BK204:BK209" si="54">ROUND(L204*K204,2)</f>
        <v>0</v>
      </c>
      <c r="BL204" s="18" t="s">
        <v>152</v>
      </c>
      <c r="BM204" s="18" t="s">
        <v>355</v>
      </c>
    </row>
    <row r="205" spans="2:65" s="1" customFormat="1" ht="31.5" customHeight="1">
      <c r="B205" s="134"/>
      <c r="C205" s="170" t="s">
        <v>356</v>
      </c>
      <c r="D205" s="170" t="s">
        <v>154</v>
      </c>
      <c r="E205" s="171" t="s">
        <v>357</v>
      </c>
      <c r="F205" s="228" t="s">
        <v>358</v>
      </c>
      <c r="G205" s="228"/>
      <c r="H205" s="228"/>
      <c r="I205" s="228"/>
      <c r="J205" s="172" t="s">
        <v>354</v>
      </c>
      <c r="K205" s="173">
        <v>109</v>
      </c>
      <c r="L205" s="229">
        <v>0</v>
      </c>
      <c r="M205" s="229"/>
      <c r="N205" s="230">
        <f t="shared" si="45"/>
        <v>0</v>
      </c>
      <c r="O205" s="230"/>
      <c r="P205" s="230"/>
      <c r="Q205" s="230"/>
      <c r="R205" s="137"/>
      <c r="T205" s="167" t="s">
        <v>5</v>
      </c>
      <c r="U205" s="44" t="s">
        <v>40</v>
      </c>
      <c r="V205" s="36"/>
      <c r="W205" s="168">
        <f t="shared" si="46"/>
        <v>0</v>
      </c>
      <c r="X205" s="168">
        <v>0</v>
      </c>
      <c r="Y205" s="168">
        <f t="shared" si="47"/>
        <v>0</v>
      </c>
      <c r="Z205" s="168">
        <v>0</v>
      </c>
      <c r="AA205" s="169">
        <f t="shared" si="48"/>
        <v>0</v>
      </c>
      <c r="AR205" s="18" t="s">
        <v>152</v>
      </c>
      <c r="AT205" s="18" t="s">
        <v>154</v>
      </c>
      <c r="AU205" s="18" t="s">
        <v>145</v>
      </c>
      <c r="AY205" s="18" t="s">
        <v>146</v>
      </c>
      <c r="BE205" s="110">
        <f t="shared" si="49"/>
        <v>0</v>
      </c>
      <c r="BF205" s="110">
        <f t="shared" si="50"/>
        <v>0</v>
      </c>
      <c r="BG205" s="110">
        <f t="shared" si="51"/>
        <v>0</v>
      </c>
      <c r="BH205" s="110">
        <f t="shared" si="52"/>
        <v>0</v>
      </c>
      <c r="BI205" s="110">
        <f t="shared" si="53"/>
        <v>0</v>
      </c>
      <c r="BJ205" s="18" t="s">
        <v>82</v>
      </c>
      <c r="BK205" s="110">
        <f t="shared" si="54"/>
        <v>0</v>
      </c>
      <c r="BL205" s="18" t="s">
        <v>152</v>
      </c>
      <c r="BM205" s="18" t="s">
        <v>359</v>
      </c>
    </row>
    <row r="206" spans="2:65" s="1" customFormat="1" ht="22.5" customHeight="1">
      <c r="B206" s="134"/>
      <c r="C206" s="170" t="s">
        <v>265</v>
      </c>
      <c r="D206" s="170" t="s">
        <v>154</v>
      </c>
      <c r="E206" s="171" t="s">
        <v>360</v>
      </c>
      <c r="F206" s="228" t="s">
        <v>361</v>
      </c>
      <c r="G206" s="228"/>
      <c r="H206" s="228"/>
      <c r="I206" s="228"/>
      <c r="J206" s="172" t="s">
        <v>354</v>
      </c>
      <c r="K206" s="173">
        <v>51</v>
      </c>
      <c r="L206" s="229">
        <v>0</v>
      </c>
      <c r="M206" s="229"/>
      <c r="N206" s="230">
        <f t="shared" si="45"/>
        <v>0</v>
      </c>
      <c r="O206" s="230"/>
      <c r="P206" s="230"/>
      <c r="Q206" s="230"/>
      <c r="R206" s="137"/>
      <c r="T206" s="167" t="s">
        <v>5</v>
      </c>
      <c r="U206" s="44" t="s">
        <v>40</v>
      </c>
      <c r="V206" s="36"/>
      <c r="W206" s="168">
        <f t="shared" si="46"/>
        <v>0</v>
      </c>
      <c r="X206" s="168">
        <v>0</v>
      </c>
      <c r="Y206" s="168">
        <f t="shared" si="47"/>
        <v>0</v>
      </c>
      <c r="Z206" s="168">
        <v>0</v>
      </c>
      <c r="AA206" s="169">
        <f t="shared" si="48"/>
        <v>0</v>
      </c>
      <c r="AR206" s="18" t="s">
        <v>152</v>
      </c>
      <c r="AT206" s="18" t="s">
        <v>154</v>
      </c>
      <c r="AU206" s="18" t="s">
        <v>145</v>
      </c>
      <c r="AY206" s="18" t="s">
        <v>146</v>
      </c>
      <c r="BE206" s="110">
        <f t="shared" si="49"/>
        <v>0</v>
      </c>
      <c r="BF206" s="110">
        <f t="shared" si="50"/>
        <v>0</v>
      </c>
      <c r="BG206" s="110">
        <f t="shared" si="51"/>
        <v>0</v>
      </c>
      <c r="BH206" s="110">
        <f t="shared" si="52"/>
        <v>0</v>
      </c>
      <c r="BI206" s="110">
        <f t="shared" si="53"/>
        <v>0</v>
      </c>
      <c r="BJ206" s="18" t="s">
        <v>82</v>
      </c>
      <c r="BK206" s="110">
        <f t="shared" si="54"/>
        <v>0</v>
      </c>
      <c r="BL206" s="18" t="s">
        <v>152</v>
      </c>
      <c r="BM206" s="18" t="s">
        <v>362</v>
      </c>
    </row>
    <row r="207" spans="2:65" s="1" customFormat="1" ht="22.5" customHeight="1">
      <c r="B207" s="134"/>
      <c r="C207" s="170" t="s">
        <v>363</v>
      </c>
      <c r="D207" s="170" t="s">
        <v>154</v>
      </c>
      <c r="E207" s="171" t="s">
        <v>364</v>
      </c>
      <c r="F207" s="228" t="s">
        <v>365</v>
      </c>
      <c r="G207" s="228"/>
      <c r="H207" s="228"/>
      <c r="I207" s="228"/>
      <c r="J207" s="172" t="s">
        <v>354</v>
      </c>
      <c r="K207" s="173">
        <v>109</v>
      </c>
      <c r="L207" s="229">
        <v>0</v>
      </c>
      <c r="M207" s="229"/>
      <c r="N207" s="230">
        <f t="shared" si="45"/>
        <v>0</v>
      </c>
      <c r="O207" s="230"/>
      <c r="P207" s="230"/>
      <c r="Q207" s="230"/>
      <c r="R207" s="137"/>
      <c r="T207" s="167" t="s">
        <v>5</v>
      </c>
      <c r="U207" s="44" t="s">
        <v>40</v>
      </c>
      <c r="V207" s="36"/>
      <c r="W207" s="168">
        <f t="shared" si="46"/>
        <v>0</v>
      </c>
      <c r="X207" s="168">
        <v>0</v>
      </c>
      <c r="Y207" s="168">
        <f t="shared" si="47"/>
        <v>0</v>
      </c>
      <c r="Z207" s="168">
        <v>0</v>
      </c>
      <c r="AA207" s="169">
        <f t="shared" si="48"/>
        <v>0</v>
      </c>
      <c r="AR207" s="18" t="s">
        <v>152</v>
      </c>
      <c r="AT207" s="18" t="s">
        <v>154</v>
      </c>
      <c r="AU207" s="18" t="s">
        <v>145</v>
      </c>
      <c r="AY207" s="18" t="s">
        <v>146</v>
      </c>
      <c r="BE207" s="110">
        <f t="shared" si="49"/>
        <v>0</v>
      </c>
      <c r="BF207" s="110">
        <f t="shared" si="50"/>
        <v>0</v>
      </c>
      <c r="BG207" s="110">
        <f t="shared" si="51"/>
        <v>0</v>
      </c>
      <c r="BH207" s="110">
        <f t="shared" si="52"/>
        <v>0</v>
      </c>
      <c r="BI207" s="110">
        <f t="shared" si="53"/>
        <v>0</v>
      </c>
      <c r="BJ207" s="18" t="s">
        <v>82</v>
      </c>
      <c r="BK207" s="110">
        <f t="shared" si="54"/>
        <v>0</v>
      </c>
      <c r="BL207" s="18" t="s">
        <v>152</v>
      </c>
      <c r="BM207" s="18" t="s">
        <v>366</v>
      </c>
    </row>
    <row r="208" spans="2:65" s="1" customFormat="1" ht="22.5" customHeight="1">
      <c r="B208" s="134"/>
      <c r="C208" s="170" t="s">
        <v>269</v>
      </c>
      <c r="D208" s="170" t="s">
        <v>154</v>
      </c>
      <c r="E208" s="171" t="s">
        <v>367</v>
      </c>
      <c r="F208" s="228" t="s">
        <v>368</v>
      </c>
      <c r="G208" s="228"/>
      <c r="H208" s="228"/>
      <c r="I208" s="228"/>
      <c r="J208" s="172" t="s">
        <v>354</v>
      </c>
      <c r="K208" s="173">
        <v>5</v>
      </c>
      <c r="L208" s="229">
        <v>0</v>
      </c>
      <c r="M208" s="229"/>
      <c r="N208" s="230">
        <f t="shared" si="45"/>
        <v>0</v>
      </c>
      <c r="O208" s="230"/>
      <c r="P208" s="230"/>
      <c r="Q208" s="230"/>
      <c r="R208" s="137"/>
      <c r="T208" s="167" t="s">
        <v>5</v>
      </c>
      <c r="U208" s="44" t="s">
        <v>40</v>
      </c>
      <c r="V208" s="36"/>
      <c r="W208" s="168">
        <f t="shared" si="46"/>
        <v>0</v>
      </c>
      <c r="X208" s="168">
        <v>0</v>
      </c>
      <c r="Y208" s="168">
        <f t="shared" si="47"/>
        <v>0</v>
      </c>
      <c r="Z208" s="168">
        <v>0</v>
      </c>
      <c r="AA208" s="169">
        <f t="shared" si="48"/>
        <v>0</v>
      </c>
      <c r="AR208" s="18" t="s">
        <v>152</v>
      </c>
      <c r="AT208" s="18" t="s">
        <v>154</v>
      </c>
      <c r="AU208" s="18" t="s">
        <v>145</v>
      </c>
      <c r="AY208" s="18" t="s">
        <v>146</v>
      </c>
      <c r="BE208" s="110">
        <f t="shared" si="49"/>
        <v>0</v>
      </c>
      <c r="BF208" s="110">
        <f t="shared" si="50"/>
        <v>0</v>
      </c>
      <c r="BG208" s="110">
        <f t="shared" si="51"/>
        <v>0</v>
      </c>
      <c r="BH208" s="110">
        <f t="shared" si="52"/>
        <v>0</v>
      </c>
      <c r="BI208" s="110">
        <f t="shared" si="53"/>
        <v>0</v>
      </c>
      <c r="BJ208" s="18" t="s">
        <v>82</v>
      </c>
      <c r="BK208" s="110">
        <f t="shared" si="54"/>
        <v>0</v>
      </c>
      <c r="BL208" s="18" t="s">
        <v>152</v>
      </c>
      <c r="BM208" s="18" t="s">
        <v>369</v>
      </c>
    </row>
    <row r="209" spans="2:65" s="1" customFormat="1" ht="22.5" customHeight="1">
      <c r="B209" s="134"/>
      <c r="C209" s="170" t="s">
        <v>370</v>
      </c>
      <c r="D209" s="170" t="s">
        <v>154</v>
      </c>
      <c r="E209" s="171" t="s">
        <v>371</v>
      </c>
      <c r="F209" s="228" t="s">
        <v>372</v>
      </c>
      <c r="G209" s="228"/>
      <c r="H209" s="228"/>
      <c r="I209" s="228"/>
      <c r="J209" s="172" t="s">
        <v>354</v>
      </c>
      <c r="K209" s="173">
        <v>11</v>
      </c>
      <c r="L209" s="229">
        <v>0</v>
      </c>
      <c r="M209" s="229"/>
      <c r="N209" s="230">
        <f t="shared" si="45"/>
        <v>0</v>
      </c>
      <c r="O209" s="230"/>
      <c r="P209" s="230"/>
      <c r="Q209" s="230"/>
      <c r="R209" s="137"/>
      <c r="T209" s="167" t="s">
        <v>5</v>
      </c>
      <c r="U209" s="44" t="s">
        <v>40</v>
      </c>
      <c r="V209" s="36"/>
      <c r="W209" s="168">
        <f t="shared" si="46"/>
        <v>0</v>
      </c>
      <c r="X209" s="168">
        <v>0</v>
      </c>
      <c r="Y209" s="168">
        <f t="shared" si="47"/>
        <v>0</v>
      </c>
      <c r="Z209" s="168">
        <v>0</v>
      </c>
      <c r="AA209" s="169">
        <f t="shared" si="48"/>
        <v>0</v>
      </c>
      <c r="AR209" s="18" t="s">
        <v>152</v>
      </c>
      <c r="AT209" s="18" t="s">
        <v>154</v>
      </c>
      <c r="AU209" s="18" t="s">
        <v>145</v>
      </c>
      <c r="AY209" s="18" t="s">
        <v>146</v>
      </c>
      <c r="BE209" s="110">
        <f t="shared" si="49"/>
        <v>0</v>
      </c>
      <c r="BF209" s="110">
        <f t="shared" si="50"/>
        <v>0</v>
      </c>
      <c r="BG209" s="110">
        <f t="shared" si="51"/>
        <v>0</v>
      </c>
      <c r="BH209" s="110">
        <f t="shared" si="52"/>
        <v>0</v>
      </c>
      <c r="BI209" s="110">
        <f t="shared" si="53"/>
        <v>0</v>
      </c>
      <c r="BJ209" s="18" t="s">
        <v>82</v>
      </c>
      <c r="BK209" s="110">
        <f t="shared" si="54"/>
        <v>0</v>
      </c>
      <c r="BL209" s="18" t="s">
        <v>152</v>
      </c>
      <c r="BM209" s="18" t="s">
        <v>373</v>
      </c>
    </row>
    <row r="210" spans="2:65" s="1" customFormat="1" ht="49.9" customHeight="1">
      <c r="B210" s="35"/>
      <c r="C210" s="36"/>
      <c r="D210" s="154" t="s">
        <v>374</v>
      </c>
      <c r="E210" s="36"/>
      <c r="F210" s="36"/>
      <c r="G210" s="36"/>
      <c r="H210" s="36"/>
      <c r="I210" s="36"/>
      <c r="J210" s="36"/>
      <c r="K210" s="36"/>
      <c r="L210" s="36"/>
      <c r="M210" s="36"/>
      <c r="N210" s="225">
        <f>BK210</f>
        <v>0</v>
      </c>
      <c r="O210" s="226"/>
      <c r="P210" s="226"/>
      <c r="Q210" s="226"/>
      <c r="R210" s="37"/>
      <c r="T210" s="176"/>
      <c r="U210" s="56"/>
      <c r="V210" s="56"/>
      <c r="W210" s="56"/>
      <c r="X210" s="56"/>
      <c r="Y210" s="56"/>
      <c r="Z210" s="56"/>
      <c r="AA210" s="58"/>
      <c r="AT210" s="18" t="s">
        <v>74</v>
      </c>
      <c r="AU210" s="18" t="s">
        <v>75</v>
      </c>
      <c r="AY210" s="18" t="s">
        <v>375</v>
      </c>
      <c r="BK210" s="110">
        <v>0</v>
      </c>
    </row>
    <row r="211" spans="2:65" s="1" customFormat="1" ht="6.95" customHeight="1">
      <c r="B211" s="59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1"/>
    </row>
  </sheetData>
  <mergeCells count="285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F153:I153"/>
    <mergeCell ref="L153:M153"/>
    <mergeCell ref="N153:Q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58:I158"/>
    <mergeCell ref="F159:I159"/>
    <mergeCell ref="L159:M159"/>
    <mergeCell ref="N159:Q159"/>
    <mergeCell ref="F160:I160"/>
    <mergeCell ref="L160:M160"/>
    <mergeCell ref="N160:Q160"/>
    <mergeCell ref="F161:I161"/>
    <mergeCell ref="F162:I162"/>
    <mergeCell ref="L162:M162"/>
    <mergeCell ref="N162:Q162"/>
    <mergeCell ref="F163:I163"/>
    <mergeCell ref="F164:I164"/>
    <mergeCell ref="L164:M164"/>
    <mergeCell ref="N164:Q164"/>
    <mergeCell ref="F165:I165"/>
    <mergeCell ref="F166:I166"/>
    <mergeCell ref="L166:M166"/>
    <mergeCell ref="N166:Q166"/>
    <mergeCell ref="F167:I167"/>
    <mergeCell ref="L167:M167"/>
    <mergeCell ref="N167:Q167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8:I198"/>
    <mergeCell ref="L198:M198"/>
    <mergeCell ref="N198:Q198"/>
    <mergeCell ref="F199:I199"/>
    <mergeCell ref="L199:M199"/>
    <mergeCell ref="N199:Q199"/>
    <mergeCell ref="N208:Q208"/>
    <mergeCell ref="F200:I200"/>
    <mergeCell ref="F201:I201"/>
    <mergeCell ref="L201:M201"/>
    <mergeCell ref="N201:Q201"/>
    <mergeCell ref="F202:I202"/>
    <mergeCell ref="F204:I204"/>
    <mergeCell ref="L204:M204"/>
    <mergeCell ref="N204:Q204"/>
    <mergeCell ref="F205:I205"/>
    <mergeCell ref="L205:M205"/>
    <mergeCell ref="N205:Q205"/>
    <mergeCell ref="N210:Q210"/>
    <mergeCell ref="H1:K1"/>
    <mergeCell ref="S2:AC2"/>
    <mergeCell ref="F209:I209"/>
    <mergeCell ref="L209:M209"/>
    <mergeCell ref="N209:Q209"/>
    <mergeCell ref="N126:Q126"/>
    <mergeCell ref="N127:Q127"/>
    <mergeCell ref="N128:Q128"/>
    <mergeCell ref="N147:Q147"/>
    <mergeCell ref="N152:Q152"/>
    <mergeCell ref="N168:Q168"/>
    <mergeCell ref="N177:Q177"/>
    <mergeCell ref="N180:Q180"/>
    <mergeCell ref="N197:Q197"/>
    <mergeCell ref="N203:Q203"/>
    <mergeCell ref="F206:I206"/>
    <mergeCell ref="L206:M206"/>
    <mergeCell ref="N206:Q206"/>
    <mergeCell ref="F207:I207"/>
    <mergeCell ref="L207:M207"/>
    <mergeCell ref="N207:Q207"/>
    <mergeCell ref="F208:I208"/>
    <mergeCell ref="L208:M208"/>
  </mergeCells>
  <hyperlinks>
    <hyperlink ref="F1:G1" location="C2" display="1) Krycí list rozpočtu"/>
    <hyperlink ref="H1:K1" location="C87" display="2) Rekapitulace rozpočtu"/>
    <hyperlink ref="L1" location="C12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F4 HP - Horkovodní přivad...</vt:lpstr>
      <vt:lpstr>'F4 HP - Horkovodní přivad...'!Názvy_tisku</vt:lpstr>
      <vt:lpstr>'Rekapitulace stavby'!Názvy_tisku</vt:lpstr>
      <vt:lpstr>'F4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Racín Jan (racin)</cp:lastModifiedBy>
  <dcterms:created xsi:type="dcterms:W3CDTF">2017-07-01T10:44:01Z</dcterms:created>
  <dcterms:modified xsi:type="dcterms:W3CDTF">2017-07-02T07:37:30Z</dcterms:modified>
</cp:coreProperties>
</file>