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plusData\Export\ROK 2017\4317-Výstavba IS v prostoru Slatinice-produktovody a trubní sítě - aktual příkopy\přidán dovoz ornice\"/>
    </mc:Choice>
  </mc:AlternateContent>
  <bookViews>
    <workbookView xWindow="0" yWindow="0" windowWidth="19200" windowHeight="13470" firstSheet="1" activeTab="3"/>
  </bookViews>
  <sheets>
    <sheet name="Rekapitulace stavby" sheetId="1" r:id="rId1"/>
    <sheet name="1 - Příkop B.1.1." sheetId="2" r:id="rId2"/>
    <sheet name="2 - Příkop V 1" sheetId="3" r:id="rId3"/>
    <sheet name="4 - Vedlejší náklady a os..." sheetId="4" r:id="rId4"/>
  </sheets>
  <definedNames>
    <definedName name="_xlnm._FilterDatabase" localSheetId="1" hidden="1">'1 - Příkop B.1.1.'!$C$88:$K$128</definedName>
    <definedName name="_xlnm._FilterDatabase" localSheetId="2" hidden="1">'2 - Příkop V 1'!$C$88:$K$130</definedName>
    <definedName name="_xlnm._FilterDatabase" localSheetId="3" hidden="1">'4 - Vedlejší náklady a os...'!$C$85:$K$100</definedName>
    <definedName name="_xlnm.Print_Titles" localSheetId="1">'1 - Příkop B.1.1.'!$88:$88</definedName>
    <definedName name="_xlnm.Print_Titles" localSheetId="2">'2 - Příkop V 1'!$88:$88</definedName>
    <definedName name="_xlnm.Print_Titles" localSheetId="3">'4 - Vedlejší náklady a os...'!$85:$85</definedName>
    <definedName name="_xlnm.Print_Titles" localSheetId="0">'Rekapitulace stavby'!$49:$49</definedName>
    <definedName name="_xlnm.Print_Area" localSheetId="1">'1 - Příkop B.1.1.'!$C$4:$J$38,'1 - Příkop B.1.1.'!$C$44:$J$68,'1 - Příkop B.1.1.'!$C$74:$K$128</definedName>
    <definedName name="_xlnm.Print_Area" localSheetId="2">'2 - Příkop V 1'!$C$4:$J$38,'2 - Příkop V 1'!$C$44:$J$68,'2 - Příkop V 1'!$C$74:$K$130</definedName>
    <definedName name="_xlnm.Print_Area" localSheetId="3">'4 - Vedlejší náklady a os...'!$C$4:$J$38,'4 - Vedlejší náklady a os...'!$C$44:$J$65,'4 - Vedlejší náklady a os...'!$C$71:$K$100</definedName>
    <definedName name="_xlnm.Print_Area" localSheetId="0">'Rekapitulace stavby'!$D$4:$AO$33,'Rekapitulace stavby'!$C$39:$AQ$56</definedName>
  </definedNames>
  <calcPr calcId="152511"/>
</workbook>
</file>

<file path=xl/calcChain.xml><?xml version="1.0" encoding="utf-8"?>
<calcChain xmlns="http://schemas.openxmlformats.org/spreadsheetml/2006/main">
  <c r="AY55" i="1" l="1"/>
  <c r="AX55" i="1"/>
  <c r="BI99" i="4"/>
  <c r="BH99" i="4"/>
  <c r="BG99" i="4"/>
  <c r="BF99" i="4"/>
  <c r="T99" i="4"/>
  <c r="T98" i="4"/>
  <c r="R99" i="4"/>
  <c r="R98" i="4" s="1"/>
  <c r="P99" i="4"/>
  <c r="P98" i="4"/>
  <c r="BK99" i="4"/>
  <c r="BK98" i="4" s="1"/>
  <c r="J98" i="4" s="1"/>
  <c r="J64" i="4" s="1"/>
  <c r="J99" i="4"/>
  <c r="BE99" i="4"/>
  <c r="BI96" i="4"/>
  <c r="BH96" i="4"/>
  <c r="BG96" i="4"/>
  <c r="BF96" i="4"/>
  <c r="T96" i="4"/>
  <c r="T95" i="4"/>
  <c r="R96" i="4"/>
  <c r="R95" i="4"/>
  <c r="P96" i="4"/>
  <c r="P95" i="4"/>
  <c r="BK96" i="4"/>
  <c r="BK95" i="4"/>
  <c r="J95" i="4" s="1"/>
  <c r="J63" i="4" s="1"/>
  <c r="J96" i="4"/>
  <c r="BE96" i="4"/>
  <c r="BI94" i="4"/>
  <c r="BH94" i="4"/>
  <c r="BG94" i="4"/>
  <c r="BF94" i="4"/>
  <c r="T94" i="4"/>
  <c r="R94" i="4"/>
  <c r="P94" i="4"/>
  <c r="BK94" i="4"/>
  <c r="J94" i="4"/>
  <c r="BE94" i="4"/>
  <c r="BI93" i="4"/>
  <c r="BH93" i="4"/>
  <c r="BG93" i="4"/>
  <c r="BF93" i="4"/>
  <c r="T93" i="4"/>
  <c r="R93" i="4"/>
  <c r="P93" i="4"/>
  <c r="BK93" i="4"/>
  <c r="J93" i="4"/>
  <c r="BE93" i="4"/>
  <c r="BI92" i="4"/>
  <c r="BH92" i="4"/>
  <c r="BG92" i="4"/>
  <c r="BF92" i="4"/>
  <c r="T92" i="4"/>
  <c r="R92" i="4"/>
  <c r="P92" i="4"/>
  <c r="BK92" i="4"/>
  <c r="J92" i="4"/>
  <c r="BE92" i="4"/>
  <c r="BI91" i="4"/>
  <c r="BH91" i="4"/>
  <c r="F35" i="4" s="1"/>
  <c r="BC55" i="1" s="1"/>
  <c r="BG91" i="4"/>
  <c r="BF91" i="4"/>
  <c r="T91" i="4"/>
  <c r="T88" i="4" s="1"/>
  <c r="T87" i="4" s="1"/>
  <c r="T86" i="4" s="1"/>
  <c r="R91" i="4"/>
  <c r="R88" i="4" s="1"/>
  <c r="P91" i="4"/>
  <c r="BK91" i="4"/>
  <c r="J91" i="4"/>
  <c r="BE91" i="4"/>
  <c r="BI90" i="4"/>
  <c r="BH90" i="4"/>
  <c r="BG90" i="4"/>
  <c r="BF90" i="4"/>
  <c r="T90" i="4"/>
  <c r="R90" i="4"/>
  <c r="P90" i="4"/>
  <c r="P88" i="4" s="1"/>
  <c r="BK90" i="4"/>
  <c r="BK88" i="4" s="1"/>
  <c r="J90" i="4"/>
  <c r="BE90" i="4"/>
  <c r="BI89" i="4"/>
  <c r="F36" i="4"/>
  <c r="BD55" i="1" s="1"/>
  <c r="BH89" i="4"/>
  <c r="BG89" i="4"/>
  <c r="BF89" i="4"/>
  <c r="T89" i="4"/>
  <c r="R89" i="4"/>
  <c r="R87" i="4"/>
  <c r="R86" i="4" s="1"/>
  <c r="P89" i="4"/>
  <c r="P87" i="4"/>
  <c r="P86" i="4"/>
  <c r="AU55" i="1" s="1"/>
  <c r="BK89" i="4"/>
  <c r="J89" i="4"/>
  <c r="BE89" i="4" s="1"/>
  <c r="J32" i="4" s="1"/>
  <c r="AV55" i="1"/>
  <c r="J82" i="4"/>
  <c r="F82" i="4"/>
  <c r="F80" i="4"/>
  <c r="E78" i="4"/>
  <c r="J55" i="4"/>
  <c r="F55" i="4"/>
  <c r="F53" i="4"/>
  <c r="E51" i="4"/>
  <c r="J20" i="4"/>
  <c r="E20" i="4"/>
  <c r="F83" i="4"/>
  <c r="F56" i="4"/>
  <c r="J19" i="4"/>
  <c r="J14" i="4"/>
  <c r="J80" i="4"/>
  <c r="J53" i="4"/>
  <c r="E7" i="4"/>
  <c r="E74" i="4"/>
  <c r="E47" i="4"/>
  <c r="AY54" i="1"/>
  <c r="AX54" i="1"/>
  <c r="BI130" i="3"/>
  <c r="BH130" i="3"/>
  <c r="BG130" i="3"/>
  <c r="BF130" i="3"/>
  <c r="T130" i="3"/>
  <c r="T129" i="3"/>
  <c r="R130" i="3"/>
  <c r="R129" i="3" s="1"/>
  <c r="P130" i="3"/>
  <c r="P129" i="3"/>
  <c r="BK130" i="3"/>
  <c r="BK129" i="3" s="1"/>
  <c r="J129" i="3" s="1"/>
  <c r="J67" i="3" s="1"/>
  <c r="J130" i="3"/>
  <c r="BE130" i="3"/>
  <c r="BI128" i="3"/>
  <c r="BH128" i="3"/>
  <c r="BG128" i="3"/>
  <c r="BF128" i="3"/>
  <c r="T128" i="3"/>
  <c r="R128" i="3"/>
  <c r="R125" i="3" s="1"/>
  <c r="P128" i="3"/>
  <c r="BK128" i="3"/>
  <c r="J128" i="3"/>
  <c r="BE128" i="3"/>
  <c r="BI126" i="3"/>
  <c r="BH126" i="3"/>
  <c r="BG126" i="3"/>
  <c r="BF126" i="3"/>
  <c r="T126" i="3"/>
  <c r="T125" i="3" s="1"/>
  <c r="R126" i="3"/>
  <c r="P126" i="3"/>
  <c r="BK126" i="3"/>
  <c r="BK125" i="3"/>
  <c r="J125" i="3" s="1"/>
  <c r="J66" i="3" s="1"/>
  <c r="J126" i="3"/>
  <c r="BE126" i="3"/>
  <c r="BI124" i="3"/>
  <c r="BH124" i="3"/>
  <c r="BG124" i="3"/>
  <c r="BF124" i="3"/>
  <c r="T124" i="3"/>
  <c r="R124" i="3"/>
  <c r="P124" i="3"/>
  <c r="BK124" i="3"/>
  <c r="J124" i="3"/>
  <c r="BE124" i="3" s="1"/>
  <c r="BI122" i="3"/>
  <c r="BH122" i="3"/>
  <c r="BG122" i="3"/>
  <c r="BF122" i="3"/>
  <c r="T122" i="3"/>
  <c r="R122" i="3"/>
  <c r="P122" i="3"/>
  <c r="P117" i="3" s="1"/>
  <c r="BK122" i="3"/>
  <c r="J122" i="3"/>
  <c r="BE122" i="3"/>
  <c r="BI120" i="3"/>
  <c r="BH120" i="3"/>
  <c r="BG120" i="3"/>
  <c r="BF120" i="3"/>
  <c r="T120" i="3"/>
  <c r="T117" i="3" s="1"/>
  <c r="R120" i="3"/>
  <c r="P120" i="3"/>
  <c r="BK120" i="3"/>
  <c r="J120" i="3"/>
  <c r="BE120" i="3" s="1"/>
  <c r="BI118" i="3"/>
  <c r="BH118" i="3"/>
  <c r="BG118" i="3"/>
  <c r="BF118" i="3"/>
  <c r="T118" i="3"/>
  <c r="R118" i="3"/>
  <c r="R117" i="3" s="1"/>
  <c r="P118" i="3"/>
  <c r="BK118" i="3"/>
  <c r="J118" i="3"/>
  <c r="BE118" i="3"/>
  <c r="BI116" i="3"/>
  <c r="BH116" i="3"/>
  <c r="BG116" i="3"/>
  <c r="BF116" i="3"/>
  <c r="T116" i="3"/>
  <c r="R116" i="3"/>
  <c r="P116" i="3"/>
  <c r="BK116" i="3"/>
  <c r="J116" i="3"/>
  <c r="BE116" i="3"/>
  <c r="BI114" i="3"/>
  <c r="BH114" i="3"/>
  <c r="BG114" i="3"/>
  <c r="BF114" i="3"/>
  <c r="T114" i="3"/>
  <c r="R114" i="3"/>
  <c r="P114" i="3"/>
  <c r="BK114" i="3"/>
  <c r="J114" i="3"/>
  <c r="BE114" i="3" s="1"/>
  <c r="BI112" i="3"/>
  <c r="BH112" i="3"/>
  <c r="BG112" i="3"/>
  <c r="BF112" i="3"/>
  <c r="T112" i="3"/>
  <c r="R112" i="3"/>
  <c r="P112" i="3"/>
  <c r="BK112" i="3"/>
  <c r="J112" i="3"/>
  <c r="BE112" i="3"/>
  <c r="BI110" i="3"/>
  <c r="BH110" i="3"/>
  <c r="BG110" i="3"/>
  <c r="BF110" i="3"/>
  <c r="T110" i="3"/>
  <c r="R110" i="3"/>
  <c r="R109" i="3"/>
  <c r="P110" i="3"/>
  <c r="BK110" i="3"/>
  <c r="BK109" i="3"/>
  <c r="J109" i="3"/>
  <c r="J64" i="3" s="1"/>
  <c r="J110" i="3"/>
  <c r="BE110" i="3"/>
  <c r="BI107" i="3"/>
  <c r="BH107" i="3"/>
  <c r="BG107" i="3"/>
  <c r="BF107" i="3"/>
  <c r="T107" i="3"/>
  <c r="T105" i="3" s="1"/>
  <c r="R107" i="3"/>
  <c r="P107" i="3"/>
  <c r="BK107" i="3"/>
  <c r="J107" i="3"/>
  <c r="BE107" i="3" s="1"/>
  <c r="BI106" i="3"/>
  <c r="BH106" i="3"/>
  <c r="BG106" i="3"/>
  <c r="BF106" i="3"/>
  <c r="T106" i="3"/>
  <c r="R106" i="3"/>
  <c r="R105" i="3" s="1"/>
  <c r="P106" i="3"/>
  <c r="P105" i="3"/>
  <c r="BK106" i="3"/>
  <c r="J106" i="3"/>
  <c r="BE106" i="3"/>
  <c r="BI104" i="3"/>
  <c r="BH104" i="3"/>
  <c r="BG104" i="3"/>
  <c r="BF104" i="3"/>
  <c r="T104" i="3"/>
  <c r="R104" i="3"/>
  <c r="P104" i="3"/>
  <c r="BK104" i="3"/>
  <c r="J104" i="3"/>
  <c r="BE104" i="3"/>
  <c r="BI103" i="3"/>
  <c r="BH103" i="3"/>
  <c r="BG103" i="3"/>
  <c r="BF103" i="3"/>
  <c r="T103" i="3"/>
  <c r="R103" i="3"/>
  <c r="P103" i="3"/>
  <c r="BK103" i="3"/>
  <c r="J103" i="3"/>
  <c r="BE103" i="3" s="1"/>
  <c r="BI102" i="3"/>
  <c r="BH102" i="3"/>
  <c r="BG102" i="3"/>
  <c r="BF102" i="3"/>
  <c r="T102" i="3"/>
  <c r="R102" i="3"/>
  <c r="P102" i="3"/>
  <c r="BK102" i="3"/>
  <c r="J102" i="3"/>
  <c r="BE102" i="3"/>
  <c r="BI101" i="3"/>
  <c r="BH101" i="3"/>
  <c r="BG101" i="3"/>
  <c r="BF101" i="3"/>
  <c r="T101" i="3"/>
  <c r="R101" i="3"/>
  <c r="P101" i="3"/>
  <c r="BK101" i="3"/>
  <c r="J101" i="3"/>
  <c r="BE101" i="3" s="1"/>
  <c r="BI99" i="3"/>
  <c r="BH99" i="3"/>
  <c r="BG99" i="3"/>
  <c r="BF99" i="3"/>
  <c r="T99" i="3"/>
  <c r="R99" i="3"/>
  <c r="P99" i="3"/>
  <c r="BK99" i="3"/>
  <c r="J99" i="3"/>
  <c r="BE99" i="3"/>
  <c r="BI97" i="3"/>
  <c r="BH97" i="3"/>
  <c r="BG97" i="3"/>
  <c r="BF97" i="3"/>
  <c r="T97" i="3"/>
  <c r="R97" i="3"/>
  <c r="P97" i="3"/>
  <c r="BK97" i="3"/>
  <c r="J97" i="3"/>
  <c r="BE97" i="3" s="1"/>
  <c r="BI95" i="3"/>
  <c r="BH95" i="3"/>
  <c r="BG95" i="3"/>
  <c r="BF95" i="3"/>
  <c r="T95" i="3"/>
  <c r="R95" i="3"/>
  <c r="P95" i="3"/>
  <c r="BK95" i="3"/>
  <c r="J95" i="3"/>
  <c r="BE95" i="3"/>
  <c r="BI93" i="3"/>
  <c r="BH93" i="3"/>
  <c r="BG93" i="3"/>
  <c r="BF93" i="3"/>
  <c r="T93" i="3"/>
  <c r="R93" i="3"/>
  <c r="P93" i="3"/>
  <c r="BK93" i="3"/>
  <c r="J93" i="3"/>
  <c r="BE93" i="3" s="1"/>
  <c r="BI92" i="3"/>
  <c r="BH92" i="3"/>
  <c r="BG92" i="3"/>
  <c r="BF92" i="3"/>
  <c r="F33" i="3" s="1"/>
  <c r="BA54" i="1" s="1"/>
  <c r="T92" i="3"/>
  <c r="R92" i="3"/>
  <c r="R91" i="3" s="1"/>
  <c r="R90" i="3" s="1"/>
  <c r="R89" i="3" s="1"/>
  <c r="P92" i="3"/>
  <c r="BK92" i="3"/>
  <c r="J92" i="3"/>
  <c r="BE92" i="3"/>
  <c r="F32" i="3"/>
  <c r="AZ54" i="1" s="1"/>
  <c r="J85" i="3"/>
  <c r="F85" i="3"/>
  <c r="F83" i="3"/>
  <c r="E81" i="3"/>
  <c r="J55" i="3"/>
  <c r="F55" i="3"/>
  <c r="F53" i="3"/>
  <c r="E51" i="3"/>
  <c r="J20" i="3"/>
  <c r="E20" i="3"/>
  <c r="F86" i="3"/>
  <c r="F56" i="3"/>
  <c r="J19" i="3"/>
  <c r="J14" i="3"/>
  <c r="J83" i="3"/>
  <c r="J53" i="3"/>
  <c r="E7" i="3"/>
  <c r="AY53" i="1"/>
  <c r="AX53" i="1"/>
  <c r="BI128" i="2"/>
  <c r="BH128" i="2"/>
  <c r="BG128" i="2"/>
  <c r="BF128" i="2"/>
  <c r="T128" i="2"/>
  <c r="T127" i="2"/>
  <c r="R128" i="2"/>
  <c r="R127" i="2"/>
  <c r="P128" i="2"/>
  <c r="P127" i="2"/>
  <c r="BK128" i="2"/>
  <c r="BK127" i="2"/>
  <c r="J127" i="2" s="1"/>
  <c r="J67" i="2" s="1"/>
  <c r="J128" i="2"/>
  <c r="BE128" i="2" s="1"/>
  <c r="BI125" i="2"/>
  <c r="BH125" i="2"/>
  <c r="BG125" i="2"/>
  <c r="BF125" i="2"/>
  <c r="T125" i="2"/>
  <c r="R125" i="2"/>
  <c r="P125" i="2"/>
  <c r="BK125" i="2"/>
  <c r="J125" i="2"/>
  <c r="BE125" i="2"/>
  <c r="BI123" i="2"/>
  <c r="BH123" i="2"/>
  <c r="BG123" i="2"/>
  <c r="BF123" i="2"/>
  <c r="T123" i="2"/>
  <c r="T122" i="2"/>
  <c r="R123" i="2"/>
  <c r="R122" i="2"/>
  <c r="P123" i="2"/>
  <c r="P122" i="2"/>
  <c r="BK123" i="2"/>
  <c r="BK122" i="2"/>
  <c r="J122" i="2" s="1"/>
  <c r="J66" i="2" s="1"/>
  <c r="J123" i="2"/>
  <c r="BE123" i="2" s="1"/>
  <c r="BI121" i="2"/>
  <c r="BH121" i="2"/>
  <c r="BG121" i="2"/>
  <c r="BF121" i="2"/>
  <c r="T121" i="2"/>
  <c r="R121" i="2"/>
  <c r="P121" i="2"/>
  <c r="BK121" i="2"/>
  <c r="J121" i="2"/>
  <c r="BE121" i="2" s="1"/>
  <c r="BI119" i="2"/>
  <c r="BH119" i="2"/>
  <c r="BG119" i="2"/>
  <c r="BF119" i="2"/>
  <c r="T119" i="2"/>
  <c r="R119" i="2"/>
  <c r="P119" i="2"/>
  <c r="BK119" i="2"/>
  <c r="J119" i="2"/>
  <c r="BE119" i="2"/>
  <c r="BI117" i="2"/>
  <c r="BH117" i="2"/>
  <c r="BG117" i="2"/>
  <c r="BF117" i="2"/>
  <c r="T117" i="2"/>
  <c r="R117" i="2"/>
  <c r="P117" i="2"/>
  <c r="BK117" i="2"/>
  <c r="J117" i="2"/>
  <c r="BE117" i="2" s="1"/>
  <c r="BI115" i="2"/>
  <c r="BH115" i="2"/>
  <c r="BG115" i="2"/>
  <c r="BF115" i="2"/>
  <c r="T115" i="2"/>
  <c r="T114" i="2"/>
  <c r="R115" i="2"/>
  <c r="R114" i="2" s="1"/>
  <c r="P115" i="2"/>
  <c r="P114" i="2"/>
  <c r="BK115" i="2"/>
  <c r="J115" i="2"/>
  <c r="BE115" i="2"/>
  <c r="BI112" i="2"/>
  <c r="BH112" i="2"/>
  <c r="BG112" i="2"/>
  <c r="BF112" i="2"/>
  <c r="T112" i="2"/>
  <c r="T111" i="2"/>
  <c r="R112" i="2"/>
  <c r="R111" i="2"/>
  <c r="P112" i="2"/>
  <c r="P111" i="2"/>
  <c r="BK112" i="2"/>
  <c r="BK111" i="2"/>
  <c r="J111" i="2" s="1"/>
  <c r="J64" i="2" s="1"/>
  <c r="J112" i="2"/>
  <c r="BE112" i="2"/>
  <c r="BI109" i="2"/>
  <c r="BH109" i="2"/>
  <c r="BG109" i="2"/>
  <c r="BF109" i="2"/>
  <c r="T109" i="2"/>
  <c r="R109" i="2"/>
  <c r="P109" i="2"/>
  <c r="BK109" i="2"/>
  <c r="BK107" i="2" s="1"/>
  <c r="J107" i="2" s="1"/>
  <c r="J109" i="2"/>
  <c r="BE109" i="2"/>
  <c r="BI108" i="2"/>
  <c r="BH108" i="2"/>
  <c r="BG108" i="2"/>
  <c r="BF108" i="2"/>
  <c r="T108" i="2"/>
  <c r="T107" i="2"/>
  <c r="R108" i="2"/>
  <c r="R107" i="2"/>
  <c r="P108" i="2"/>
  <c r="P107" i="2"/>
  <c r="BK108" i="2"/>
  <c r="J108" i="2"/>
  <c r="BE108" i="2" s="1"/>
  <c r="J63" i="2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J101" i="2"/>
  <c r="BE101" i="2"/>
  <c r="BI99" i="2"/>
  <c r="BH99" i="2"/>
  <c r="BG99" i="2"/>
  <c r="BF99" i="2"/>
  <c r="T99" i="2"/>
  <c r="R99" i="2"/>
  <c r="P99" i="2"/>
  <c r="BK99" i="2"/>
  <c r="J99" i="2"/>
  <c r="BE99" i="2"/>
  <c r="BI97" i="2"/>
  <c r="BH97" i="2"/>
  <c r="BG97" i="2"/>
  <c r="BF97" i="2"/>
  <c r="T97" i="2"/>
  <c r="R97" i="2"/>
  <c r="P97" i="2"/>
  <c r="BK97" i="2"/>
  <c r="J97" i="2"/>
  <c r="BE97" i="2"/>
  <c r="BI95" i="2"/>
  <c r="BH95" i="2"/>
  <c r="BG95" i="2"/>
  <c r="BF95" i="2"/>
  <c r="T95" i="2"/>
  <c r="R95" i="2"/>
  <c r="R91" i="2" s="1"/>
  <c r="R90" i="2" s="1"/>
  <c r="R89" i="2" s="1"/>
  <c r="P95" i="2"/>
  <c r="BK95" i="2"/>
  <c r="J95" i="2"/>
  <c r="BE95" i="2"/>
  <c r="BI93" i="2"/>
  <c r="BH93" i="2"/>
  <c r="BG93" i="2"/>
  <c r="BF93" i="2"/>
  <c r="J33" i="2" s="1"/>
  <c r="AW53" i="1" s="1"/>
  <c r="T93" i="2"/>
  <c r="R93" i="2"/>
  <c r="P93" i="2"/>
  <c r="BK93" i="2"/>
  <c r="J93" i="2"/>
  <c r="BE93" i="2"/>
  <c r="BI92" i="2"/>
  <c r="F36" i="2"/>
  <c r="BD53" i="1" s="1"/>
  <c r="BH92" i="2"/>
  <c r="BG92" i="2"/>
  <c r="BF92" i="2"/>
  <c r="T92" i="2"/>
  <c r="T91" i="2"/>
  <c r="T90" i="2" s="1"/>
  <c r="T89" i="2" s="1"/>
  <c r="R92" i="2"/>
  <c r="P92" i="2"/>
  <c r="P91" i="2" s="1"/>
  <c r="P90" i="2" s="1"/>
  <c r="P89" i="2" s="1"/>
  <c r="AU53" i="1" s="1"/>
  <c r="BK92" i="2"/>
  <c r="J92" i="2"/>
  <c r="BE92" i="2"/>
  <c r="J85" i="2"/>
  <c r="F85" i="2"/>
  <c r="F83" i="2"/>
  <c r="E81" i="2"/>
  <c r="J55" i="2"/>
  <c r="F55" i="2"/>
  <c r="F53" i="2"/>
  <c r="E51" i="2"/>
  <c r="J20" i="2"/>
  <c r="E20" i="2"/>
  <c r="F86" i="2" s="1"/>
  <c r="F56" i="2"/>
  <c r="J19" i="2"/>
  <c r="J14" i="2"/>
  <c r="J83" i="2" s="1"/>
  <c r="J53" i="2"/>
  <c r="E7" i="2"/>
  <c r="AS52" i="1"/>
  <c r="AS51" i="1"/>
  <c r="L47" i="1"/>
  <c r="AM46" i="1"/>
  <c r="L46" i="1"/>
  <c r="AM44" i="1"/>
  <c r="L44" i="1"/>
  <c r="L42" i="1"/>
  <c r="L41" i="1"/>
  <c r="E47" i="2" l="1"/>
  <c r="E77" i="2"/>
  <c r="F34" i="2"/>
  <c r="BB53" i="1" s="1"/>
  <c r="BK114" i="2"/>
  <c r="J114" i="2" s="1"/>
  <c r="J65" i="2" s="1"/>
  <c r="F36" i="3"/>
  <c r="BD54" i="1" s="1"/>
  <c r="BD52" i="1" s="1"/>
  <c r="BD51" i="1" s="1"/>
  <c r="W30" i="1" s="1"/>
  <c r="AT55" i="1"/>
  <c r="J32" i="2"/>
  <c r="AV53" i="1" s="1"/>
  <c r="AT53" i="1" s="1"/>
  <c r="F32" i="2"/>
  <c r="AZ53" i="1" s="1"/>
  <c r="BK91" i="2"/>
  <c r="E77" i="3"/>
  <c r="E47" i="3"/>
  <c r="F35" i="3"/>
  <c r="BC54" i="1" s="1"/>
  <c r="J33" i="3"/>
  <c r="AW54" i="1" s="1"/>
  <c r="BK87" i="4"/>
  <c r="J88" i="4"/>
  <c r="J62" i="4" s="1"/>
  <c r="F33" i="4"/>
  <c r="BA55" i="1" s="1"/>
  <c r="F33" i="2"/>
  <c r="BA53" i="1" s="1"/>
  <c r="BA52" i="1" s="1"/>
  <c r="F35" i="2"/>
  <c r="BC53" i="1" s="1"/>
  <c r="J32" i="3"/>
  <c r="AV54" i="1" s="1"/>
  <c r="P91" i="3"/>
  <c r="T91" i="3"/>
  <c r="T90" i="3" s="1"/>
  <c r="T89" i="3" s="1"/>
  <c r="F34" i="3"/>
  <c r="BB54" i="1" s="1"/>
  <c r="BK105" i="3"/>
  <c r="J105" i="3" s="1"/>
  <c r="J63" i="3" s="1"/>
  <c r="T109" i="3"/>
  <c r="BK117" i="3"/>
  <c r="J117" i="3" s="1"/>
  <c r="J65" i="3" s="1"/>
  <c r="P125" i="3"/>
  <c r="F34" i="4"/>
  <c r="BB55" i="1" s="1"/>
  <c r="P109" i="3"/>
  <c r="F32" i="4"/>
  <c r="AZ55" i="1" s="1"/>
  <c r="J33" i="4"/>
  <c r="AW55" i="1" s="1"/>
  <c r="AW52" i="1" l="1"/>
  <c r="BA51" i="1"/>
  <c r="P90" i="3"/>
  <c r="P89" i="3" s="1"/>
  <c r="AU54" i="1" s="1"/>
  <c r="AU52" i="1" s="1"/>
  <c r="AU51" i="1" s="1"/>
  <c r="J91" i="2"/>
  <c r="J62" i="2" s="1"/>
  <c r="BK90" i="2"/>
  <c r="AT54" i="1"/>
  <c r="BK91" i="3"/>
  <c r="AZ52" i="1"/>
  <c r="BC52" i="1"/>
  <c r="J87" i="4"/>
  <c r="J61" i="4" s="1"/>
  <c r="BK86" i="4"/>
  <c r="J86" i="4" s="1"/>
  <c r="BB52" i="1"/>
  <c r="AX52" i="1" l="1"/>
  <c r="BB51" i="1"/>
  <c r="AV52" i="1"/>
  <c r="AT52" i="1" s="1"/>
  <c r="AZ51" i="1"/>
  <c r="J60" i="4"/>
  <c r="J29" i="4"/>
  <c r="J91" i="3"/>
  <c r="J62" i="3" s="1"/>
  <c r="BK90" i="3"/>
  <c r="W27" i="1"/>
  <c r="AW51" i="1"/>
  <c r="AK27" i="1" s="1"/>
  <c r="BC51" i="1"/>
  <c r="AY52" i="1"/>
  <c r="BK89" i="2"/>
  <c r="J89" i="2" s="1"/>
  <c r="J90" i="2"/>
  <c r="J61" i="2" s="1"/>
  <c r="J60" i="2" l="1"/>
  <c r="J29" i="2"/>
  <c r="J90" i="3"/>
  <c r="J61" i="3" s="1"/>
  <c r="BK89" i="3"/>
  <c r="J89" i="3" s="1"/>
  <c r="AV51" i="1"/>
  <c r="W26" i="1"/>
  <c r="AY51" i="1"/>
  <c r="W29" i="1"/>
  <c r="AG55" i="1"/>
  <c r="AN55" i="1" s="1"/>
  <c r="J38" i="4"/>
  <c r="W28" i="1"/>
  <c r="AX51" i="1"/>
  <c r="J29" i="3" l="1"/>
  <c r="J60" i="3"/>
  <c r="AG53" i="1"/>
  <c r="J38" i="2"/>
  <c r="AT51" i="1"/>
  <c r="AK26" i="1"/>
  <c r="J38" i="3" l="1"/>
  <c r="AG54" i="1"/>
  <c r="AN54" i="1" s="1"/>
  <c r="AN53" i="1"/>
  <c r="AG52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<sst xmlns="http://schemas.openxmlformats.org/spreadsheetml/2006/main" count="1557" uniqueCount="312">
  <si>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</si>
  <si>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</si>
  <si>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</si>
  <si>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</si>
  <si>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</si>
  <si>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</si>
  <si>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</si>
  <si>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{480666da-c31c-47ba-9b6a-999a6b8bacf7}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</si>
  <si>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</si>
  <si>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</si>
  <si>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</si>
  <si>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</si>
  <si>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</si>
  <si>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</si>
  <si>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</si>
  <si>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</si>
  <si>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4317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</si>
  <si>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</si>
  <si>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</si>
  <si>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Výstavba inženýrských sítí v prostoru Slatinice - produktovody a trubní sítě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</si>
  <si>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</si>
  <si>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</si>
  <si>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</si>
  <si>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</si>
  <si>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</si>
  <si>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</si>
  <si>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</si>
  <si>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</si>
  <si>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6. 2. 2018</t>
  </si>
  <si>
    <t>10</t>
  </si>
  <si>
    <t>100</t>
  </si>
  <si>
    <t>Zadavatel:</t>
  </si>
  <si>
    <t>IČ:</t>
  </si>
  <si>
    <t>Vršanská uhelná a.s.</t>
  </si>
  <si>
    <t>DIČ:</t>
  </si>
  <si>
    <t>Uchazeč:</t>
  </si>
  <si>
    <t>Vyplň údaj</t>
  </si>
  <si>
    <t>Projektant:</t>
  </si>
  <si>
    <t>B-PROJEKTY Teplice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</si>
  <si>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</si>
  <si>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</si>
  <si>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</si>
  <si>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</si>
  <si>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</si>
  <si>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</si>
  <si>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</si>
  <si>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</si>
  <si>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</si>
  <si>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</si>
  <si>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</si>
  <si>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</si>
  <si>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</si>
  <si>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</si>
  <si>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</si>
  <si>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</si>
  <si>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</si>
  <si>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</si>
  <si>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</si>
  <si>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</si>
  <si>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</si>
  <si>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</si>
  <si>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</si>
  <si>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</si>
  <si>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</si>
  <si>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</si>
  <si>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</si>
  <si>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</si>
  <si>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</si>
  <si>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</si>
  <si>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</si>
  <si>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</si>
  <si>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</si>
  <si>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</si>
  <si>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</si>
  <si>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</si>
  <si>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</si>
  <si>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</si>
  <si>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</si>
  <si>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</si>
  <si>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03</t>
  </si>
  <si>
    <t>Odvodnění území</t>
  </si>
  <si>
    <t>STA</t>
  </si>
  <si>
    <t>{289990ce-925d-4a20-83c1-0b8463e68976}</t>
  </si>
  <si>
    <t>2</t>
  </si>
  <si>
    <t>/</t>
  </si>
  <si>
    <t>Příkop B.1.1.</t>
  </si>
  <si>
    <t>Soupis</t>
  </si>
  <si>
    <t>{e1c48175-8013-46c9-a7a2-f7ac4e2a5637}</t>
  </si>
  <si>
    <t>Příkop V 1</t>
  </si>
  <si>
    <t>{f0b2ffdc-74c5-4e26-9188-e977d63cc461}</t>
  </si>
  <si>
    <t>4</t>
  </si>
  <si>
    <t>Vedlejší náklady a ostatní náklady</t>
  </si>
  <si>
    <t>{254964b2-466f-4c62-a10f-27837d9a30aa}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</si>
  <si>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</si>
  <si>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</si>
  <si>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</si>
  <si>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</si>
  <si>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</si>
  <si>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</si>
  <si>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</si>
  <si>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03 - Odvodnění území</t>
  </si>
  <si>
    <t>Soupis:</t>
  </si>
  <si>
    <t>1 - Příkop B.1.1.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</si>
  <si>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</si>
  <si>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</si>
  <si>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</si>
  <si>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</si>
  <si>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</si>
  <si>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</si>
  <si>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</si>
  <si>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  18 - Zemní práce - povrchové úpravy terénu</t>
  </si>
  <si>
    <t xml:space="preserve">    4 - Vodorovné konstrukce</t>
  </si>
  <si>
    <t xml:space="preserve">    5 - Komunikace</t>
  </si>
  <si>
    <t xml:space="preserve">    9 - Ostatní konstrukce a práce-bourání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</si>
  <si>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</si>
  <si>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</si>
  <si>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</si>
  <si>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</si>
  <si>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</si>
  <si>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</si>
  <si>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</si>
  <si>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</si>
  <si>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</si>
  <si>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</si>
  <si>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</si>
  <si>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</si>
  <si>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</si>
  <si>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</si>
  <si>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</si>
  <si>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</si>
  <si>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</si>
  <si>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</si>
  <si>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</si>
  <si>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</si>
  <si>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122201103</t>
  </si>
  <si>
    <t>Odkopávky a prokopávky nezapažené s přehozením výkopku na vzdálenost do 3 m nebo s naložením na dopravní prostředek v hornině tř. 3 přes 1 000 do 5 000 m3</t>
  </si>
  <si>
    <t>m3</t>
  </si>
  <si>
    <t>CS ÚRS 2017 02</t>
  </si>
  <si>
    <t>-170892697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</si>
  <si>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</si>
  <si>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</si>
  <si>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-1957552143</t>
  </si>
  <si>
    <t>VV</t>
  </si>
  <si>
    <t>1039,94*0,3 'Přepočtené koeficientem množství</t>
  </si>
  <si>
    <t>3</t>
  </si>
  <si>
    <t>162306112</t>
  </si>
  <si>
    <t>Vodorovné přemístění výkopku bez naložení, avšak se složením zemin schopných zúrodnění, na vzdálenost přes 500 do 1000 m</t>
  </si>
  <si>
    <t>341873115</t>
  </si>
  <si>
    <t>"dovoz pro rozprostření" 676,15*0,1</t>
  </si>
  <si>
    <t>162601102</t>
  </si>
  <si>
    <t>Vodorovné přemístění výkopku nebo sypaniny po suchu na obvyklém dopravním prostředku, bez naložení výkopku, avšak se složením bez rozhrnutí z horniny tř. 1 až 4 na vzdálenost přes 4 000 do 5 000 m</t>
  </si>
  <si>
    <t>870121485</t>
  </si>
  <si>
    <t>1039,94-88,99</t>
  </si>
  <si>
    <t>5</t>
  </si>
  <si>
    <t>167103101</t>
  </si>
  <si>
    <t>Nakládání neulehlého výkopku z hromad zeminy schopné zúrodnění</t>
  </si>
  <si>
    <t>183964463</t>
  </si>
  <si>
    <t>6</t>
  </si>
  <si>
    <t>171101101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</si>
  <si>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95 % PS</t>
  </si>
  <si>
    <t>-1939621080</t>
  </si>
  <si>
    <t>7</t>
  </si>
  <si>
    <t>171201201</t>
  </si>
  <si>
    <t>Uložení sypaniny na skládky</t>
  </si>
  <si>
    <t>-316517384</t>
  </si>
  <si>
    <t>8</t>
  </si>
  <si>
    <t>172102101</t>
  </si>
  <si>
    <t>Zřízení těsnící výplně z vhodné sypaniny s přemístěním sypaniny ze vzdálenosti do 10 m, avšak bez dodání sypaniny, s příp. nutným kropením se zhutněním do 100 % PS nebo I(d) 0,9</t>
  </si>
  <si>
    <t>1644763907</t>
  </si>
  <si>
    <t>644,0*0,2</t>
  </si>
  <si>
    <t>9</t>
  </si>
  <si>
    <t>181006121</t>
  </si>
  <si>
    <t>Rozprostření zemin schopných zúrodnění ve sklonu přes 1:5, tloušťka vrstvy do 0,10 m</t>
  </si>
  <si>
    <t>m2</t>
  </si>
  <si>
    <t>304247841</t>
  </si>
  <si>
    <t>182101101</t>
  </si>
  <si>
    <t>Svahování trvalých svahů do projektovaných profilů s potřebným přemístěním výkopku při svahování v zářezech v hornině tř. 1 až 4</t>
  </si>
  <si>
    <t>-1356468912</t>
  </si>
  <si>
    <t>18</t>
  </si>
  <si>
    <t>Zemní práce - povrchové úpravy terénu</t>
  </si>
  <si>
    <t>11</t>
  </si>
  <si>
    <t>181411122</t>
  </si>
  <si>
    <t>Založení trávníku na půdě předem připravené plochy do 1000 m2 výsevem včetně utažení lučního na svahu přes 1:5 do 1:2</t>
  </si>
  <si>
    <t>275445220</t>
  </si>
  <si>
    <t>12</t>
  </si>
  <si>
    <t>M</t>
  </si>
  <si>
    <t>005724800</t>
  </si>
  <si>
    <t>osivo směs jetelotravní</t>
  </si>
  <si>
    <t>kg</t>
  </si>
  <si>
    <t>199285284</t>
  </si>
  <si>
    <t>676,15*0,0315 'Přepočtené koeficientem množství</t>
  </si>
  <si>
    <t>Vodorovné konstrukce</t>
  </si>
  <si>
    <t>13</t>
  </si>
  <si>
    <t>462511270</t>
  </si>
  <si>
    <t>Zához z lomového kamene neupraveného záhozového bez proštěrkování z terénu, hmotnosti jednotlivých kamenů do 200 kg</t>
  </si>
  <si>
    <t>416209365</t>
  </si>
  <si>
    <t>2261,0*0,2</t>
  </si>
  <si>
    <t>Komunikace</t>
  </si>
  <si>
    <t>14</t>
  </si>
  <si>
    <t>274362021</t>
  </si>
  <si>
    <t>Výztuž základů pasů ze svařovaných sítí z drátů typu KARI</t>
  </si>
  <si>
    <t>t</t>
  </si>
  <si>
    <t>1460958536</t>
  </si>
  <si>
    <t>31*1*0,0053</t>
  </si>
  <si>
    <t>275313611</t>
  </si>
  <si>
    <t>Základy z betonu prostého patky a bloky z betonu kamenem neprokládaného tř. C 16/20</t>
  </si>
  <si>
    <t>-332825414</t>
  </si>
  <si>
    <t>"propusty " 0,8*0,7*1*2*3</t>
  </si>
  <si>
    <t>16</t>
  </si>
  <si>
    <t>919521140</t>
  </si>
  <si>
    <t>Zřízení silničního propustku z trub betonových nebo železobetonových DN 600 mm</t>
  </si>
  <si>
    <t>m</t>
  </si>
  <si>
    <t>1510631722</t>
  </si>
  <si>
    <t>7+7+17</t>
  </si>
  <si>
    <t>17</t>
  </si>
  <si>
    <t>592224100</t>
  </si>
  <si>
    <t>trouba hrdlová přímá železobetonová s integrovaným těsněním  60 x 250 x 10 cm</t>
  </si>
  <si>
    <t>kus</t>
  </si>
  <si>
    <t>1938684752</t>
  </si>
  <si>
    <t>Ostatní konstrukce a práce-bourání</t>
  </si>
  <si>
    <t>91112111</t>
  </si>
  <si>
    <t>Zábradlí trubkové - kompozit vč. ukotvení v. 1,1m</t>
  </si>
  <si>
    <t>-1911612717</t>
  </si>
  <si>
    <t>2,0*2*3</t>
  </si>
  <si>
    <t>19</t>
  </si>
  <si>
    <t>919441221</t>
  </si>
  <si>
    <t>Čelo propustku včetně římsy ze zdiva z lomového kamene, pro propustek z trub DN 600 až 800 mm</t>
  </si>
  <si>
    <t>403929663</t>
  </si>
  <si>
    <t>3*2</t>
  </si>
  <si>
    <t>998</t>
  </si>
  <si>
    <t>Přesun hmot</t>
  </si>
  <si>
    <t>20</t>
  </si>
  <si>
    <t>998332011</t>
  </si>
  <si>
    <t>Přesun hmot pro úpravy vodních toků a kanály, hráze rybníků apod. dopravní vzdálenost do 500 m</t>
  </si>
  <si>
    <t>-1360150265</t>
  </si>
  <si>
    <t>2 - Příkop V 1</t>
  </si>
  <si>
    <t>-1559266406</t>
  </si>
  <si>
    <t>2089,15*0,3 'Přepočtené koeficientem množství</t>
  </si>
  <si>
    <t>254061027</t>
  </si>
  <si>
    <t>"dovoz pro rozprostření" 1379,0*0,1</t>
  </si>
  <si>
    <t>2089,15-41,21</t>
  </si>
  <si>
    <t>873177160</t>
  </si>
  <si>
    <t>-292306179</t>
  </si>
  <si>
    <t>195980975</t>
  </si>
  <si>
    <t>181451122</t>
  </si>
  <si>
    <t>Založení trávníku na půdě předem připravené plochy přes 1000 m2 výsevem včetně utažení lučního na svahu přes 1:5 do 1:2</t>
  </si>
  <si>
    <t>-41223219</t>
  </si>
  <si>
    <t>1673872907</t>
  </si>
  <si>
    <t>1379*0,0315 'Přepočtené koeficientem množství</t>
  </si>
  <si>
    <t>452218142</t>
  </si>
  <si>
    <t>Zajišťovací práh z upraveného lomového kamene na dně a ve svahu melioračních kanálů, s patkami nebo bez patek s dlažbovitou úpravou viditelných ploch na cementovou maltu</t>
  </si>
  <si>
    <t>1857054714</t>
  </si>
  <si>
    <t>3,31*6</t>
  </si>
  <si>
    <t>-780000451</t>
  </si>
  <si>
    <t>1473,5*0,2</t>
  </si>
  <si>
    <t>463212111</t>
  </si>
  <si>
    <t>Rovnanina z lomového kamene upraveného, tříděného jakékoliv tloušťky rovnaniny s vyklínováním spár a dutin úlomky kamene</t>
  </si>
  <si>
    <t>883887253</t>
  </si>
  <si>
    <t>784,0*0,4</t>
  </si>
  <si>
    <t>463212191</t>
  </si>
  <si>
    <t>Rovnanina z lomového kamene upraveného, tříděného Příplatek k cenám za vypracování líce</t>
  </si>
  <si>
    <t>1137584277</t>
  </si>
  <si>
    <t>10*1*0,0053</t>
  </si>
  <si>
    <t>"propust " 0,8*0,7*1</t>
  </si>
  <si>
    <t>903676601</t>
  </si>
  <si>
    <t>2,0*2</t>
  </si>
  <si>
    <t>421697598</t>
  </si>
  <si>
    <t>22</t>
  </si>
  <si>
    <t>-1806159824</t>
  </si>
  <si>
    <t>4 - Vedlejší náklady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</si>
  <si>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</si>
  <si>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</si>
  <si>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</si>
  <si>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VRN9 - Ostatní náklady</t>
  </si>
  <si>
    <t>VRN</t>
  </si>
  <si>
    <t>Vedlejší rozpočtové náklady</t>
  </si>
  <si>
    <t>VRN1</t>
  </si>
  <si>
    <t>Průzkumné, geodetické a projektové práce</t>
  </si>
  <si>
    <t>01210300R</t>
  </si>
  <si>
    <t>Průzkumné, geodetické a projektové práce před výstavbou, v průběhu a po výstavbě</t>
  </si>
  <si>
    <t>kpl</t>
  </si>
  <si>
    <t>1024</t>
  </si>
  <si>
    <t>-965672303</t>
  </si>
  <si>
    <t>01210301R</t>
  </si>
  <si>
    <t>Vytyčení stavby</t>
  </si>
  <si>
    <t>941763486</t>
  </si>
  <si>
    <t>01320300R</t>
  </si>
  <si>
    <t>Fotodokumentace stavby</t>
  </si>
  <si>
    <t>-808985039</t>
  </si>
  <si>
    <t>01325400R</t>
  </si>
  <si>
    <t>Dokumentace skutečného provedení stavby</t>
  </si>
  <si>
    <t>1207453709</t>
  </si>
  <si>
    <t>04110300R</t>
  </si>
  <si>
    <t>Geotechnický dozor během výstavby</t>
  </si>
  <si>
    <t>275744786</t>
  </si>
  <si>
    <t>04260300R</t>
  </si>
  <si>
    <t>Pasportizace stávajících objektů</t>
  </si>
  <si>
    <t>-38733922</t>
  </si>
  <si>
    <t>VRN3</t>
  </si>
  <si>
    <t>Zařízení staveniště</t>
  </si>
  <si>
    <t>03000100R</t>
  </si>
  <si>
    <t>Základní rozdělení průvodních činností a nákladů zařízení staveniště</t>
  </si>
  <si>
    <t>-1856088575</t>
  </si>
  <si>
    <t>P</t>
  </si>
  <si>
    <t>Poznámka k položce:
- zřízení a odstranění zpevněných ploch pro ZS
- energie pro ZS (nezbytné vnitrostaveništní rozvody energie vč. zajištění jejich zdrojů)
- osvětlení staveniště
- zřízení, provoz a následná likvidace provozního zařízení staveniště vč. označení a oplocení (oplocení, WC, stavební buňky, informační tabule a uvedení místa zřízení staveniště do původního stavu)</t>
  </si>
  <si>
    <t>VRN9</t>
  </si>
  <si>
    <t>Ostatní náklady</t>
  </si>
  <si>
    <t>09100300R</t>
  </si>
  <si>
    <t>Ostatní náklady před realizací, v průběhu realizace a po realizaci stavby</t>
  </si>
  <si>
    <t>262144</t>
  </si>
  <si>
    <t>-504212226</t>
  </si>
  <si>
    <t>Poznámka k položce:
- zpracování technologických postupů a plánů kontrol
- čištění komunikací a vozidel vyjíždějících ze stavby během stavby
- dílenská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</si>
</sst>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37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 wrapText="1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7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8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6" fillId="0" borderId="17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7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8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2" xfId="0" applyNumberFormat="1" applyFont="1" applyBorder="1" applyAlignment="1" applyProtection="1">
      <alignment vertical="center"/>
    </xf>
    <xf numFmtId="4" fontId="29" fillId="0" borderId="23" xfId="0" applyNumberFormat="1" applyFont="1" applyBorder="1" applyAlignment="1" applyProtection="1">
      <alignment vertical="center"/>
    </xf>
    <xf numFmtId="166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3" xfId="0" applyFont="1" applyBorder="1" applyAlignment="1" applyProtection="1">
      <alignment horizontal="left" vertical="center"/>
    </xf>
    <xf numFmtId="0" fontId="7" fillId="0" borderId="23" xfId="0" applyFont="1" applyBorder="1" applyAlignment="1" applyProtection="1">
      <alignment vertical="center"/>
    </xf>
    <xf numFmtId="0" fontId="7" fillId="0" borderId="23" xfId="0" applyFont="1" applyBorder="1" applyAlignment="1" applyProtection="1">
      <alignment vertical="center"/>
      <protection locked="0"/>
    </xf>
    <xf numFmtId="4" fontId="7" fillId="0" borderId="23" xfId="0" applyNumberFormat="1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4" xfId="0" applyBorder="1"/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2" fillId="0" borderId="15" xfId="0" applyNumberFormat="1" applyFont="1" applyBorder="1" applyAlignment="1" applyProtection="1"/>
    <xf numFmtId="166" fontId="32" fillId="0" borderId="16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7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8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35" fillId="0" borderId="27" xfId="0" applyFont="1" applyBorder="1" applyAlignment="1" applyProtection="1">
      <alignment horizontal="center" vertical="center"/>
    </xf>
    <xf numFmtId="49" fontId="35" fillId="0" borderId="27" xfId="0" applyNumberFormat="1" applyFont="1" applyBorder="1" applyAlignment="1" applyProtection="1">
      <alignment horizontal="left" vertical="center" wrapText="1"/>
    </xf>
    <xf numFmtId="0" fontId="35" fillId="0" borderId="27" xfId="0" applyFont="1" applyBorder="1" applyAlignment="1" applyProtection="1">
      <alignment horizontal="left" vertical="center" wrapText="1"/>
    </xf>
    <xf numFmtId="0" fontId="35" fillId="0" borderId="27" xfId="0" applyFont="1" applyBorder="1" applyAlignment="1" applyProtection="1">
      <alignment horizontal="center" vertical="center" wrapText="1"/>
    </xf>
    <xf numFmtId="167" fontId="35" fillId="0" borderId="27" xfId="0" applyNumberFormat="1" applyFont="1" applyBorder="1" applyAlignment="1" applyProtection="1">
      <alignment vertical="center"/>
    </xf>
    <xf numFmtId="4" fontId="35" fillId="3" borderId="27" xfId="0" applyNumberFormat="1" applyFont="1" applyFill="1" applyBorder="1" applyAlignment="1" applyProtection="1">
      <alignment vertical="center"/>
      <protection locked="0"/>
    </xf>
    <xf numFmtId="4" fontId="35" fillId="0" borderId="27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5" fillId="3" borderId="27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0" fillId="0" borderId="17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7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6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>
      <pane ySplit="1" topLeftCell="A17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283"/>
      <c r="AS2" s="283"/>
      <c r="AT2" s="283"/>
      <c r="AU2" s="283"/>
      <c r="AV2" s="283"/>
      <c r="AW2" s="283"/>
      <c r="AX2" s="283"/>
      <c r="AY2" s="283"/>
      <c r="AZ2" s="283"/>
      <c r="BA2" s="283"/>
      <c r="BB2" s="283"/>
      <c r="BC2" s="283"/>
      <c r="BD2" s="283"/>
      <c r="BE2" s="283"/>
      <c r="BS2" s="21" t="s">
        <v>8</v>
      </c>
      <c r="BT2" s="21" t="s">
        <v>9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spans="1:74" ht="36.950000000000003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spans="1:74" ht="14.45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244" t="s">
        <v>16</v>
      </c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P5" s="26"/>
      <c r="AQ5" s="28"/>
      <c r="BE5" s="242" t="s">
        <v>17</v>
      </c>
      <c r="BS5" s="21" t="s">
        <v>8</v>
      </c>
    </row>
    <row r="6" spans="1:74" ht="36.950000000000003" customHeight="1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246" t="s">
        <v>19</v>
      </c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5"/>
      <c r="AM6" s="245"/>
      <c r="AN6" s="245"/>
      <c r="AO6" s="245"/>
      <c r="AP6" s="26"/>
      <c r="AQ6" s="28"/>
      <c r="BE6" s="243"/>
      <c r="BS6" s="21" t="s">
        <v>20</v>
      </c>
    </row>
    <row r="7" spans="1:74" ht="14.45" customHeight="1">
      <c r="B7" s="25"/>
      <c r="C7" s="26"/>
      <c r="D7" s="34" t="s">
        <v>21</v>
      </c>
      <c r="E7" s="26"/>
      <c r="F7" s="26"/>
      <c r="G7" s="26"/>
      <c r="H7" s="26"/>
      <c r="I7" s="26"/>
      <c r="J7" s="26"/>
      <c r="K7" s="32" t="s">
        <v>22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23</v>
      </c>
      <c r="AL7" s="26"/>
      <c r="AM7" s="26"/>
      <c r="AN7" s="32" t="s">
        <v>22</v>
      </c>
      <c r="AO7" s="26"/>
      <c r="AP7" s="26"/>
      <c r="AQ7" s="28"/>
      <c r="BE7" s="243"/>
      <c r="BS7" s="21" t="s">
        <v>24</v>
      </c>
    </row>
    <row r="8" spans="1:74" ht="14.45" customHeight="1">
      <c r="B8" s="25"/>
      <c r="C8" s="26"/>
      <c r="D8" s="34" t="s">
        <v>25</v>
      </c>
      <c r="E8" s="26"/>
      <c r="F8" s="26"/>
      <c r="G8" s="26"/>
      <c r="H8" s="26"/>
      <c r="I8" s="26"/>
      <c r="J8" s="26"/>
      <c r="K8" s="32" t="s">
        <v>26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27</v>
      </c>
      <c r="AL8" s="26"/>
      <c r="AM8" s="26"/>
      <c r="AN8" s="35" t="s">
        <v>28</v>
      </c>
      <c r="AO8" s="26"/>
      <c r="AP8" s="26"/>
      <c r="AQ8" s="28"/>
      <c r="BE8" s="243"/>
      <c r="BS8" s="21" t="s">
        <v>29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243"/>
      <c r="BS9" s="21" t="s">
        <v>30</v>
      </c>
    </row>
    <row r="10" spans="1:74" ht="14.45" customHeight="1">
      <c r="B10" s="25"/>
      <c r="C10" s="26"/>
      <c r="D10" s="34" t="s">
        <v>31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32</v>
      </c>
      <c r="AL10" s="26"/>
      <c r="AM10" s="26"/>
      <c r="AN10" s="32" t="s">
        <v>22</v>
      </c>
      <c r="AO10" s="26"/>
      <c r="AP10" s="26"/>
      <c r="AQ10" s="28"/>
      <c r="BE10" s="243"/>
      <c r="BS10" s="21" t="s">
        <v>20</v>
      </c>
    </row>
    <row r="11" spans="1:74" ht="18.399999999999999" customHeight="1">
      <c r="B11" s="25"/>
      <c r="C11" s="26"/>
      <c r="D11" s="26"/>
      <c r="E11" s="32" t="s">
        <v>33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34</v>
      </c>
      <c r="AL11" s="26"/>
      <c r="AM11" s="26"/>
      <c r="AN11" s="32" t="s">
        <v>22</v>
      </c>
      <c r="AO11" s="26"/>
      <c r="AP11" s="26"/>
      <c r="AQ11" s="28"/>
      <c r="BE11" s="243"/>
      <c r="BS11" s="21" t="s">
        <v>20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243"/>
      <c r="BS12" s="21" t="s">
        <v>20</v>
      </c>
    </row>
    <row r="13" spans="1:74" ht="14.45" customHeight="1">
      <c r="B13" s="25"/>
      <c r="C13" s="26"/>
      <c r="D13" s="34" t="s">
        <v>35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32</v>
      </c>
      <c r="AL13" s="26"/>
      <c r="AM13" s="26"/>
      <c r="AN13" s="36" t="s">
        <v>36</v>
      </c>
      <c r="AO13" s="26"/>
      <c r="AP13" s="26"/>
      <c r="AQ13" s="28"/>
      <c r="BE13" s="243"/>
      <c r="BS13" s="21" t="s">
        <v>20</v>
      </c>
    </row>
    <row r="14" spans="1:74">
      <c r="B14" s="25"/>
      <c r="C14" s="26"/>
      <c r="D14" s="26"/>
      <c r="E14" s="247" t="s">
        <v>36</v>
      </c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248"/>
      <c r="Y14" s="248"/>
      <c r="Z14" s="248"/>
      <c r="AA14" s="248"/>
      <c r="AB14" s="248"/>
      <c r="AC14" s="248"/>
      <c r="AD14" s="248"/>
      <c r="AE14" s="248"/>
      <c r="AF14" s="248"/>
      <c r="AG14" s="248"/>
      <c r="AH14" s="248"/>
      <c r="AI14" s="248"/>
      <c r="AJ14" s="248"/>
      <c r="AK14" s="34" t="s">
        <v>34</v>
      </c>
      <c r="AL14" s="26"/>
      <c r="AM14" s="26"/>
      <c r="AN14" s="36" t="s">
        <v>36</v>
      </c>
      <c r="AO14" s="26"/>
      <c r="AP14" s="26"/>
      <c r="AQ14" s="28"/>
      <c r="BE14" s="243"/>
      <c r="BS14" s="21" t="s">
        <v>20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243"/>
      <c r="BS15" s="21" t="s">
        <v>6</v>
      </c>
    </row>
    <row r="16" spans="1:74" ht="14.45" customHeight="1">
      <c r="B16" s="25"/>
      <c r="C16" s="26"/>
      <c r="D16" s="34" t="s">
        <v>37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32</v>
      </c>
      <c r="AL16" s="26"/>
      <c r="AM16" s="26"/>
      <c r="AN16" s="32" t="s">
        <v>22</v>
      </c>
      <c r="AO16" s="26"/>
      <c r="AP16" s="26"/>
      <c r="AQ16" s="28"/>
      <c r="BE16" s="243"/>
      <c r="BS16" s="21" t="s">
        <v>6</v>
      </c>
    </row>
    <row r="17" spans="2:71" ht="18.399999999999999" customHeight="1">
      <c r="B17" s="25"/>
      <c r="C17" s="26"/>
      <c r="D17" s="26"/>
      <c r="E17" s="32" t="s">
        <v>38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34</v>
      </c>
      <c r="AL17" s="26"/>
      <c r="AM17" s="26"/>
      <c r="AN17" s="32" t="s">
        <v>22</v>
      </c>
      <c r="AO17" s="26"/>
      <c r="AP17" s="26"/>
      <c r="AQ17" s="28"/>
      <c r="BE17" s="243"/>
      <c r="BS17" s="21" t="s">
        <v>39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243"/>
      <c r="BS18" s="21" t="s">
        <v>8</v>
      </c>
    </row>
    <row r="19" spans="2:71" ht="14.45" customHeight="1">
      <c r="B19" s="25"/>
      <c r="C19" s="26"/>
      <c r="D19" s="34" t="s">
        <v>40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243"/>
      <c r="BS19" s="21" t="s">
        <v>20</v>
      </c>
    </row>
    <row r="20" spans="2:71" ht="16.5" customHeight="1">
      <c r="B20" s="25"/>
      <c r="C20" s="26"/>
      <c r="D20" s="26"/>
      <c r="E20" s="249" t="s">
        <v>22</v>
      </c>
      <c r="F20" s="249"/>
      <c r="G20" s="249"/>
      <c r="H20" s="249"/>
      <c r="I20" s="249"/>
      <c r="J20" s="249"/>
      <c r="K20" s="249"/>
      <c r="L20" s="249"/>
      <c r="M20" s="249"/>
      <c r="N20" s="249"/>
      <c r="O20" s="249"/>
      <c r="P20" s="249"/>
      <c r="Q20" s="249"/>
      <c r="R20" s="249"/>
      <c r="S20" s="249"/>
      <c r="T20" s="249"/>
      <c r="U20" s="249"/>
      <c r="V20" s="249"/>
      <c r="W20" s="249"/>
      <c r="X20" s="249"/>
      <c r="Y20" s="249"/>
      <c r="Z20" s="249"/>
      <c r="AA20" s="249"/>
      <c r="AB20" s="249"/>
      <c r="AC20" s="249"/>
      <c r="AD20" s="249"/>
      <c r="AE20" s="249"/>
      <c r="AF20" s="249"/>
      <c r="AG20" s="249"/>
      <c r="AH20" s="249"/>
      <c r="AI20" s="249"/>
      <c r="AJ20" s="249"/>
      <c r="AK20" s="249"/>
      <c r="AL20" s="249"/>
      <c r="AM20" s="249"/>
      <c r="AN20" s="249"/>
      <c r="AO20" s="26"/>
      <c r="AP20" s="26"/>
      <c r="AQ20" s="28"/>
      <c r="BE20" s="243"/>
      <c r="BS20" s="21" t="s">
        <v>6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243"/>
    </row>
    <row r="22" spans="2:71" ht="6.95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E22" s="243"/>
    </row>
    <row r="23" spans="2:71" s="1" customFormat="1" ht="25.9" customHeight="1">
      <c r="B23" s="38"/>
      <c r="C23" s="39"/>
      <c r="D23" s="40" t="s">
        <v>41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250">
        <f>ROUNDUP(AG51,2)</f>
        <v>0</v>
      </c>
      <c r="AL23" s="251"/>
      <c r="AM23" s="251"/>
      <c r="AN23" s="251"/>
      <c r="AO23" s="251"/>
      <c r="AP23" s="39"/>
      <c r="AQ23" s="42"/>
      <c r="BE23" s="243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243"/>
    </row>
    <row r="25" spans="2:71" s="1" customFormat="1" ht="13.5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252" t="s">
        <v>42</v>
      </c>
      <c r="M25" s="252"/>
      <c r="N25" s="252"/>
      <c r="O25" s="252"/>
      <c r="P25" s="39"/>
      <c r="Q25" s="39"/>
      <c r="R25" s="39"/>
      <c r="S25" s="39"/>
      <c r="T25" s="39"/>
      <c r="U25" s="39"/>
      <c r="V25" s="39"/>
      <c r="W25" s="252" t="s">
        <v>43</v>
      </c>
      <c r="X25" s="252"/>
      <c r="Y25" s="252"/>
      <c r="Z25" s="252"/>
      <c r="AA25" s="252"/>
      <c r="AB25" s="252"/>
      <c r="AC25" s="252"/>
      <c r="AD25" s="252"/>
      <c r="AE25" s="252"/>
      <c r="AF25" s="39"/>
      <c r="AG25" s="39"/>
      <c r="AH25" s="39"/>
      <c r="AI25" s="39"/>
      <c r="AJ25" s="39"/>
      <c r="AK25" s="252" t="s">
        <v>44</v>
      </c>
      <c r="AL25" s="252"/>
      <c r="AM25" s="252"/>
      <c r="AN25" s="252"/>
      <c r="AO25" s="252"/>
      <c r="AP25" s="39"/>
      <c r="AQ25" s="42"/>
      <c r="BE25" s="243"/>
    </row>
    <row r="26" spans="2:71" s="2" customFormat="1" ht="14.45" customHeight="1">
      <c r="B26" s="44"/>
      <c r="C26" s="45"/>
      <c r="D26" s="46" t="s">
        <v>45</v>
      </c>
      <c r="E26" s="45"/>
      <c r="F26" s="46" t="s">
        <v>46</v>
      </c>
      <c r="G26" s="45"/>
      <c r="H26" s="45"/>
      <c r="I26" s="45"/>
      <c r="J26" s="45"/>
      <c r="K26" s="45"/>
      <c r="L26" s="253">
        <v>0.21</v>
      </c>
      <c r="M26" s="254"/>
      <c r="N26" s="254"/>
      <c r="O26" s="254"/>
      <c r="P26" s="45"/>
      <c r="Q26" s="45"/>
      <c r="R26" s="45"/>
      <c r="S26" s="45"/>
      <c r="T26" s="45"/>
      <c r="U26" s="45"/>
      <c r="V26" s="45"/>
      <c r="W26" s="255">
        <f>ROUNDUP(AZ51,2)</f>
        <v>0</v>
      </c>
      <c r="X26" s="254"/>
      <c r="Y26" s="254"/>
      <c r="Z26" s="254"/>
      <c r="AA26" s="254"/>
      <c r="AB26" s="254"/>
      <c r="AC26" s="254"/>
      <c r="AD26" s="254"/>
      <c r="AE26" s="254"/>
      <c r="AF26" s="45"/>
      <c r="AG26" s="45"/>
      <c r="AH26" s="45"/>
      <c r="AI26" s="45"/>
      <c r="AJ26" s="45"/>
      <c r="AK26" s="255">
        <f>ROUNDUP(AV51,1)</f>
        <v>0</v>
      </c>
      <c r="AL26" s="254"/>
      <c r="AM26" s="254"/>
      <c r="AN26" s="254"/>
      <c r="AO26" s="254"/>
      <c r="AP26" s="45"/>
      <c r="AQ26" s="47"/>
      <c r="BE26" s="243"/>
    </row>
    <row r="27" spans="2:71" s="2" customFormat="1" ht="14.45" customHeight="1">
      <c r="B27" s="44"/>
      <c r="C27" s="45"/>
      <c r="D27" s="45"/>
      <c r="E27" s="45"/>
      <c r="F27" s="46" t="s">
        <v>47</v>
      </c>
      <c r="G27" s="45"/>
      <c r="H27" s="45"/>
      <c r="I27" s="45"/>
      <c r="J27" s="45"/>
      <c r="K27" s="45"/>
      <c r="L27" s="253">
        <v>0.15</v>
      </c>
      <c r="M27" s="254"/>
      <c r="N27" s="254"/>
      <c r="O27" s="254"/>
      <c r="P27" s="45"/>
      <c r="Q27" s="45"/>
      <c r="R27" s="45"/>
      <c r="S27" s="45"/>
      <c r="T27" s="45"/>
      <c r="U27" s="45"/>
      <c r="V27" s="45"/>
      <c r="W27" s="255">
        <f>ROUNDUP(BA51,2)</f>
        <v>0</v>
      </c>
      <c r="X27" s="254"/>
      <c r="Y27" s="254"/>
      <c r="Z27" s="254"/>
      <c r="AA27" s="254"/>
      <c r="AB27" s="254"/>
      <c r="AC27" s="254"/>
      <c r="AD27" s="254"/>
      <c r="AE27" s="254"/>
      <c r="AF27" s="45"/>
      <c r="AG27" s="45"/>
      <c r="AH27" s="45"/>
      <c r="AI27" s="45"/>
      <c r="AJ27" s="45"/>
      <c r="AK27" s="255">
        <f>ROUNDUP(AW51,1)</f>
        <v>0</v>
      </c>
      <c r="AL27" s="254"/>
      <c r="AM27" s="254"/>
      <c r="AN27" s="254"/>
      <c r="AO27" s="254"/>
      <c r="AP27" s="45"/>
      <c r="AQ27" s="47"/>
      <c r="BE27" s="243"/>
    </row>
    <row r="28" spans="2:71" s="2" customFormat="1" ht="14.45" hidden="1" customHeight="1">
      <c r="B28" s="44"/>
      <c r="C28" s="45"/>
      <c r="D28" s="45"/>
      <c r="E28" s="45"/>
      <c r="F28" s="46" t="s">
        <v>48</v>
      </c>
      <c r="G28" s="45"/>
      <c r="H28" s="45"/>
      <c r="I28" s="45"/>
      <c r="J28" s="45"/>
      <c r="K28" s="45"/>
      <c r="L28" s="253">
        <v>0.21</v>
      </c>
      <c r="M28" s="254"/>
      <c r="N28" s="254"/>
      <c r="O28" s="254"/>
      <c r="P28" s="45"/>
      <c r="Q28" s="45"/>
      <c r="R28" s="45"/>
      <c r="S28" s="45"/>
      <c r="T28" s="45"/>
      <c r="U28" s="45"/>
      <c r="V28" s="45"/>
      <c r="W28" s="255">
        <f>ROUNDUP(BB51,2)</f>
        <v>0</v>
      </c>
      <c r="X28" s="254"/>
      <c r="Y28" s="254"/>
      <c r="Z28" s="254"/>
      <c r="AA28" s="254"/>
      <c r="AB28" s="254"/>
      <c r="AC28" s="254"/>
      <c r="AD28" s="254"/>
      <c r="AE28" s="254"/>
      <c r="AF28" s="45"/>
      <c r="AG28" s="45"/>
      <c r="AH28" s="45"/>
      <c r="AI28" s="45"/>
      <c r="AJ28" s="45"/>
      <c r="AK28" s="255">
        <v>0</v>
      </c>
      <c r="AL28" s="254"/>
      <c r="AM28" s="254"/>
      <c r="AN28" s="254"/>
      <c r="AO28" s="254"/>
      <c r="AP28" s="45"/>
      <c r="AQ28" s="47"/>
      <c r="BE28" s="243"/>
    </row>
    <row r="29" spans="2:71" s="2" customFormat="1" ht="14.45" hidden="1" customHeight="1">
      <c r="B29" s="44"/>
      <c r="C29" s="45"/>
      <c r="D29" s="45"/>
      <c r="E29" s="45"/>
      <c r="F29" s="46" t="s">
        <v>49</v>
      </c>
      <c r="G29" s="45"/>
      <c r="H29" s="45"/>
      <c r="I29" s="45"/>
      <c r="J29" s="45"/>
      <c r="K29" s="45"/>
      <c r="L29" s="253">
        <v>0.15</v>
      </c>
      <c r="M29" s="254"/>
      <c r="N29" s="254"/>
      <c r="O29" s="254"/>
      <c r="P29" s="45"/>
      <c r="Q29" s="45"/>
      <c r="R29" s="45"/>
      <c r="S29" s="45"/>
      <c r="T29" s="45"/>
      <c r="U29" s="45"/>
      <c r="V29" s="45"/>
      <c r="W29" s="255">
        <f>ROUNDUP(BC51,2)</f>
        <v>0</v>
      </c>
      <c r="X29" s="254"/>
      <c r="Y29" s="254"/>
      <c r="Z29" s="254"/>
      <c r="AA29" s="254"/>
      <c r="AB29" s="254"/>
      <c r="AC29" s="254"/>
      <c r="AD29" s="254"/>
      <c r="AE29" s="254"/>
      <c r="AF29" s="45"/>
      <c r="AG29" s="45"/>
      <c r="AH29" s="45"/>
      <c r="AI29" s="45"/>
      <c r="AJ29" s="45"/>
      <c r="AK29" s="255">
        <v>0</v>
      </c>
      <c r="AL29" s="254"/>
      <c r="AM29" s="254"/>
      <c r="AN29" s="254"/>
      <c r="AO29" s="254"/>
      <c r="AP29" s="45"/>
      <c r="AQ29" s="47"/>
      <c r="BE29" s="243"/>
    </row>
    <row r="30" spans="2:71" s="2" customFormat="1" ht="14.45" hidden="1" customHeight="1">
      <c r="B30" s="44"/>
      <c r="C30" s="45"/>
      <c r="D30" s="45"/>
      <c r="E30" s="45"/>
      <c r="F30" s="46" t="s">
        <v>50</v>
      </c>
      <c r="G30" s="45"/>
      <c r="H30" s="45"/>
      <c r="I30" s="45"/>
      <c r="J30" s="45"/>
      <c r="K30" s="45"/>
      <c r="L30" s="253">
        <v>0</v>
      </c>
      <c r="M30" s="254"/>
      <c r="N30" s="254"/>
      <c r="O30" s="254"/>
      <c r="P30" s="45"/>
      <c r="Q30" s="45"/>
      <c r="R30" s="45"/>
      <c r="S30" s="45"/>
      <c r="T30" s="45"/>
      <c r="U30" s="45"/>
      <c r="V30" s="45"/>
      <c r="W30" s="255">
        <f>ROUNDUP(BD51,2)</f>
        <v>0</v>
      </c>
      <c r="X30" s="254"/>
      <c r="Y30" s="254"/>
      <c r="Z30" s="254"/>
      <c r="AA30" s="254"/>
      <c r="AB30" s="254"/>
      <c r="AC30" s="254"/>
      <c r="AD30" s="254"/>
      <c r="AE30" s="254"/>
      <c r="AF30" s="45"/>
      <c r="AG30" s="45"/>
      <c r="AH30" s="45"/>
      <c r="AI30" s="45"/>
      <c r="AJ30" s="45"/>
      <c r="AK30" s="255">
        <v>0</v>
      </c>
      <c r="AL30" s="254"/>
      <c r="AM30" s="254"/>
      <c r="AN30" s="254"/>
      <c r="AO30" s="254"/>
      <c r="AP30" s="45"/>
      <c r="AQ30" s="47"/>
      <c r="BE30" s="243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243"/>
    </row>
    <row r="32" spans="2:71" s="1" customFormat="1" ht="25.9" customHeight="1">
      <c r="B32" s="38"/>
      <c r="C32" s="48"/>
      <c r="D32" s="49" t="s">
        <v>51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52</v>
      </c>
      <c r="U32" s="50"/>
      <c r="V32" s="50"/>
      <c r="W32" s="50"/>
      <c r="X32" s="256" t="s">
        <v>53</v>
      </c>
      <c r="Y32" s="257"/>
      <c r="Z32" s="257"/>
      <c r="AA32" s="257"/>
      <c r="AB32" s="257"/>
      <c r="AC32" s="50"/>
      <c r="AD32" s="50"/>
      <c r="AE32" s="50"/>
      <c r="AF32" s="50"/>
      <c r="AG32" s="50"/>
      <c r="AH32" s="50"/>
      <c r="AI32" s="50"/>
      <c r="AJ32" s="50"/>
      <c r="AK32" s="258">
        <f>SUM(AK23:AK30)</f>
        <v>0</v>
      </c>
      <c r="AL32" s="257"/>
      <c r="AM32" s="257"/>
      <c r="AN32" s="257"/>
      <c r="AO32" s="259"/>
      <c r="AP32" s="48"/>
      <c r="AQ32" s="52"/>
      <c r="BE32" s="243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8"/>
    </row>
    <row r="39" spans="2:56" s="1" customFormat="1" ht="36.950000000000003" customHeight="1">
      <c r="B39" s="38"/>
      <c r="C39" s="59" t="s">
        <v>54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58"/>
    </row>
    <row r="40" spans="2:56" s="1" customFormat="1" ht="6.95" customHeight="1">
      <c r="B40" s="38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58"/>
    </row>
    <row r="41" spans="2:56" s="3" customFormat="1" ht="14.45" customHeight="1">
      <c r="B41" s="61"/>
      <c r="C41" s="62" t="s">
        <v>15</v>
      </c>
      <c r="D41" s="63"/>
      <c r="E41" s="63"/>
      <c r="F41" s="63"/>
      <c r="G41" s="63"/>
      <c r="H41" s="63"/>
      <c r="I41" s="63"/>
      <c r="J41" s="63"/>
      <c r="K41" s="63"/>
      <c r="L41" s="63" t="str">
        <f>K5</f>
        <v>4317</v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4"/>
    </row>
    <row r="42" spans="2:56" s="4" customFormat="1" ht="36.950000000000003" customHeight="1">
      <c r="B42" s="65"/>
      <c r="C42" s="66" t="s">
        <v>18</v>
      </c>
      <c r="D42" s="67"/>
      <c r="E42" s="67"/>
      <c r="F42" s="67"/>
      <c r="G42" s="67"/>
      <c r="H42" s="67"/>
      <c r="I42" s="67"/>
      <c r="J42" s="67"/>
      <c r="K42" s="67"/>
      <c r="L42" s="260" t="str">
        <f>K6</f>
        <v>Výstavba inženýrských sítí v prostoru Slatinice - produktovody a trubní sítě</v>
      </c>
      <c r="M42" s="261"/>
      <c r="N42" s="261"/>
      <c r="O42" s="261"/>
      <c r="P42" s="261"/>
      <c r="Q42" s="261"/>
      <c r="R42" s="261"/>
      <c r="S42" s="261"/>
      <c r="T42" s="261"/>
      <c r="U42" s="261"/>
      <c r="V42" s="261"/>
      <c r="W42" s="261"/>
      <c r="X42" s="261"/>
      <c r="Y42" s="261"/>
      <c r="Z42" s="261"/>
      <c r="AA42" s="261"/>
      <c r="AB42" s="261"/>
      <c r="AC42" s="261"/>
      <c r="AD42" s="261"/>
      <c r="AE42" s="261"/>
      <c r="AF42" s="261"/>
      <c r="AG42" s="261"/>
      <c r="AH42" s="261"/>
      <c r="AI42" s="261"/>
      <c r="AJ42" s="261"/>
      <c r="AK42" s="261"/>
      <c r="AL42" s="261"/>
      <c r="AM42" s="261"/>
      <c r="AN42" s="261"/>
      <c r="AO42" s="261"/>
      <c r="AP42" s="67"/>
      <c r="AQ42" s="67"/>
      <c r="AR42" s="68"/>
    </row>
    <row r="43" spans="2:56" s="1" customFormat="1" ht="6.95" customHeight="1">
      <c r="B43" s="38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58"/>
    </row>
    <row r="44" spans="2:56" s="1" customFormat="1">
      <c r="B44" s="38"/>
      <c r="C44" s="62" t="s">
        <v>25</v>
      </c>
      <c r="D44" s="60"/>
      <c r="E44" s="60"/>
      <c r="F44" s="60"/>
      <c r="G44" s="60"/>
      <c r="H44" s="60"/>
      <c r="I44" s="60"/>
      <c r="J44" s="60"/>
      <c r="K44" s="60"/>
      <c r="L44" s="69" t="str">
        <f>IF(K8="","",K8)</f>
        <v xml:space="preserve"> 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2" t="s">
        <v>27</v>
      </c>
      <c r="AJ44" s="60"/>
      <c r="AK44" s="60"/>
      <c r="AL44" s="60"/>
      <c r="AM44" s="262" t="str">
        <f>IF(AN8= "","",AN8)</f>
        <v>6. 2. 2018</v>
      </c>
      <c r="AN44" s="262"/>
      <c r="AO44" s="60"/>
      <c r="AP44" s="60"/>
      <c r="AQ44" s="60"/>
      <c r="AR44" s="58"/>
    </row>
    <row r="45" spans="2:56" s="1" customFormat="1" ht="6.95" customHeight="1">
      <c r="B45" s="38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58"/>
    </row>
    <row r="46" spans="2:56" s="1" customFormat="1">
      <c r="B46" s="38"/>
      <c r="C46" s="62" t="s">
        <v>31</v>
      </c>
      <c r="D46" s="60"/>
      <c r="E46" s="60"/>
      <c r="F46" s="60"/>
      <c r="G46" s="60"/>
      <c r="H46" s="60"/>
      <c r="I46" s="60"/>
      <c r="J46" s="60"/>
      <c r="K46" s="60"/>
      <c r="L46" s="63" t="str">
        <f>IF(E11= "","",E11)</f>
        <v>Vršanská uhelná a.s.</v>
      </c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2" t="s">
        <v>37</v>
      </c>
      <c r="AJ46" s="60"/>
      <c r="AK46" s="60"/>
      <c r="AL46" s="60"/>
      <c r="AM46" s="263" t="str">
        <f>IF(E17="","",E17)</f>
        <v>B-PROJEKTY Teplice s.r.o.</v>
      </c>
      <c r="AN46" s="263"/>
      <c r="AO46" s="263"/>
      <c r="AP46" s="263"/>
      <c r="AQ46" s="60"/>
      <c r="AR46" s="58"/>
      <c r="AS46" s="264" t="s">
        <v>55</v>
      </c>
      <c r="AT46" s="265"/>
      <c r="AU46" s="71"/>
      <c r="AV46" s="71"/>
      <c r="AW46" s="71"/>
      <c r="AX46" s="71"/>
      <c r="AY46" s="71"/>
      <c r="AZ46" s="71"/>
      <c r="BA46" s="71"/>
      <c r="BB46" s="71"/>
      <c r="BC46" s="71"/>
      <c r="BD46" s="72"/>
    </row>
    <row r="47" spans="2:56" s="1" customFormat="1">
      <c r="B47" s="38"/>
      <c r="C47" s="62" t="s">
        <v>35</v>
      </c>
      <c r="D47" s="60"/>
      <c r="E47" s="60"/>
      <c r="F47" s="60"/>
      <c r="G47" s="60"/>
      <c r="H47" s="60"/>
      <c r="I47" s="60"/>
      <c r="J47" s="60"/>
      <c r="K47" s="60"/>
      <c r="L47" s="63" t="str">
        <f>IF(E14= "Vyplň údaj","",E14)</f>
        <v/>
      </c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58"/>
      <c r="AS47" s="266"/>
      <c r="AT47" s="267"/>
      <c r="AU47" s="73"/>
      <c r="AV47" s="73"/>
      <c r="AW47" s="73"/>
      <c r="AX47" s="73"/>
      <c r="AY47" s="73"/>
      <c r="AZ47" s="73"/>
      <c r="BA47" s="73"/>
      <c r="BB47" s="73"/>
      <c r="BC47" s="73"/>
      <c r="BD47" s="74"/>
    </row>
    <row r="48" spans="2:56" s="1" customFormat="1" ht="10.9" customHeight="1">
      <c r="B48" s="38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58"/>
      <c r="AS48" s="268"/>
      <c r="AT48" s="269"/>
      <c r="AU48" s="39"/>
      <c r="AV48" s="39"/>
      <c r="AW48" s="39"/>
      <c r="AX48" s="39"/>
      <c r="AY48" s="39"/>
      <c r="AZ48" s="39"/>
      <c r="BA48" s="39"/>
      <c r="BB48" s="39"/>
      <c r="BC48" s="39"/>
      <c r="BD48" s="75"/>
    </row>
    <row r="49" spans="1:91" s="1" customFormat="1" ht="29.25" customHeight="1">
      <c r="B49" s="38"/>
      <c r="C49" s="270" t="s">
        <v>56</v>
      </c>
      <c r="D49" s="271"/>
      <c r="E49" s="271"/>
      <c r="F49" s="271"/>
      <c r="G49" s="271"/>
      <c r="H49" s="76"/>
      <c r="I49" s="272" t="s">
        <v>57</v>
      </c>
      <c r="J49" s="271"/>
      <c r="K49" s="271"/>
      <c r="L49" s="271"/>
      <c r="M49" s="271"/>
      <c r="N49" s="271"/>
      <c r="O49" s="271"/>
      <c r="P49" s="271"/>
      <c r="Q49" s="271"/>
      <c r="R49" s="271"/>
      <c r="S49" s="271"/>
      <c r="T49" s="271"/>
      <c r="U49" s="271"/>
      <c r="V49" s="271"/>
      <c r="W49" s="271"/>
      <c r="X49" s="271"/>
      <c r="Y49" s="271"/>
      <c r="Z49" s="271"/>
      <c r="AA49" s="271"/>
      <c r="AB49" s="271"/>
      <c r="AC49" s="271"/>
      <c r="AD49" s="271"/>
      <c r="AE49" s="271"/>
      <c r="AF49" s="271"/>
      <c r="AG49" s="273" t="s">
        <v>58</v>
      </c>
      <c r="AH49" s="271"/>
      <c r="AI49" s="271"/>
      <c r="AJ49" s="271"/>
      <c r="AK49" s="271"/>
      <c r="AL49" s="271"/>
      <c r="AM49" s="271"/>
      <c r="AN49" s="272" t="s">
        <v>59</v>
      </c>
      <c r="AO49" s="271"/>
      <c r="AP49" s="271"/>
      <c r="AQ49" s="77" t="s">
        <v>60</v>
      </c>
      <c r="AR49" s="58"/>
      <c r="AS49" s="78" t="s">
        <v>61</v>
      </c>
      <c r="AT49" s="79" t="s">
        <v>62</v>
      </c>
      <c r="AU49" s="79" t="s">
        <v>63</v>
      </c>
      <c r="AV49" s="79" t="s">
        <v>64</v>
      </c>
      <c r="AW49" s="79" t="s">
        <v>65</v>
      </c>
      <c r="AX49" s="79" t="s">
        <v>66</v>
      </c>
      <c r="AY49" s="79" t="s">
        <v>67</v>
      </c>
      <c r="AZ49" s="79" t="s">
        <v>68</v>
      </c>
      <c r="BA49" s="79" t="s">
        <v>69</v>
      </c>
      <c r="BB49" s="79" t="s">
        <v>70</v>
      </c>
      <c r="BC49" s="79" t="s">
        <v>71</v>
      </c>
      <c r="BD49" s="80" t="s">
        <v>72</v>
      </c>
    </row>
    <row r="50" spans="1:91" s="1" customFormat="1" ht="10.9" customHeight="1">
      <c r="B50" s="38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58"/>
      <c r="AS50" s="81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pans="1:91" s="4" customFormat="1" ht="32.450000000000003" customHeight="1">
      <c r="B51" s="65"/>
      <c r="C51" s="84" t="s">
        <v>73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281">
        <f>ROUNDUP(AG52,2)</f>
        <v>0</v>
      </c>
      <c r="AH51" s="281"/>
      <c r="AI51" s="281"/>
      <c r="AJ51" s="281"/>
      <c r="AK51" s="281"/>
      <c r="AL51" s="281"/>
      <c r="AM51" s="281"/>
      <c r="AN51" s="282">
        <f>SUM(AG51,AT51)</f>
        <v>0</v>
      </c>
      <c r="AO51" s="282"/>
      <c r="AP51" s="282"/>
      <c r="AQ51" s="86" t="s">
        <v>22</v>
      </c>
      <c r="AR51" s="68"/>
      <c r="AS51" s="87">
        <f>ROUNDUP(AS52,2)</f>
        <v>0</v>
      </c>
      <c r="AT51" s="88">
        <f>ROUNDUP(SUM(AV51:AW51),1)</f>
        <v>0</v>
      </c>
      <c r="AU51" s="89">
        <f>ROUNDUP(AU52,5)</f>
        <v>0</v>
      </c>
      <c r="AV51" s="88">
        <f>ROUNDUP(AZ51*L26,1)</f>
        <v>0</v>
      </c>
      <c r="AW51" s="88">
        <f>ROUNDUP(BA51*L27,1)</f>
        <v>0</v>
      </c>
      <c r="AX51" s="88">
        <f>ROUNDUP(BB51*L26,1)</f>
        <v>0</v>
      </c>
      <c r="AY51" s="88">
        <f>ROUNDUP(BC51*L27,1)</f>
        <v>0</v>
      </c>
      <c r="AZ51" s="88">
        <f>ROUNDUP(AZ52,2)</f>
        <v>0</v>
      </c>
      <c r="BA51" s="88">
        <f>ROUNDUP(BA52,2)</f>
        <v>0</v>
      </c>
      <c r="BB51" s="88">
        <f>ROUNDUP(BB52,2)</f>
        <v>0</v>
      </c>
      <c r="BC51" s="88">
        <f>ROUNDUP(BC52,2)</f>
        <v>0</v>
      </c>
      <c r="BD51" s="90">
        <f>ROUNDUP(BD52,2)</f>
        <v>0</v>
      </c>
      <c r="BS51" s="91" t="s">
        <v>74</v>
      </c>
      <c r="BT51" s="91" t="s">
        <v>75</v>
      </c>
      <c r="BU51" s="92" t="s">
        <v>76</v>
      </c>
      <c r="BV51" s="91" t="s">
        <v>77</v>
      </c>
      <c r="BW51" s="91" t="s">
        <v>7</v>
      </c>
      <c r="BX51" s="91" t="s">
        <v>78</v>
      </c>
      <c r="CL51" s="91" t="s">
        <v>22</v>
      </c>
    </row>
    <row r="52" spans="1:91" s="5" customFormat="1" ht="16.5" customHeight="1">
      <c r="B52" s="93"/>
      <c r="C52" s="94"/>
      <c r="D52" s="277" t="s">
        <v>79</v>
      </c>
      <c r="E52" s="277"/>
      <c r="F52" s="277"/>
      <c r="G52" s="277"/>
      <c r="H52" s="277"/>
      <c r="I52" s="95"/>
      <c r="J52" s="277" t="s">
        <v>80</v>
      </c>
      <c r="K52" s="277"/>
      <c r="L52" s="277"/>
      <c r="M52" s="277"/>
      <c r="N52" s="277"/>
      <c r="O52" s="277"/>
      <c r="P52" s="277"/>
      <c r="Q52" s="277"/>
      <c r="R52" s="277"/>
      <c r="S52" s="277"/>
      <c r="T52" s="277"/>
      <c r="U52" s="277"/>
      <c r="V52" s="277"/>
      <c r="W52" s="277"/>
      <c r="X52" s="277"/>
      <c r="Y52" s="277"/>
      <c r="Z52" s="277"/>
      <c r="AA52" s="277"/>
      <c r="AB52" s="277"/>
      <c r="AC52" s="277"/>
      <c r="AD52" s="277"/>
      <c r="AE52" s="277"/>
      <c r="AF52" s="277"/>
      <c r="AG52" s="276">
        <f>ROUNDUP(SUM(AG53:AG55),2)</f>
        <v>0</v>
      </c>
      <c r="AH52" s="275"/>
      <c r="AI52" s="275"/>
      <c r="AJ52" s="275"/>
      <c r="AK52" s="275"/>
      <c r="AL52" s="275"/>
      <c r="AM52" s="275"/>
      <c r="AN52" s="274">
        <f>SUM(AG52,AT52)</f>
        <v>0</v>
      </c>
      <c r="AO52" s="275"/>
      <c r="AP52" s="275"/>
      <c r="AQ52" s="96" t="s">
        <v>81</v>
      </c>
      <c r="AR52" s="97"/>
      <c r="AS52" s="98">
        <f>ROUNDUP(SUM(AS53:AS55),2)</f>
        <v>0</v>
      </c>
      <c r="AT52" s="99">
        <f>ROUNDUP(SUM(AV52:AW52),1)</f>
        <v>0</v>
      </c>
      <c r="AU52" s="100">
        <f>ROUNDUP(SUM(AU53:AU55),5)</f>
        <v>0</v>
      </c>
      <c r="AV52" s="99">
        <f>ROUNDUP(AZ52*L26,1)</f>
        <v>0</v>
      </c>
      <c r="AW52" s="99">
        <f>ROUNDUP(BA52*L27,1)</f>
        <v>0</v>
      </c>
      <c r="AX52" s="99">
        <f>ROUNDUP(BB52*L26,1)</f>
        <v>0</v>
      </c>
      <c r="AY52" s="99">
        <f>ROUNDUP(BC52*L27,1)</f>
        <v>0</v>
      </c>
      <c r="AZ52" s="99">
        <f>ROUNDUP(SUM(AZ53:AZ55),2)</f>
        <v>0</v>
      </c>
      <c r="BA52" s="99">
        <f>ROUNDUP(SUM(BA53:BA55),2)</f>
        <v>0</v>
      </c>
      <c r="BB52" s="99">
        <f>ROUNDUP(SUM(BB53:BB55),2)</f>
        <v>0</v>
      </c>
      <c r="BC52" s="99">
        <f>ROUNDUP(SUM(BC53:BC55),2)</f>
        <v>0</v>
      </c>
      <c r="BD52" s="101">
        <f>ROUNDUP(SUM(BD53:BD55),2)</f>
        <v>0</v>
      </c>
      <c r="BS52" s="102" t="s">
        <v>74</v>
      </c>
      <c r="BT52" s="102" t="s">
        <v>24</v>
      </c>
      <c r="BU52" s="102" t="s">
        <v>76</v>
      </c>
      <c r="BV52" s="102" t="s">
        <v>77</v>
      </c>
      <c r="BW52" s="102" t="s">
        <v>82</v>
      </c>
      <c r="BX52" s="102" t="s">
        <v>7</v>
      </c>
      <c r="CL52" s="102" t="s">
        <v>22</v>
      </c>
      <c r="CM52" s="102" t="s">
        <v>83</v>
      </c>
    </row>
    <row r="53" spans="1:91" s="6" customFormat="1" ht="16.5" customHeight="1">
      <c r="A53" s="103" t="s">
        <v>84</v>
      </c>
      <c r="B53" s="104"/>
      <c r="C53" s="105"/>
      <c r="D53" s="105"/>
      <c r="E53" s="280" t="s">
        <v>24</v>
      </c>
      <c r="F53" s="280"/>
      <c r="G53" s="280"/>
      <c r="H53" s="280"/>
      <c r="I53" s="280"/>
      <c r="J53" s="105"/>
      <c r="K53" s="280" t="s">
        <v>85</v>
      </c>
      <c r="L53" s="280"/>
      <c r="M53" s="280"/>
      <c r="N53" s="280"/>
      <c r="O53" s="280"/>
      <c r="P53" s="280"/>
      <c r="Q53" s="280"/>
      <c r="R53" s="280"/>
      <c r="S53" s="280"/>
      <c r="T53" s="280"/>
      <c r="U53" s="280"/>
      <c r="V53" s="280"/>
      <c r="W53" s="280"/>
      <c r="X53" s="280"/>
      <c r="Y53" s="280"/>
      <c r="Z53" s="280"/>
      <c r="AA53" s="280"/>
      <c r="AB53" s="280"/>
      <c r="AC53" s="280"/>
      <c r="AD53" s="280"/>
      <c r="AE53" s="280"/>
      <c r="AF53" s="280"/>
      <c r="AG53" s="278">
        <f>'1 - Příkop B.1.1.'!J29</f>
        <v>0</v>
      </c>
      <c r="AH53" s="279"/>
      <c r="AI53" s="279"/>
      <c r="AJ53" s="279"/>
      <c r="AK53" s="279"/>
      <c r="AL53" s="279"/>
      <c r="AM53" s="279"/>
      <c r="AN53" s="278">
        <f>SUM(AG53,AT53)</f>
        <v>0</v>
      </c>
      <c r="AO53" s="279"/>
      <c r="AP53" s="279"/>
      <c r="AQ53" s="106" t="s">
        <v>86</v>
      </c>
      <c r="AR53" s="107"/>
      <c r="AS53" s="108">
        <v>0</v>
      </c>
      <c r="AT53" s="109">
        <f>ROUNDUP(SUM(AV53:AW53),1)</f>
        <v>0</v>
      </c>
      <c r="AU53" s="110">
        <f>'1 - Příkop B.1.1.'!P89</f>
        <v>0</v>
      </c>
      <c r="AV53" s="109">
        <f>'1 - Příkop B.1.1.'!J32</f>
        <v>0</v>
      </c>
      <c r="AW53" s="109">
        <f>'1 - Příkop B.1.1.'!J33</f>
        <v>0</v>
      </c>
      <c r="AX53" s="109">
        <f>'1 - Příkop B.1.1.'!J34</f>
        <v>0</v>
      </c>
      <c r="AY53" s="109">
        <f>'1 - Příkop B.1.1.'!J35</f>
        <v>0</v>
      </c>
      <c r="AZ53" s="109">
        <f>'1 - Příkop B.1.1.'!F32</f>
        <v>0</v>
      </c>
      <c r="BA53" s="109">
        <f>'1 - Příkop B.1.1.'!F33</f>
        <v>0</v>
      </c>
      <c r="BB53" s="109">
        <f>'1 - Příkop B.1.1.'!F34</f>
        <v>0</v>
      </c>
      <c r="BC53" s="109">
        <f>'1 - Příkop B.1.1.'!F35</f>
        <v>0</v>
      </c>
      <c r="BD53" s="111">
        <f>'1 - Příkop B.1.1.'!F36</f>
        <v>0</v>
      </c>
      <c r="BT53" s="112" t="s">
        <v>83</v>
      </c>
      <c r="BV53" s="112" t="s">
        <v>77</v>
      </c>
      <c r="BW53" s="112" t="s">
        <v>87</v>
      </c>
      <c r="BX53" s="112" t="s">
        <v>82</v>
      </c>
      <c r="CL53" s="112" t="s">
        <v>22</v>
      </c>
    </row>
    <row r="54" spans="1:91" s="6" customFormat="1" ht="16.5" customHeight="1">
      <c r="A54" s="103" t="s">
        <v>84</v>
      </c>
      <c r="B54" s="104"/>
      <c r="C54" s="105"/>
      <c r="D54" s="105"/>
      <c r="E54" s="280" t="s">
        <v>83</v>
      </c>
      <c r="F54" s="280"/>
      <c r="G54" s="280"/>
      <c r="H54" s="280"/>
      <c r="I54" s="280"/>
      <c r="J54" s="105"/>
      <c r="K54" s="280" t="s">
        <v>88</v>
      </c>
      <c r="L54" s="280"/>
      <c r="M54" s="280"/>
      <c r="N54" s="280"/>
      <c r="O54" s="280"/>
      <c r="P54" s="280"/>
      <c r="Q54" s="280"/>
      <c r="R54" s="280"/>
      <c r="S54" s="280"/>
      <c r="T54" s="280"/>
      <c r="U54" s="280"/>
      <c r="V54" s="280"/>
      <c r="W54" s="280"/>
      <c r="X54" s="280"/>
      <c r="Y54" s="280"/>
      <c r="Z54" s="280"/>
      <c r="AA54" s="280"/>
      <c r="AB54" s="280"/>
      <c r="AC54" s="280"/>
      <c r="AD54" s="280"/>
      <c r="AE54" s="280"/>
      <c r="AF54" s="280"/>
      <c r="AG54" s="278">
        <f>'2 - Příkop V 1'!J29</f>
        <v>0</v>
      </c>
      <c r="AH54" s="279"/>
      <c r="AI54" s="279"/>
      <c r="AJ54" s="279"/>
      <c r="AK54" s="279"/>
      <c r="AL54" s="279"/>
      <c r="AM54" s="279"/>
      <c r="AN54" s="278">
        <f>SUM(AG54,AT54)</f>
        <v>0</v>
      </c>
      <c r="AO54" s="279"/>
      <c r="AP54" s="279"/>
      <c r="AQ54" s="106" t="s">
        <v>86</v>
      </c>
      <c r="AR54" s="107"/>
      <c r="AS54" s="108">
        <v>0</v>
      </c>
      <c r="AT54" s="109">
        <f>ROUNDUP(SUM(AV54:AW54),1)</f>
        <v>0</v>
      </c>
      <c r="AU54" s="110">
        <f>'2 - Příkop V 1'!P89</f>
        <v>0</v>
      </c>
      <c r="AV54" s="109">
        <f>'2 - Příkop V 1'!J32</f>
        <v>0</v>
      </c>
      <c r="AW54" s="109">
        <f>'2 - Příkop V 1'!J33</f>
        <v>0</v>
      </c>
      <c r="AX54" s="109">
        <f>'2 - Příkop V 1'!J34</f>
        <v>0</v>
      </c>
      <c r="AY54" s="109">
        <f>'2 - Příkop V 1'!J35</f>
        <v>0</v>
      </c>
      <c r="AZ54" s="109">
        <f>'2 - Příkop V 1'!F32</f>
        <v>0</v>
      </c>
      <c r="BA54" s="109">
        <f>'2 - Příkop V 1'!F33</f>
        <v>0</v>
      </c>
      <c r="BB54" s="109">
        <f>'2 - Příkop V 1'!F34</f>
        <v>0</v>
      </c>
      <c r="BC54" s="109">
        <f>'2 - Příkop V 1'!F35</f>
        <v>0</v>
      </c>
      <c r="BD54" s="111">
        <f>'2 - Příkop V 1'!F36</f>
        <v>0</v>
      </c>
      <c r="BT54" s="112" t="s">
        <v>83</v>
      </c>
      <c r="BV54" s="112" t="s">
        <v>77</v>
      </c>
      <c r="BW54" s="112" t="s">
        <v>89</v>
      </c>
      <c r="BX54" s="112" t="s">
        <v>82</v>
      </c>
      <c r="CL54" s="112" t="s">
        <v>22</v>
      </c>
    </row>
    <row r="55" spans="1:91" s="6" customFormat="1" ht="16.5" customHeight="1">
      <c r="A55" s="103" t="s">
        <v>84</v>
      </c>
      <c r="B55" s="104"/>
      <c r="C55" s="105"/>
      <c r="D55" s="105"/>
      <c r="E55" s="280" t="s">
        <v>90</v>
      </c>
      <c r="F55" s="280"/>
      <c r="G55" s="280"/>
      <c r="H55" s="280"/>
      <c r="I55" s="280"/>
      <c r="J55" s="105"/>
      <c r="K55" s="280" t="s">
        <v>91</v>
      </c>
      <c r="L55" s="280"/>
      <c r="M55" s="280"/>
      <c r="N55" s="280"/>
      <c r="O55" s="280"/>
      <c r="P55" s="280"/>
      <c r="Q55" s="280"/>
      <c r="R55" s="280"/>
      <c r="S55" s="280"/>
      <c r="T55" s="280"/>
      <c r="U55" s="280"/>
      <c r="V55" s="280"/>
      <c r="W55" s="280"/>
      <c r="X55" s="280"/>
      <c r="Y55" s="280"/>
      <c r="Z55" s="280"/>
      <c r="AA55" s="280"/>
      <c r="AB55" s="280"/>
      <c r="AC55" s="280"/>
      <c r="AD55" s="280"/>
      <c r="AE55" s="280"/>
      <c r="AF55" s="280"/>
      <c r="AG55" s="278">
        <f>'4 - Vedlejší náklady a os...'!J29</f>
        <v>0</v>
      </c>
      <c r="AH55" s="279"/>
      <c r="AI55" s="279"/>
      <c r="AJ55" s="279"/>
      <c r="AK55" s="279"/>
      <c r="AL55" s="279"/>
      <c r="AM55" s="279"/>
      <c r="AN55" s="278">
        <f>SUM(AG55,AT55)</f>
        <v>0</v>
      </c>
      <c r="AO55" s="279"/>
      <c r="AP55" s="279"/>
      <c r="AQ55" s="106" t="s">
        <v>86</v>
      </c>
      <c r="AR55" s="107"/>
      <c r="AS55" s="113">
        <v>0</v>
      </c>
      <c r="AT55" s="114">
        <f>ROUNDUP(SUM(AV55:AW55),1)</f>
        <v>0</v>
      </c>
      <c r="AU55" s="115">
        <f>'4 - Vedlejší náklady a os...'!P86</f>
        <v>0</v>
      </c>
      <c r="AV55" s="114">
        <f>'4 - Vedlejší náklady a os...'!J32</f>
        <v>0</v>
      </c>
      <c r="AW55" s="114">
        <f>'4 - Vedlejší náklady a os...'!J33</f>
        <v>0</v>
      </c>
      <c r="AX55" s="114">
        <f>'4 - Vedlejší náklady a os...'!J34</f>
        <v>0</v>
      </c>
      <c r="AY55" s="114">
        <f>'4 - Vedlejší náklady a os...'!J35</f>
        <v>0</v>
      </c>
      <c r="AZ55" s="114">
        <f>'4 - Vedlejší náklady a os...'!F32</f>
        <v>0</v>
      </c>
      <c r="BA55" s="114">
        <f>'4 - Vedlejší náklady a os...'!F33</f>
        <v>0</v>
      </c>
      <c r="BB55" s="114">
        <f>'4 - Vedlejší náklady a os...'!F34</f>
        <v>0</v>
      </c>
      <c r="BC55" s="114">
        <f>'4 - Vedlejší náklady a os...'!F35</f>
        <v>0</v>
      </c>
      <c r="BD55" s="116">
        <f>'4 - Vedlejší náklady a os...'!F36</f>
        <v>0</v>
      </c>
      <c r="BT55" s="112" t="s">
        <v>83</v>
      </c>
      <c r="BV55" s="112" t="s">
        <v>77</v>
      </c>
      <c r="BW55" s="112" t="s">
        <v>92</v>
      </c>
      <c r="BX55" s="112" t="s">
        <v>82</v>
      </c>
      <c r="CL55" s="112" t="s">
        <v>22</v>
      </c>
    </row>
    <row r="56" spans="1:91" s="1" customFormat="1" ht="30" customHeight="1">
      <c r="B56" s="38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58"/>
    </row>
    <row r="57" spans="1:91" s="1" customFormat="1" ht="6.95" customHeight="1"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58"/>
    </row>
  </sheetData>
  <sheetProtection algorithmName="SHA-512" hashValue="4JD9kdoFy7UQsSqpD9Nji3BDmjUwPTbDSL5y2Fh9DozzLxI8X8AfM3duP0HyflBVruOcfPe0C0K+yC8HjFsg9A==" saltValue="Eiq8YGfUPPCNIwWd55FjSQjFDBMzWJ4u/+P+2gkaA4/aN2w5Hp0h8QwNEmitrFkoHWb5aMvjRy4Ch5pLy7KIPQ==" spinCount="100000" sheet="1" objects="1" scenarios="1" formatColumns="0" formatRows="0"/>
  <mergeCells count="53">
    <mergeCell ref="AG51:AM51"/>
    <mergeCell ref="AN51:AP51"/>
    <mergeCell ref="AR2:BE2"/>
    <mergeCell ref="AN54:AP54"/>
    <mergeCell ref="AG54:AM54"/>
    <mergeCell ref="E54:I54"/>
    <mergeCell ref="K54:AF54"/>
    <mergeCell ref="AN55:AP55"/>
    <mergeCell ref="AG55:AM55"/>
    <mergeCell ref="E55:I55"/>
    <mergeCell ref="K55:AF55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3" location="'1 - Příkop B.1.1.'!C2" display="/"/>
    <hyperlink ref="A54" location="'2 - Příkop V 1'!C2" display="/"/>
    <hyperlink ref="A55" location="'4 - Vedlejší náklady a os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18"/>
      <c r="C1" s="118"/>
      <c r="D1" s="119" t="s">
        <v>1</v>
      </c>
      <c r="E1" s="118"/>
      <c r="F1" s="120" t="s">
        <v>93</v>
      </c>
      <c r="G1" s="292" t="s">
        <v>94</v>
      </c>
      <c r="H1" s="292"/>
      <c r="I1" s="121"/>
      <c r="J1" s="120" t="s">
        <v>95</v>
      </c>
      <c r="K1" s="119" t="s">
        <v>96</v>
      </c>
      <c r="L1" s="120" t="s">
        <v>97</v>
      </c>
      <c r="M1" s="120"/>
      <c r="N1" s="120"/>
      <c r="O1" s="120"/>
      <c r="P1" s="120"/>
      <c r="Q1" s="120"/>
      <c r="R1" s="120"/>
      <c r="S1" s="120"/>
      <c r="T1" s="120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21" t="s">
        <v>87</v>
      </c>
    </row>
    <row r="3" spans="1:70" ht="6.95" customHeight="1">
      <c r="B3" s="22"/>
      <c r="C3" s="23"/>
      <c r="D3" s="23"/>
      <c r="E3" s="23"/>
      <c r="F3" s="23"/>
      <c r="G3" s="23"/>
      <c r="H3" s="23"/>
      <c r="I3" s="122"/>
      <c r="J3" s="23"/>
      <c r="K3" s="24"/>
      <c r="AT3" s="21" t="s">
        <v>83</v>
      </c>
    </row>
    <row r="4" spans="1:70" ht="36.950000000000003" customHeight="1">
      <c r="B4" s="25"/>
      <c r="C4" s="26"/>
      <c r="D4" s="27" t="s">
        <v>98</v>
      </c>
      <c r="E4" s="26"/>
      <c r="F4" s="26"/>
      <c r="G4" s="26"/>
      <c r="H4" s="26"/>
      <c r="I4" s="123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23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23"/>
      <c r="J6" s="26"/>
      <c r="K6" s="28"/>
    </row>
    <row r="7" spans="1:70" ht="16.5" customHeight="1">
      <c r="B7" s="25"/>
      <c r="C7" s="26"/>
      <c r="D7" s="26"/>
      <c r="E7" s="284" t="str">
        <f>'Rekapitulace stavby'!K6</f>
        <v>Výstavba inženýrských sítí v prostoru Slatinice - produktovody a trubní sítě</v>
      </c>
      <c r="F7" s="285"/>
      <c r="G7" s="285"/>
      <c r="H7" s="285"/>
      <c r="I7" s="123"/>
      <c r="J7" s="26"/>
      <c r="K7" s="28"/>
    </row>
    <row r="8" spans="1:70">
      <c r="B8" s="25"/>
      <c r="C8" s="26"/>
      <c r="D8" s="34" t="s">
        <v>99</v>
      </c>
      <c r="E8" s="26"/>
      <c r="F8" s="26"/>
      <c r="G8" s="26"/>
      <c r="H8" s="26"/>
      <c r="I8" s="123"/>
      <c r="J8" s="26"/>
      <c r="K8" s="28"/>
    </row>
    <row r="9" spans="1:70" s="1" customFormat="1" ht="16.5" customHeight="1">
      <c r="B9" s="38"/>
      <c r="C9" s="39"/>
      <c r="D9" s="39"/>
      <c r="E9" s="284" t="s">
        <v>100</v>
      </c>
      <c r="F9" s="286"/>
      <c r="G9" s="286"/>
      <c r="H9" s="286"/>
      <c r="I9" s="124"/>
      <c r="J9" s="39"/>
      <c r="K9" s="42"/>
    </row>
    <row r="10" spans="1:70" s="1" customFormat="1">
      <c r="B10" s="38"/>
      <c r="C10" s="39"/>
      <c r="D10" s="34" t="s">
        <v>101</v>
      </c>
      <c r="E10" s="39"/>
      <c r="F10" s="39"/>
      <c r="G10" s="39"/>
      <c r="H10" s="39"/>
      <c r="I10" s="124"/>
      <c r="J10" s="39"/>
      <c r="K10" s="42"/>
    </row>
    <row r="11" spans="1:70" s="1" customFormat="1" ht="36.950000000000003" customHeight="1">
      <c r="B11" s="38"/>
      <c r="C11" s="39"/>
      <c r="D11" s="39"/>
      <c r="E11" s="287" t="s">
        <v>102</v>
      </c>
      <c r="F11" s="286"/>
      <c r="G11" s="286"/>
      <c r="H11" s="286"/>
      <c r="I11" s="124"/>
      <c r="J11" s="39"/>
      <c r="K11" s="42"/>
    </row>
    <row r="12" spans="1:70" s="1" customFormat="1" ht="13.5">
      <c r="B12" s="38"/>
      <c r="C12" s="39"/>
      <c r="D12" s="39"/>
      <c r="E12" s="39"/>
      <c r="F12" s="39"/>
      <c r="G12" s="39"/>
      <c r="H12" s="39"/>
      <c r="I12" s="124"/>
      <c r="J12" s="39"/>
      <c r="K12" s="42"/>
    </row>
    <row r="13" spans="1:70" s="1" customFormat="1" ht="14.45" customHeight="1">
      <c r="B13" s="38"/>
      <c r="C13" s="39"/>
      <c r="D13" s="34" t="s">
        <v>21</v>
      </c>
      <c r="E13" s="39"/>
      <c r="F13" s="32" t="s">
        <v>22</v>
      </c>
      <c r="G13" s="39"/>
      <c r="H13" s="39"/>
      <c r="I13" s="125" t="s">
        <v>23</v>
      </c>
      <c r="J13" s="32" t="s">
        <v>22</v>
      </c>
      <c r="K13" s="42"/>
    </row>
    <row r="14" spans="1:70" s="1" customFormat="1" ht="14.45" customHeight="1">
      <c r="B14" s="38"/>
      <c r="C14" s="39"/>
      <c r="D14" s="34" t="s">
        <v>25</v>
      </c>
      <c r="E14" s="39"/>
      <c r="F14" s="32" t="s">
        <v>26</v>
      </c>
      <c r="G14" s="39"/>
      <c r="H14" s="39"/>
      <c r="I14" s="125" t="s">
        <v>27</v>
      </c>
      <c r="J14" s="126" t="str">
        <f>'Rekapitulace stavby'!AN8</f>
        <v>6. 2. 2018</v>
      </c>
      <c r="K14" s="42"/>
    </row>
    <row r="15" spans="1:70" s="1" customFormat="1" ht="10.9" customHeight="1">
      <c r="B15" s="38"/>
      <c r="C15" s="39"/>
      <c r="D15" s="39"/>
      <c r="E15" s="39"/>
      <c r="F15" s="39"/>
      <c r="G15" s="39"/>
      <c r="H15" s="39"/>
      <c r="I15" s="124"/>
      <c r="J15" s="39"/>
      <c r="K15" s="42"/>
    </row>
    <row r="16" spans="1:70" s="1" customFormat="1" ht="14.45" customHeight="1">
      <c r="B16" s="38"/>
      <c r="C16" s="39"/>
      <c r="D16" s="34" t="s">
        <v>31</v>
      </c>
      <c r="E16" s="39"/>
      <c r="F16" s="39"/>
      <c r="G16" s="39"/>
      <c r="H16" s="39"/>
      <c r="I16" s="125" t="s">
        <v>32</v>
      </c>
      <c r="J16" s="32" t="s">
        <v>22</v>
      </c>
      <c r="K16" s="42"/>
    </row>
    <row r="17" spans="2:11" s="1" customFormat="1" ht="18" customHeight="1">
      <c r="B17" s="38"/>
      <c r="C17" s="39"/>
      <c r="D17" s="39"/>
      <c r="E17" s="32" t="s">
        <v>33</v>
      </c>
      <c r="F17" s="39"/>
      <c r="G17" s="39"/>
      <c r="H17" s="39"/>
      <c r="I17" s="125" t="s">
        <v>34</v>
      </c>
      <c r="J17" s="32" t="s">
        <v>22</v>
      </c>
      <c r="K17" s="42"/>
    </row>
    <row r="18" spans="2:11" s="1" customFormat="1" ht="6.95" customHeight="1">
      <c r="B18" s="38"/>
      <c r="C18" s="39"/>
      <c r="D18" s="39"/>
      <c r="E18" s="39"/>
      <c r="F18" s="39"/>
      <c r="G18" s="39"/>
      <c r="H18" s="39"/>
      <c r="I18" s="124"/>
      <c r="J18" s="39"/>
      <c r="K18" s="42"/>
    </row>
    <row r="19" spans="2:11" s="1" customFormat="1" ht="14.45" customHeight="1">
      <c r="B19" s="38"/>
      <c r="C19" s="39"/>
      <c r="D19" s="34" t="s">
        <v>35</v>
      </c>
      <c r="E19" s="39"/>
      <c r="F19" s="39"/>
      <c r="G19" s="39"/>
      <c r="H19" s="39"/>
      <c r="I19" s="125" t="s">
        <v>32</v>
      </c>
      <c r="J19" s="32" t="str">
        <f>IF('Rekapitulace stavby'!AN13="Vyplň údaj","",IF('Rekapitulace stavby'!AN13="","",'Rekapitulace stavby'!AN13))</f>
        <v/>
      </c>
      <c r="K19" s="42"/>
    </row>
    <row r="20" spans="2:11" s="1" customFormat="1" ht="18" customHeight="1">
      <c r="B20" s="38"/>
      <c r="C20" s="39"/>
      <c r="D20" s="39"/>
      <c r="E20" s="32" t="str">
        <f>IF('Rekapitulace stavby'!E14="Vyplň údaj","",IF('Rekapitulace stavby'!E14="","",'Rekapitulace stavby'!E14))</f>
        <v/>
      </c>
      <c r="F20" s="39"/>
      <c r="G20" s="39"/>
      <c r="H20" s="39"/>
      <c r="I20" s="125" t="s">
        <v>34</v>
      </c>
      <c r="J20" s="32" t="str">
        <f>IF('Rekapitulace stavby'!AN14="Vyplň údaj","",IF('Rekapitulace stavby'!AN14="","",'Rekapitulace stavby'!AN14))</f>
        <v/>
      </c>
      <c r="K20" s="42"/>
    </row>
    <row r="21" spans="2:11" s="1" customFormat="1" ht="6.95" customHeight="1">
      <c r="B21" s="38"/>
      <c r="C21" s="39"/>
      <c r="D21" s="39"/>
      <c r="E21" s="39"/>
      <c r="F21" s="39"/>
      <c r="G21" s="39"/>
      <c r="H21" s="39"/>
      <c r="I21" s="124"/>
      <c r="J21" s="39"/>
      <c r="K21" s="42"/>
    </row>
    <row r="22" spans="2:11" s="1" customFormat="1" ht="14.45" customHeight="1">
      <c r="B22" s="38"/>
      <c r="C22" s="39"/>
      <c r="D22" s="34" t="s">
        <v>37</v>
      </c>
      <c r="E22" s="39"/>
      <c r="F22" s="39"/>
      <c r="G22" s="39"/>
      <c r="H22" s="39"/>
      <c r="I22" s="125" t="s">
        <v>32</v>
      </c>
      <c r="J22" s="32" t="s">
        <v>22</v>
      </c>
      <c r="K22" s="42"/>
    </row>
    <row r="23" spans="2:11" s="1" customFormat="1" ht="18" customHeight="1">
      <c r="B23" s="38"/>
      <c r="C23" s="39"/>
      <c r="D23" s="39"/>
      <c r="E23" s="32" t="s">
        <v>38</v>
      </c>
      <c r="F23" s="39"/>
      <c r="G23" s="39"/>
      <c r="H23" s="39"/>
      <c r="I23" s="125" t="s">
        <v>34</v>
      </c>
      <c r="J23" s="32" t="s">
        <v>22</v>
      </c>
      <c r="K23" s="42"/>
    </row>
    <row r="24" spans="2:11" s="1" customFormat="1" ht="6.95" customHeight="1">
      <c r="B24" s="38"/>
      <c r="C24" s="39"/>
      <c r="D24" s="39"/>
      <c r="E24" s="39"/>
      <c r="F24" s="39"/>
      <c r="G24" s="39"/>
      <c r="H24" s="39"/>
      <c r="I24" s="124"/>
      <c r="J24" s="39"/>
      <c r="K24" s="42"/>
    </row>
    <row r="25" spans="2:11" s="1" customFormat="1" ht="14.45" customHeight="1">
      <c r="B25" s="38"/>
      <c r="C25" s="39"/>
      <c r="D25" s="34" t="s">
        <v>40</v>
      </c>
      <c r="E25" s="39"/>
      <c r="F25" s="39"/>
      <c r="G25" s="39"/>
      <c r="H25" s="39"/>
      <c r="I25" s="124"/>
      <c r="J25" s="39"/>
      <c r="K25" s="42"/>
    </row>
    <row r="26" spans="2:11" s="7" customFormat="1" ht="16.5" customHeight="1">
      <c r="B26" s="127"/>
      <c r="C26" s="128"/>
      <c r="D26" s="128"/>
      <c r="E26" s="249" t="s">
        <v>22</v>
      </c>
      <c r="F26" s="249"/>
      <c r="G26" s="249"/>
      <c r="H26" s="249"/>
      <c r="I26" s="129"/>
      <c r="J26" s="128"/>
      <c r="K26" s="130"/>
    </row>
    <row r="27" spans="2:11" s="1" customFormat="1" ht="6.95" customHeight="1">
      <c r="B27" s="38"/>
      <c r="C27" s="39"/>
      <c r="D27" s="39"/>
      <c r="E27" s="39"/>
      <c r="F27" s="39"/>
      <c r="G27" s="39"/>
      <c r="H27" s="39"/>
      <c r="I27" s="124"/>
      <c r="J27" s="39"/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31"/>
      <c r="J28" s="82"/>
      <c r="K28" s="132"/>
    </row>
    <row r="29" spans="2:11" s="1" customFormat="1" ht="25.35" customHeight="1">
      <c r="B29" s="38"/>
      <c r="C29" s="39"/>
      <c r="D29" s="133" t="s">
        <v>41</v>
      </c>
      <c r="E29" s="39"/>
      <c r="F29" s="39"/>
      <c r="G29" s="39"/>
      <c r="H29" s="39"/>
      <c r="I29" s="124"/>
      <c r="J29" s="134">
        <f>ROUNDUP(J89,2)</f>
        <v>0</v>
      </c>
      <c r="K29" s="42"/>
    </row>
    <row r="30" spans="2:11" s="1" customFormat="1" ht="6.95" customHeight="1">
      <c r="B30" s="38"/>
      <c r="C30" s="39"/>
      <c r="D30" s="82"/>
      <c r="E30" s="82"/>
      <c r="F30" s="82"/>
      <c r="G30" s="82"/>
      <c r="H30" s="82"/>
      <c r="I30" s="131"/>
      <c r="J30" s="82"/>
      <c r="K30" s="132"/>
    </row>
    <row r="31" spans="2:11" s="1" customFormat="1" ht="14.45" customHeight="1">
      <c r="B31" s="38"/>
      <c r="C31" s="39"/>
      <c r="D31" s="39"/>
      <c r="E31" s="39"/>
      <c r="F31" s="43" t="s">
        <v>43</v>
      </c>
      <c r="G31" s="39"/>
      <c r="H31" s="39"/>
      <c r="I31" s="135" t="s">
        <v>42</v>
      </c>
      <c r="J31" s="43" t="s">
        <v>44</v>
      </c>
      <c r="K31" s="42"/>
    </row>
    <row r="32" spans="2:11" s="1" customFormat="1" ht="14.45" customHeight="1">
      <c r="B32" s="38"/>
      <c r="C32" s="39"/>
      <c r="D32" s="46" t="s">
        <v>45</v>
      </c>
      <c r="E32" s="46" t="s">
        <v>46</v>
      </c>
      <c r="F32" s="136">
        <f>ROUNDUP(SUM(BE89:BE128), 2)</f>
        <v>0</v>
      </c>
      <c r="G32" s="39"/>
      <c r="H32" s="39"/>
      <c r="I32" s="137">
        <v>0.21</v>
      </c>
      <c r="J32" s="136">
        <f>ROUNDUP(ROUNDUP((SUM(BE89:BE128)), 2)*I32, 1)</f>
        <v>0</v>
      </c>
      <c r="K32" s="42"/>
    </row>
    <row r="33" spans="2:11" s="1" customFormat="1" ht="14.45" customHeight="1">
      <c r="B33" s="38"/>
      <c r="C33" s="39"/>
      <c r="D33" s="39"/>
      <c r="E33" s="46" t="s">
        <v>47</v>
      </c>
      <c r="F33" s="136">
        <f>ROUNDUP(SUM(BF89:BF128), 2)</f>
        <v>0</v>
      </c>
      <c r="G33" s="39"/>
      <c r="H33" s="39"/>
      <c r="I33" s="137">
        <v>0.15</v>
      </c>
      <c r="J33" s="136">
        <f>ROUNDUP(ROUNDUP((SUM(BF89:BF128)), 2)*I33, 1)</f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48</v>
      </c>
      <c r="F34" s="136">
        <f>ROUNDUP(SUM(BG89:BG128), 2)</f>
        <v>0</v>
      </c>
      <c r="G34" s="39"/>
      <c r="H34" s="39"/>
      <c r="I34" s="137">
        <v>0.21</v>
      </c>
      <c r="J34" s="136">
        <v>0</v>
      </c>
      <c r="K34" s="42"/>
    </row>
    <row r="35" spans="2:11" s="1" customFormat="1" ht="14.45" hidden="1" customHeight="1">
      <c r="B35" s="38"/>
      <c r="C35" s="39"/>
      <c r="D35" s="39"/>
      <c r="E35" s="46" t="s">
        <v>49</v>
      </c>
      <c r="F35" s="136">
        <f>ROUNDUP(SUM(BH89:BH128), 2)</f>
        <v>0</v>
      </c>
      <c r="G35" s="39"/>
      <c r="H35" s="39"/>
      <c r="I35" s="137">
        <v>0.15</v>
      </c>
      <c r="J35" s="136">
        <v>0</v>
      </c>
      <c r="K35" s="42"/>
    </row>
    <row r="36" spans="2:11" s="1" customFormat="1" ht="14.45" hidden="1" customHeight="1">
      <c r="B36" s="38"/>
      <c r="C36" s="39"/>
      <c r="D36" s="39"/>
      <c r="E36" s="46" t="s">
        <v>50</v>
      </c>
      <c r="F36" s="136">
        <f>ROUNDUP(SUM(BI89:BI128), 2)</f>
        <v>0</v>
      </c>
      <c r="G36" s="39"/>
      <c r="H36" s="39"/>
      <c r="I36" s="137">
        <v>0</v>
      </c>
      <c r="J36" s="136">
        <v>0</v>
      </c>
      <c r="K36" s="42"/>
    </row>
    <row r="37" spans="2:11" s="1" customFormat="1" ht="6.95" customHeight="1">
      <c r="B37" s="38"/>
      <c r="C37" s="39"/>
      <c r="D37" s="39"/>
      <c r="E37" s="39"/>
      <c r="F37" s="39"/>
      <c r="G37" s="39"/>
      <c r="H37" s="39"/>
      <c r="I37" s="124"/>
      <c r="J37" s="39"/>
      <c r="K37" s="42"/>
    </row>
    <row r="38" spans="2:11" s="1" customFormat="1" ht="25.35" customHeight="1">
      <c r="B38" s="38"/>
      <c r="C38" s="138"/>
      <c r="D38" s="139" t="s">
        <v>51</v>
      </c>
      <c r="E38" s="76"/>
      <c r="F38" s="76"/>
      <c r="G38" s="140" t="s">
        <v>52</v>
      </c>
      <c r="H38" s="141" t="s">
        <v>53</v>
      </c>
      <c r="I38" s="142"/>
      <c r="J38" s="143">
        <f>SUM(J29:J36)</f>
        <v>0</v>
      </c>
      <c r="K38" s="144"/>
    </row>
    <row r="39" spans="2:11" s="1" customFormat="1" ht="14.45" customHeight="1">
      <c r="B39" s="53"/>
      <c r="C39" s="54"/>
      <c r="D39" s="54"/>
      <c r="E39" s="54"/>
      <c r="F39" s="54"/>
      <c r="G39" s="54"/>
      <c r="H39" s="54"/>
      <c r="I39" s="145"/>
      <c r="J39" s="54"/>
      <c r="K39" s="55"/>
    </row>
    <row r="43" spans="2:11" s="1" customFormat="1" ht="6.95" customHeight="1">
      <c r="B43" s="146"/>
      <c r="C43" s="147"/>
      <c r="D43" s="147"/>
      <c r="E43" s="147"/>
      <c r="F43" s="147"/>
      <c r="G43" s="147"/>
      <c r="H43" s="147"/>
      <c r="I43" s="148"/>
      <c r="J43" s="147"/>
      <c r="K43" s="149"/>
    </row>
    <row r="44" spans="2:11" s="1" customFormat="1" ht="36.950000000000003" customHeight="1">
      <c r="B44" s="38"/>
      <c r="C44" s="27" t="s">
        <v>103</v>
      </c>
      <c r="D44" s="39"/>
      <c r="E44" s="39"/>
      <c r="F44" s="39"/>
      <c r="G44" s="39"/>
      <c r="H44" s="39"/>
      <c r="I44" s="124"/>
      <c r="J44" s="39"/>
      <c r="K44" s="42"/>
    </row>
    <row r="45" spans="2:11" s="1" customFormat="1" ht="6.95" customHeight="1">
      <c r="B45" s="38"/>
      <c r="C45" s="39"/>
      <c r="D45" s="39"/>
      <c r="E45" s="39"/>
      <c r="F45" s="39"/>
      <c r="G45" s="39"/>
      <c r="H45" s="39"/>
      <c r="I45" s="124"/>
      <c r="J45" s="39"/>
      <c r="K45" s="42"/>
    </row>
    <row r="46" spans="2:11" s="1" customFormat="1" ht="14.45" customHeight="1">
      <c r="B46" s="38"/>
      <c r="C46" s="34" t="s">
        <v>18</v>
      </c>
      <c r="D46" s="39"/>
      <c r="E46" s="39"/>
      <c r="F46" s="39"/>
      <c r="G46" s="39"/>
      <c r="H46" s="39"/>
      <c r="I46" s="124"/>
      <c r="J46" s="39"/>
      <c r="K46" s="42"/>
    </row>
    <row r="47" spans="2:11" s="1" customFormat="1" ht="16.5" customHeight="1">
      <c r="B47" s="38"/>
      <c r="C47" s="39"/>
      <c r="D47" s="39"/>
      <c r="E47" s="284" t="str">
        <f>E7</f>
        <v>Výstavba inženýrských sítí v prostoru Slatinice - produktovody a trubní sítě</v>
      </c>
      <c r="F47" s="285"/>
      <c r="G47" s="285"/>
      <c r="H47" s="285"/>
      <c r="I47" s="124"/>
      <c r="J47" s="39"/>
      <c r="K47" s="42"/>
    </row>
    <row r="48" spans="2:11">
      <c r="B48" s="25"/>
      <c r="C48" s="34" t="s">
        <v>99</v>
      </c>
      <c r="D48" s="26"/>
      <c r="E48" s="26"/>
      <c r="F48" s="26"/>
      <c r="G48" s="26"/>
      <c r="H48" s="26"/>
      <c r="I48" s="123"/>
      <c r="J48" s="26"/>
      <c r="K48" s="28"/>
    </row>
    <row r="49" spans="2:47" s="1" customFormat="1" ht="16.5" customHeight="1">
      <c r="B49" s="38"/>
      <c r="C49" s="39"/>
      <c r="D49" s="39"/>
      <c r="E49" s="284" t="s">
        <v>100</v>
      </c>
      <c r="F49" s="286"/>
      <c r="G49" s="286"/>
      <c r="H49" s="286"/>
      <c r="I49" s="124"/>
      <c r="J49" s="39"/>
      <c r="K49" s="42"/>
    </row>
    <row r="50" spans="2:47" s="1" customFormat="1" ht="14.45" customHeight="1">
      <c r="B50" s="38"/>
      <c r="C50" s="34" t="s">
        <v>101</v>
      </c>
      <c r="D50" s="39"/>
      <c r="E50" s="39"/>
      <c r="F50" s="39"/>
      <c r="G50" s="39"/>
      <c r="H50" s="39"/>
      <c r="I50" s="124"/>
      <c r="J50" s="39"/>
      <c r="K50" s="42"/>
    </row>
    <row r="51" spans="2:47" s="1" customFormat="1" ht="17.25" customHeight="1">
      <c r="B51" s="38"/>
      <c r="C51" s="39"/>
      <c r="D51" s="39"/>
      <c r="E51" s="287" t="str">
        <f>E11</f>
        <v>1 - Příkop B.1.1.</v>
      </c>
      <c r="F51" s="286"/>
      <c r="G51" s="286"/>
      <c r="H51" s="286"/>
      <c r="I51" s="124"/>
      <c r="J51" s="39"/>
      <c r="K51" s="42"/>
    </row>
    <row r="52" spans="2:47" s="1" customFormat="1" ht="6.95" customHeight="1">
      <c r="B52" s="38"/>
      <c r="C52" s="39"/>
      <c r="D52" s="39"/>
      <c r="E52" s="39"/>
      <c r="F52" s="39"/>
      <c r="G52" s="39"/>
      <c r="H52" s="39"/>
      <c r="I52" s="124"/>
      <c r="J52" s="39"/>
      <c r="K52" s="42"/>
    </row>
    <row r="53" spans="2:47" s="1" customFormat="1" ht="18" customHeight="1">
      <c r="B53" s="38"/>
      <c r="C53" s="34" t="s">
        <v>25</v>
      </c>
      <c r="D53" s="39"/>
      <c r="E53" s="39"/>
      <c r="F53" s="32" t="str">
        <f>F14</f>
        <v xml:space="preserve"> </v>
      </c>
      <c r="G53" s="39"/>
      <c r="H53" s="39"/>
      <c r="I53" s="125" t="s">
        <v>27</v>
      </c>
      <c r="J53" s="126" t="str">
        <f>IF(J14="","",J14)</f>
        <v>6. 2. 2018</v>
      </c>
      <c r="K53" s="42"/>
    </row>
    <row r="54" spans="2:47" s="1" customFormat="1" ht="6.95" customHeight="1">
      <c r="B54" s="38"/>
      <c r="C54" s="39"/>
      <c r="D54" s="39"/>
      <c r="E54" s="39"/>
      <c r="F54" s="39"/>
      <c r="G54" s="39"/>
      <c r="H54" s="39"/>
      <c r="I54" s="124"/>
      <c r="J54" s="39"/>
      <c r="K54" s="42"/>
    </row>
    <row r="55" spans="2:47" s="1" customFormat="1">
      <c r="B55" s="38"/>
      <c r="C55" s="34" t="s">
        <v>31</v>
      </c>
      <c r="D55" s="39"/>
      <c r="E55" s="39"/>
      <c r="F55" s="32" t="str">
        <f>E17</f>
        <v>Vršanská uhelná a.s.</v>
      </c>
      <c r="G55" s="39"/>
      <c r="H55" s="39"/>
      <c r="I55" s="125" t="s">
        <v>37</v>
      </c>
      <c r="J55" s="249" t="str">
        <f>E23</f>
        <v>B-PROJEKTY Teplice s.r.o.</v>
      </c>
      <c r="K55" s="42"/>
    </row>
    <row r="56" spans="2:47" s="1" customFormat="1" ht="14.45" customHeight="1">
      <c r="B56" s="38"/>
      <c r="C56" s="34" t="s">
        <v>35</v>
      </c>
      <c r="D56" s="39"/>
      <c r="E56" s="39"/>
      <c r="F56" s="32" t="str">
        <f>IF(E20="","",E20)</f>
        <v/>
      </c>
      <c r="G56" s="39"/>
      <c r="H56" s="39"/>
      <c r="I56" s="124"/>
      <c r="J56" s="288"/>
      <c r="K56" s="42"/>
    </row>
    <row r="57" spans="2:47" s="1" customFormat="1" ht="10.35" customHeight="1">
      <c r="B57" s="38"/>
      <c r="C57" s="39"/>
      <c r="D57" s="39"/>
      <c r="E57" s="39"/>
      <c r="F57" s="39"/>
      <c r="G57" s="39"/>
      <c r="H57" s="39"/>
      <c r="I57" s="124"/>
      <c r="J57" s="39"/>
      <c r="K57" s="42"/>
    </row>
    <row r="58" spans="2:47" s="1" customFormat="1" ht="29.25" customHeight="1">
      <c r="B58" s="38"/>
      <c r="C58" s="150" t="s">
        <v>104</v>
      </c>
      <c r="D58" s="138"/>
      <c r="E58" s="138"/>
      <c r="F58" s="138"/>
      <c r="G58" s="138"/>
      <c r="H58" s="138"/>
      <c r="I58" s="151"/>
      <c r="J58" s="152" t="s">
        <v>105</v>
      </c>
      <c r="K58" s="153"/>
    </row>
    <row r="59" spans="2:47" s="1" customFormat="1" ht="10.35" customHeight="1">
      <c r="B59" s="38"/>
      <c r="C59" s="39"/>
      <c r="D59" s="39"/>
      <c r="E59" s="39"/>
      <c r="F59" s="39"/>
      <c r="G59" s="39"/>
      <c r="H59" s="39"/>
      <c r="I59" s="124"/>
      <c r="J59" s="39"/>
      <c r="K59" s="42"/>
    </row>
    <row r="60" spans="2:47" s="1" customFormat="1" ht="29.25" customHeight="1">
      <c r="B60" s="38"/>
      <c r="C60" s="154" t="s">
        <v>106</v>
      </c>
      <c r="D60" s="39"/>
      <c r="E60" s="39"/>
      <c r="F60" s="39"/>
      <c r="G60" s="39"/>
      <c r="H60" s="39"/>
      <c r="I60" s="124"/>
      <c r="J60" s="134">
        <f>J89</f>
        <v>0</v>
      </c>
      <c r="K60" s="42"/>
      <c r="AU60" s="21" t="s">
        <v>107</v>
      </c>
    </row>
    <row r="61" spans="2:47" s="8" customFormat="1" ht="24.95" customHeight="1">
      <c r="B61" s="155"/>
      <c r="C61" s="156"/>
      <c r="D61" s="157" t="s">
        <v>108</v>
      </c>
      <c r="E61" s="158"/>
      <c r="F61" s="158"/>
      <c r="G61" s="158"/>
      <c r="H61" s="158"/>
      <c r="I61" s="159"/>
      <c r="J61" s="160">
        <f>J90</f>
        <v>0</v>
      </c>
      <c r="K61" s="161"/>
    </row>
    <row r="62" spans="2:47" s="9" customFormat="1" ht="19.899999999999999" customHeight="1">
      <c r="B62" s="162"/>
      <c r="C62" s="163"/>
      <c r="D62" s="164" t="s">
        <v>109</v>
      </c>
      <c r="E62" s="165"/>
      <c r="F62" s="165"/>
      <c r="G62" s="165"/>
      <c r="H62" s="165"/>
      <c r="I62" s="166"/>
      <c r="J62" s="167">
        <f>J91</f>
        <v>0</v>
      </c>
      <c r="K62" s="168"/>
    </row>
    <row r="63" spans="2:47" s="9" customFormat="1" ht="14.85" customHeight="1">
      <c r="B63" s="162"/>
      <c r="C63" s="163"/>
      <c r="D63" s="164" t="s">
        <v>110</v>
      </c>
      <c r="E63" s="165"/>
      <c r="F63" s="165"/>
      <c r="G63" s="165"/>
      <c r="H63" s="165"/>
      <c r="I63" s="166"/>
      <c r="J63" s="167">
        <f>J107</f>
        <v>0</v>
      </c>
      <c r="K63" s="168"/>
    </row>
    <row r="64" spans="2:47" s="9" customFormat="1" ht="19.899999999999999" customHeight="1">
      <c r="B64" s="162"/>
      <c r="C64" s="163"/>
      <c r="D64" s="164" t="s">
        <v>111</v>
      </c>
      <c r="E64" s="165"/>
      <c r="F64" s="165"/>
      <c r="G64" s="165"/>
      <c r="H64" s="165"/>
      <c r="I64" s="166"/>
      <c r="J64" s="167">
        <f>J111</f>
        <v>0</v>
      </c>
      <c r="K64" s="168"/>
    </row>
    <row r="65" spans="2:12" s="9" customFormat="1" ht="19.899999999999999" customHeight="1">
      <c r="B65" s="162"/>
      <c r="C65" s="163"/>
      <c r="D65" s="164" t="s">
        <v>112</v>
      </c>
      <c r="E65" s="165"/>
      <c r="F65" s="165"/>
      <c r="G65" s="165"/>
      <c r="H65" s="165"/>
      <c r="I65" s="166"/>
      <c r="J65" s="167">
        <f>J114</f>
        <v>0</v>
      </c>
      <c r="K65" s="168"/>
    </row>
    <row r="66" spans="2:12" s="9" customFormat="1" ht="19.899999999999999" customHeight="1">
      <c r="B66" s="162"/>
      <c r="C66" s="163"/>
      <c r="D66" s="164" t="s">
        <v>113</v>
      </c>
      <c r="E66" s="165"/>
      <c r="F66" s="165"/>
      <c r="G66" s="165"/>
      <c r="H66" s="165"/>
      <c r="I66" s="166"/>
      <c r="J66" s="167">
        <f>J122</f>
        <v>0</v>
      </c>
      <c r="K66" s="168"/>
    </row>
    <row r="67" spans="2:12" s="9" customFormat="1" ht="19.899999999999999" customHeight="1">
      <c r="B67" s="162"/>
      <c r="C67" s="163"/>
      <c r="D67" s="164" t="s">
        <v>114</v>
      </c>
      <c r="E67" s="165"/>
      <c r="F67" s="165"/>
      <c r="G67" s="165"/>
      <c r="H67" s="165"/>
      <c r="I67" s="166"/>
      <c r="J67" s="167">
        <f>J127</f>
        <v>0</v>
      </c>
      <c r="K67" s="168"/>
    </row>
    <row r="68" spans="2:12" s="1" customFormat="1" ht="21.75" customHeight="1">
      <c r="B68" s="38"/>
      <c r="C68" s="39"/>
      <c r="D68" s="39"/>
      <c r="E68" s="39"/>
      <c r="F68" s="39"/>
      <c r="G68" s="39"/>
      <c r="H68" s="39"/>
      <c r="I68" s="124"/>
      <c r="J68" s="39"/>
      <c r="K68" s="42"/>
    </row>
    <row r="69" spans="2:12" s="1" customFormat="1" ht="6.95" customHeight="1">
      <c r="B69" s="53"/>
      <c r="C69" s="54"/>
      <c r="D69" s="54"/>
      <c r="E69" s="54"/>
      <c r="F69" s="54"/>
      <c r="G69" s="54"/>
      <c r="H69" s="54"/>
      <c r="I69" s="145"/>
      <c r="J69" s="54"/>
      <c r="K69" s="55"/>
    </row>
    <row r="73" spans="2:12" s="1" customFormat="1" ht="6.95" customHeight="1">
      <c r="B73" s="56"/>
      <c r="C73" s="57"/>
      <c r="D73" s="57"/>
      <c r="E73" s="57"/>
      <c r="F73" s="57"/>
      <c r="G73" s="57"/>
      <c r="H73" s="57"/>
      <c r="I73" s="148"/>
      <c r="J73" s="57"/>
      <c r="K73" s="57"/>
      <c r="L73" s="58"/>
    </row>
    <row r="74" spans="2:12" s="1" customFormat="1" ht="36.950000000000003" customHeight="1">
      <c r="B74" s="38"/>
      <c r="C74" s="59" t="s">
        <v>115</v>
      </c>
      <c r="D74" s="60"/>
      <c r="E74" s="60"/>
      <c r="F74" s="60"/>
      <c r="G74" s="60"/>
      <c r="H74" s="60"/>
      <c r="I74" s="169"/>
      <c r="J74" s="60"/>
      <c r="K74" s="60"/>
      <c r="L74" s="58"/>
    </row>
    <row r="75" spans="2:12" s="1" customFormat="1" ht="6.95" customHeight="1">
      <c r="B75" s="38"/>
      <c r="C75" s="60"/>
      <c r="D75" s="60"/>
      <c r="E75" s="60"/>
      <c r="F75" s="60"/>
      <c r="G75" s="60"/>
      <c r="H75" s="60"/>
      <c r="I75" s="169"/>
      <c r="J75" s="60"/>
      <c r="K75" s="60"/>
      <c r="L75" s="58"/>
    </row>
    <row r="76" spans="2:12" s="1" customFormat="1" ht="14.45" customHeight="1">
      <c r="B76" s="38"/>
      <c r="C76" s="62" t="s">
        <v>18</v>
      </c>
      <c r="D76" s="60"/>
      <c r="E76" s="60"/>
      <c r="F76" s="60"/>
      <c r="G76" s="60"/>
      <c r="H76" s="60"/>
      <c r="I76" s="169"/>
      <c r="J76" s="60"/>
      <c r="K76" s="60"/>
      <c r="L76" s="58"/>
    </row>
    <row r="77" spans="2:12" s="1" customFormat="1" ht="16.5" customHeight="1">
      <c r="B77" s="38"/>
      <c r="C77" s="60"/>
      <c r="D77" s="60"/>
      <c r="E77" s="289" t="str">
        <f>E7</f>
        <v>Výstavba inženýrských sítí v prostoru Slatinice - produktovody a trubní sítě</v>
      </c>
      <c r="F77" s="290"/>
      <c r="G77" s="290"/>
      <c r="H77" s="290"/>
      <c r="I77" s="169"/>
      <c r="J77" s="60"/>
      <c r="K77" s="60"/>
      <c r="L77" s="58"/>
    </row>
    <row r="78" spans="2:12">
      <c r="B78" s="25"/>
      <c r="C78" s="62" t="s">
        <v>99</v>
      </c>
      <c r="D78" s="170"/>
      <c r="E78" s="170"/>
      <c r="F78" s="170"/>
      <c r="G78" s="170"/>
      <c r="H78" s="170"/>
      <c r="J78" s="170"/>
      <c r="K78" s="170"/>
      <c r="L78" s="171"/>
    </row>
    <row r="79" spans="2:12" s="1" customFormat="1" ht="16.5" customHeight="1">
      <c r="B79" s="38"/>
      <c r="C79" s="60"/>
      <c r="D79" s="60"/>
      <c r="E79" s="289" t="s">
        <v>100</v>
      </c>
      <c r="F79" s="291"/>
      <c r="G79" s="291"/>
      <c r="H79" s="291"/>
      <c r="I79" s="169"/>
      <c r="J79" s="60"/>
      <c r="K79" s="60"/>
      <c r="L79" s="58"/>
    </row>
    <row r="80" spans="2:12" s="1" customFormat="1" ht="14.45" customHeight="1">
      <c r="B80" s="38"/>
      <c r="C80" s="62" t="s">
        <v>101</v>
      </c>
      <c r="D80" s="60"/>
      <c r="E80" s="60"/>
      <c r="F80" s="60"/>
      <c r="G80" s="60"/>
      <c r="H80" s="60"/>
      <c r="I80" s="169"/>
      <c r="J80" s="60"/>
      <c r="K80" s="60"/>
      <c r="L80" s="58"/>
    </row>
    <row r="81" spans="2:65" s="1" customFormat="1" ht="17.25" customHeight="1">
      <c r="B81" s="38"/>
      <c r="C81" s="60"/>
      <c r="D81" s="60"/>
      <c r="E81" s="260" t="str">
        <f>E11</f>
        <v>1 - Příkop B.1.1.</v>
      </c>
      <c r="F81" s="291"/>
      <c r="G81" s="291"/>
      <c r="H81" s="291"/>
      <c r="I81" s="169"/>
      <c r="J81" s="60"/>
      <c r="K81" s="60"/>
      <c r="L81" s="58"/>
    </row>
    <row r="82" spans="2:65" s="1" customFormat="1" ht="6.95" customHeight="1">
      <c r="B82" s="38"/>
      <c r="C82" s="60"/>
      <c r="D82" s="60"/>
      <c r="E82" s="60"/>
      <c r="F82" s="60"/>
      <c r="G82" s="60"/>
      <c r="H82" s="60"/>
      <c r="I82" s="169"/>
      <c r="J82" s="60"/>
      <c r="K82" s="60"/>
      <c r="L82" s="58"/>
    </row>
    <row r="83" spans="2:65" s="1" customFormat="1" ht="18" customHeight="1">
      <c r="B83" s="38"/>
      <c r="C83" s="62" t="s">
        <v>25</v>
      </c>
      <c r="D83" s="60"/>
      <c r="E83" s="60"/>
      <c r="F83" s="172" t="str">
        <f>F14</f>
        <v xml:space="preserve"> </v>
      </c>
      <c r="G83" s="60"/>
      <c r="H83" s="60"/>
      <c r="I83" s="173" t="s">
        <v>27</v>
      </c>
      <c r="J83" s="70" t="str">
        <f>IF(J14="","",J14)</f>
        <v>6. 2. 2018</v>
      </c>
      <c r="K83" s="60"/>
      <c r="L83" s="58"/>
    </row>
    <row r="84" spans="2:65" s="1" customFormat="1" ht="6.95" customHeight="1">
      <c r="B84" s="38"/>
      <c r="C84" s="60"/>
      <c r="D84" s="60"/>
      <c r="E84" s="60"/>
      <c r="F84" s="60"/>
      <c r="G84" s="60"/>
      <c r="H84" s="60"/>
      <c r="I84" s="169"/>
      <c r="J84" s="60"/>
      <c r="K84" s="60"/>
      <c r="L84" s="58"/>
    </row>
    <row r="85" spans="2:65" s="1" customFormat="1">
      <c r="B85" s="38"/>
      <c r="C85" s="62" t="s">
        <v>31</v>
      </c>
      <c r="D85" s="60"/>
      <c r="E85" s="60"/>
      <c r="F85" s="172" t="str">
        <f>E17</f>
        <v>Vršanská uhelná a.s.</v>
      </c>
      <c r="G85" s="60"/>
      <c r="H85" s="60"/>
      <c r="I85" s="173" t="s">
        <v>37</v>
      </c>
      <c r="J85" s="172" t="str">
        <f>E23</f>
        <v>B-PROJEKTY Teplice s.r.o.</v>
      </c>
      <c r="K85" s="60"/>
      <c r="L85" s="58"/>
    </row>
    <row r="86" spans="2:65" s="1" customFormat="1" ht="14.45" customHeight="1">
      <c r="B86" s="38"/>
      <c r="C86" s="62" t="s">
        <v>35</v>
      </c>
      <c r="D86" s="60"/>
      <c r="E86" s="60"/>
      <c r="F86" s="172" t="str">
        <f>IF(E20="","",E20)</f>
        <v/>
      </c>
      <c r="G86" s="60"/>
      <c r="H86" s="60"/>
      <c r="I86" s="169"/>
      <c r="J86" s="60"/>
      <c r="K86" s="60"/>
      <c r="L86" s="58"/>
    </row>
    <row r="87" spans="2:65" s="1" customFormat="1" ht="10.35" customHeight="1">
      <c r="B87" s="38"/>
      <c r="C87" s="60"/>
      <c r="D87" s="60"/>
      <c r="E87" s="60"/>
      <c r="F87" s="60"/>
      <c r="G87" s="60"/>
      <c r="H87" s="60"/>
      <c r="I87" s="169"/>
      <c r="J87" s="60"/>
      <c r="K87" s="60"/>
      <c r="L87" s="58"/>
    </row>
    <row r="88" spans="2:65" s="10" customFormat="1" ht="29.25" customHeight="1">
      <c r="B88" s="174"/>
      <c r="C88" s="175" t="s">
        <v>116</v>
      </c>
      <c r="D88" s="176" t="s">
        <v>60</v>
      </c>
      <c r="E88" s="176" t="s">
        <v>56</v>
      </c>
      <c r="F88" s="176" t="s">
        <v>117</v>
      </c>
      <c r="G88" s="176" t="s">
        <v>118</v>
      </c>
      <c r="H88" s="176" t="s">
        <v>119</v>
      </c>
      <c r="I88" s="177" t="s">
        <v>120</v>
      </c>
      <c r="J88" s="176" t="s">
        <v>105</v>
      </c>
      <c r="K88" s="178" t="s">
        <v>121</v>
      </c>
      <c r="L88" s="179"/>
      <c r="M88" s="78" t="s">
        <v>122</v>
      </c>
      <c r="N88" s="79" t="s">
        <v>45</v>
      </c>
      <c r="O88" s="79" t="s">
        <v>123</v>
      </c>
      <c r="P88" s="79" t="s">
        <v>124</v>
      </c>
      <c r="Q88" s="79" t="s">
        <v>125</v>
      </c>
      <c r="R88" s="79" t="s">
        <v>126</v>
      </c>
      <c r="S88" s="79" t="s">
        <v>127</v>
      </c>
      <c r="T88" s="80" t="s">
        <v>128</v>
      </c>
    </row>
    <row r="89" spans="2:65" s="1" customFormat="1" ht="29.25" customHeight="1">
      <c r="B89" s="38"/>
      <c r="C89" s="84" t="s">
        <v>106</v>
      </c>
      <c r="D89" s="60"/>
      <c r="E89" s="60"/>
      <c r="F89" s="60"/>
      <c r="G89" s="60"/>
      <c r="H89" s="60"/>
      <c r="I89" s="169"/>
      <c r="J89" s="180">
        <f>BK89</f>
        <v>0</v>
      </c>
      <c r="K89" s="60"/>
      <c r="L89" s="58"/>
      <c r="M89" s="81"/>
      <c r="N89" s="82"/>
      <c r="O89" s="82"/>
      <c r="P89" s="181">
        <f>P90</f>
        <v>0</v>
      </c>
      <c r="Q89" s="82"/>
      <c r="R89" s="181">
        <f>R90</f>
        <v>1123.4816521600001</v>
      </c>
      <c r="S89" s="82"/>
      <c r="T89" s="182">
        <f>T90</f>
        <v>0</v>
      </c>
      <c r="AT89" s="21" t="s">
        <v>74</v>
      </c>
      <c r="AU89" s="21" t="s">
        <v>107</v>
      </c>
      <c r="BK89" s="183">
        <f>BK90</f>
        <v>0</v>
      </c>
    </row>
    <row r="90" spans="2:65" s="11" customFormat="1" ht="37.35" customHeight="1">
      <c r="B90" s="184"/>
      <c r="C90" s="185"/>
      <c r="D90" s="186" t="s">
        <v>74</v>
      </c>
      <c r="E90" s="187" t="s">
        <v>129</v>
      </c>
      <c r="F90" s="187" t="s">
        <v>130</v>
      </c>
      <c r="G90" s="185"/>
      <c r="H90" s="185"/>
      <c r="I90" s="188"/>
      <c r="J90" s="189">
        <f>BK90</f>
        <v>0</v>
      </c>
      <c r="K90" s="185"/>
      <c r="L90" s="190"/>
      <c r="M90" s="191"/>
      <c r="N90" s="192"/>
      <c r="O90" s="192"/>
      <c r="P90" s="193">
        <f>P91+P111+P114+P122+P127</f>
        <v>0</v>
      </c>
      <c r="Q90" s="192"/>
      <c r="R90" s="193">
        <f>R91+R111+R114+R122+R127</f>
        <v>1123.4816521600001</v>
      </c>
      <c r="S90" s="192"/>
      <c r="T90" s="194">
        <f>T91+T111+T114+T122+T127</f>
        <v>0</v>
      </c>
      <c r="AR90" s="195" t="s">
        <v>24</v>
      </c>
      <c r="AT90" s="196" t="s">
        <v>74</v>
      </c>
      <c r="AU90" s="196" t="s">
        <v>75</v>
      </c>
      <c r="AY90" s="195" t="s">
        <v>131</v>
      </c>
      <c r="BK90" s="197">
        <f>BK91+BK111+BK114+BK122+BK127</f>
        <v>0</v>
      </c>
    </row>
    <row r="91" spans="2:65" s="11" customFormat="1" ht="19.899999999999999" customHeight="1">
      <c r="B91" s="184"/>
      <c r="C91" s="185"/>
      <c r="D91" s="186" t="s">
        <v>74</v>
      </c>
      <c r="E91" s="198" t="s">
        <v>24</v>
      </c>
      <c r="F91" s="198" t="s">
        <v>132</v>
      </c>
      <c r="G91" s="185"/>
      <c r="H91" s="185"/>
      <c r="I91" s="188"/>
      <c r="J91" s="199">
        <f>BK91</f>
        <v>0</v>
      </c>
      <c r="K91" s="185"/>
      <c r="L91" s="190"/>
      <c r="M91" s="191"/>
      <c r="N91" s="192"/>
      <c r="O91" s="192"/>
      <c r="P91" s="193">
        <f>P92+SUM(P93:P107)</f>
        <v>0</v>
      </c>
      <c r="Q91" s="192"/>
      <c r="R91" s="193">
        <f>R92+SUM(R93:R107)</f>
        <v>2.1298999999999998E-2</v>
      </c>
      <c r="S91" s="192"/>
      <c r="T91" s="194">
        <f>T92+SUM(T93:T107)</f>
        <v>0</v>
      </c>
      <c r="AR91" s="195" t="s">
        <v>24</v>
      </c>
      <c r="AT91" s="196" t="s">
        <v>74</v>
      </c>
      <c r="AU91" s="196" t="s">
        <v>24</v>
      </c>
      <c r="AY91" s="195" t="s">
        <v>131</v>
      </c>
      <c r="BK91" s="197">
        <f>BK92+SUM(BK93:BK107)</f>
        <v>0</v>
      </c>
    </row>
    <row r="92" spans="2:65" s="1" customFormat="1" ht="38.25" customHeight="1">
      <c r="B92" s="38"/>
      <c r="C92" s="200" t="s">
        <v>24</v>
      </c>
      <c r="D92" s="200" t="s">
        <v>133</v>
      </c>
      <c r="E92" s="201" t="s">
        <v>134</v>
      </c>
      <c r="F92" s="202" t="s">
        <v>135</v>
      </c>
      <c r="G92" s="203" t="s">
        <v>136</v>
      </c>
      <c r="H92" s="204">
        <v>1039.94</v>
      </c>
      <c r="I92" s="205"/>
      <c r="J92" s="206">
        <f>ROUND(I92*H92,2)</f>
        <v>0</v>
      </c>
      <c r="K92" s="202" t="s">
        <v>137</v>
      </c>
      <c r="L92" s="58"/>
      <c r="M92" s="207" t="s">
        <v>22</v>
      </c>
      <c r="N92" s="208" t="s">
        <v>46</v>
      </c>
      <c r="O92" s="39"/>
      <c r="P92" s="209">
        <f>O92*H92</f>
        <v>0</v>
      </c>
      <c r="Q92" s="209">
        <v>0</v>
      </c>
      <c r="R92" s="209">
        <f>Q92*H92</f>
        <v>0</v>
      </c>
      <c r="S92" s="209">
        <v>0</v>
      </c>
      <c r="T92" s="210">
        <f>S92*H92</f>
        <v>0</v>
      </c>
      <c r="AR92" s="21" t="s">
        <v>90</v>
      </c>
      <c r="AT92" s="21" t="s">
        <v>133</v>
      </c>
      <c r="AU92" s="21" t="s">
        <v>83</v>
      </c>
      <c r="AY92" s="21" t="s">
        <v>131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21" t="s">
        <v>24</v>
      </c>
      <c r="BK92" s="211">
        <f>ROUND(I92*H92,2)</f>
        <v>0</v>
      </c>
      <c r="BL92" s="21" t="s">
        <v>90</v>
      </c>
      <c r="BM92" s="21" t="s">
        <v>138</v>
      </c>
    </row>
    <row r="93" spans="2:65" s="1" customFormat="1" ht="38.25" customHeight="1">
      <c r="B93" s="38"/>
      <c r="C93" s="200" t="s">
        <v>83</v>
      </c>
      <c r="D93" s="200" t="s">
        <v>133</v>
      </c>
      <c r="E93" s="201" t="s">
        <v>139</v>
      </c>
      <c r="F93" s="202" t="s">
        <v>140</v>
      </c>
      <c r="G93" s="203" t="s">
        <v>136</v>
      </c>
      <c r="H93" s="204">
        <v>311.98200000000003</v>
      </c>
      <c r="I93" s="205"/>
      <c r="J93" s="206">
        <f>ROUND(I93*H93,2)</f>
        <v>0</v>
      </c>
      <c r="K93" s="202" t="s">
        <v>137</v>
      </c>
      <c r="L93" s="58"/>
      <c r="M93" s="207" t="s">
        <v>22</v>
      </c>
      <c r="N93" s="208" t="s">
        <v>46</v>
      </c>
      <c r="O93" s="39"/>
      <c r="P93" s="209">
        <f>O93*H93</f>
        <v>0</v>
      </c>
      <c r="Q93" s="209">
        <v>0</v>
      </c>
      <c r="R93" s="209">
        <f>Q93*H93</f>
        <v>0</v>
      </c>
      <c r="S93" s="209">
        <v>0</v>
      </c>
      <c r="T93" s="210">
        <f>S93*H93</f>
        <v>0</v>
      </c>
      <c r="AR93" s="21" t="s">
        <v>90</v>
      </c>
      <c r="AT93" s="21" t="s">
        <v>133</v>
      </c>
      <c r="AU93" s="21" t="s">
        <v>83</v>
      </c>
      <c r="AY93" s="21" t="s">
        <v>131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21" t="s">
        <v>24</v>
      </c>
      <c r="BK93" s="211">
        <f>ROUND(I93*H93,2)</f>
        <v>0</v>
      </c>
      <c r="BL93" s="21" t="s">
        <v>90</v>
      </c>
      <c r="BM93" s="21" t="s">
        <v>141</v>
      </c>
    </row>
    <row r="94" spans="2:65" s="12" customFormat="1" ht="13.5">
      <c r="B94" s="212"/>
      <c r="C94" s="213"/>
      <c r="D94" s="214" t="s">
        <v>142</v>
      </c>
      <c r="E94" s="213"/>
      <c r="F94" s="215" t="s">
        <v>143</v>
      </c>
      <c r="G94" s="213"/>
      <c r="H94" s="216">
        <v>311.98200000000003</v>
      </c>
      <c r="I94" s="217"/>
      <c r="J94" s="213"/>
      <c r="K94" s="213"/>
      <c r="L94" s="218"/>
      <c r="M94" s="219"/>
      <c r="N94" s="220"/>
      <c r="O94" s="220"/>
      <c r="P94" s="220"/>
      <c r="Q94" s="220"/>
      <c r="R94" s="220"/>
      <c r="S94" s="220"/>
      <c r="T94" s="221"/>
      <c r="AT94" s="222" t="s">
        <v>142</v>
      </c>
      <c r="AU94" s="222" t="s">
        <v>83</v>
      </c>
      <c r="AV94" s="12" t="s">
        <v>83</v>
      </c>
      <c r="AW94" s="12" t="s">
        <v>6</v>
      </c>
      <c r="AX94" s="12" t="s">
        <v>24</v>
      </c>
      <c r="AY94" s="222" t="s">
        <v>131</v>
      </c>
    </row>
    <row r="95" spans="2:65" s="1" customFormat="1" ht="25.5" customHeight="1">
      <c r="B95" s="38"/>
      <c r="C95" s="200" t="s">
        <v>144</v>
      </c>
      <c r="D95" s="200" t="s">
        <v>133</v>
      </c>
      <c r="E95" s="201" t="s">
        <v>145</v>
      </c>
      <c r="F95" s="202" t="s">
        <v>146</v>
      </c>
      <c r="G95" s="203" t="s">
        <v>136</v>
      </c>
      <c r="H95" s="204">
        <v>67.614999999999995</v>
      </c>
      <c r="I95" s="205"/>
      <c r="J95" s="206">
        <f>ROUND(I95*H95,2)</f>
        <v>0</v>
      </c>
      <c r="K95" s="202" t="s">
        <v>137</v>
      </c>
      <c r="L95" s="58"/>
      <c r="M95" s="207" t="s">
        <v>22</v>
      </c>
      <c r="N95" s="208" t="s">
        <v>46</v>
      </c>
      <c r="O95" s="39"/>
      <c r="P95" s="209">
        <f>O95*H95</f>
        <v>0</v>
      </c>
      <c r="Q95" s="209">
        <v>0</v>
      </c>
      <c r="R95" s="209">
        <f>Q95*H95</f>
        <v>0</v>
      </c>
      <c r="S95" s="209">
        <v>0</v>
      </c>
      <c r="T95" s="210">
        <f>S95*H95</f>
        <v>0</v>
      </c>
      <c r="AR95" s="21" t="s">
        <v>90</v>
      </c>
      <c r="AT95" s="21" t="s">
        <v>133</v>
      </c>
      <c r="AU95" s="21" t="s">
        <v>83</v>
      </c>
      <c r="AY95" s="21" t="s">
        <v>131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21" t="s">
        <v>24</v>
      </c>
      <c r="BK95" s="211">
        <f>ROUND(I95*H95,2)</f>
        <v>0</v>
      </c>
      <c r="BL95" s="21" t="s">
        <v>90</v>
      </c>
      <c r="BM95" s="21" t="s">
        <v>147</v>
      </c>
    </row>
    <row r="96" spans="2:65" s="12" customFormat="1" ht="13.5">
      <c r="B96" s="212"/>
      <c r="C96" s="213"/>
      <c r="D96" s="214" t="s">
        <v>142</v>
      </c>
      <c r="E96" s="223" t="s">
        <v>22</v>
      </c>
      <c r="F96" s="215" t="s">
        <v>148</v>
      </c>
      <c r="G96" s="213"/>
      <c r="H96" s="216">
        <v>67.614999999999995</v>
      </c>
      <c r="I96" s="217"/>
      <c r="J96" s="213"/>
      <c r="K96" s="213"/>
      <c r="L96" s="218"/>
      <c r="M96" s="219"/>
      <c r="N96" s="220"/>
      <c r="O96" s="220"/>
      <c r="P96" s="220"/>
      <c r="Q96" s="220"/>
      <c r="R96" s="220"/>
      <c r="S96" s="220"/>
      <c r="T96" s="221"/>
      <c r="AT96" s="222" t="s">
        <v>142</v>
      </c>
      <c r="AU96" s="222" t="s">
        <v>83</v>
      </c>
      <c r="AV96" s="12" t="s">
        <v>83</v>
      </c>
      <c r="AW96" s="12" t="s">
        <v>39</v>
      </c>
      <c r="AX96" s="12" t="s">
        <v>24</v>
      </c>
      <c r="AY96" s="222" t="s">
        <v>131</v>
      </c>
    </row>
    <row r="97" spans="2:65" s="1" customFormat="1" ht="38.25" customHeight="1">
      <c r="B97" s="38"/>
      <c r="C97" s="200" t="s">
        <v>90</v>
      </c>
      <c r="D97" s="200" t="s">
        <v>133</v>
      </c>
      <c r="E97" s="201" t="s">
        <v>149</v>
      </c>
      <c r="F97" s="202" t="s">
        <v>150</v>
      </c>
      <c r="G97" s="203" t="s">
        <v>136</v>
      </c>
      <c r="H97" s="204">
        <v>950.95</v>
      </c>
      <c r="I97" s="205"/>
      <c r="J97" s="206">
        <f>ROUND(I97*H97,2)</f>
        <v>0</v>
      </c>
      <c r="K97" s="202" t="s">
        <v>137</v>
      </c>
      <c r="L97" s="58"/>
      <c r="M97" s="207" t="s">
        <v>22</v>
      </c>
      <c r="N97" s="208" t="s">
        <v>46</v>
      </c>
      <c r="O97" s="39"/>
      <c r="P97" s="209">
        <f>O97*H97</f>
        <v>0</v>
      </c>
      <c r="Q97" s="209">
        <v>0</v>
      </c>
      <c r="R97" s="209">
        <f>Q97*H97</f>
        <v>0</v>
      </c>
      <c r="S97" s="209">
        <v>0</v>
      </c>
      <c r="T97" s="210">
        <f>S97*H97</f>
        <v>0</v>
      </c>
      <c r="AR97" s="21" t="s">
        <v>90</v>
      </c>
      <c r="AT97" s="21" t="s">
        <v>133</v>
      </c>
      <c r="AU97" s="21" t="s">
        <v>83</v>
      </c>
      <c r="AY97" s="21" t="s">
        <v>131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21" t="s">
        <v>24</v>
      </c>
      <c r="BK97" s="211">
        <f>ROUND(I97*H97,2)</f>
        <v>0</v>
      </c>
      <c r="BL97" s="21" t="s">
        <v>90</v>
      </c>
      <c r="BM97" s="21" t="s">
        <v>151</v>
      </c>
    </row>
    <row r="98" spans="2:65" s="12" customFormat="1" ht="13.5">
      <c r="B98" s="212"/>
      <c r="C98" s="213"/>
      <c r="D98" s="214" t="s">
        <v>142</v>
      </c>
      <c r="E98" s="223" t="s">
        <v>22</v>
      </c>
      <c r="F98" s="215" t="s">
        <v>152</v>
      </c>
      <c r="G98" s="213"/>
      <c r="H98" s="216">
        <v>950.95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1"/>
      <c r="AT98" s="222" t="s">
        <v>142</v>
      </c>
      <c r="AU98" s="222" t="s">
        <v>83</v>
      </c>
      <c r="AV98" s="12" t="s">
        <v>83</v>
      </c>
      <c r="AW98" s="12" t="s">
        <v>39</v>
      </c>
      <c r="AX98" s="12" t="s">
        <v>75</v>
      </c>
      <c r="AY98" s="222" t="s">
        <v>131</v>
      </c>
    </row>
    <row r="99" spans="2:65" s="1" customFormat="1" ht="16.5" customHeight="1">
      <c r="B99" s="38"/>
      <c r="C99" s="200" t="s">
        <v>153</v>
      </c>
      <c r="D99" s="200" t="s">
        <v>133</v>
      </c>
      <c r="E99" s="201" t="s">
        <v>154</v>
      </c>
      <c r="F99" s="202" t="s">
        <v>155</v>
      </c>
      <c r="G99" s="203" t="s">
        <v>136</v>
      </c>
      <c r="H99" s="204">
        <v>67.614999999999995</v>
      </c>
      <c r="I99" s="205"/>
      <c r="J99" s="206">
        <f>ROUND(I99*H99,2)</f>
        <v>0</v>
      </c>
      <c r="K99" s="202" t="s">
        <v>137</v>
      </c>
      <c r="L99" s="58"/>
      <c r="M99" s="207" t="s">
        <v>22</v>
      </c>
      <c r="N99" s="208" t="s">
        <v>46</v>
      </c>
      <c r="O99" s="39"/>
      <c r="P99" s="209">
        <f>O99*H99</f>
        <v>0</v>
      </c>
      <c r="Q99" s="209">
        <v>0</v>
      </c>
      <c r="R99" s="209">
        <f>Q99*H99</f>
        <v>0</v>
      </c>
      <c r="S99" s="209">
        <v>0</v>
      </c>
      <c r="T99" s="210">
        <f>S99*H99</f>
        <v>0</v>
      </c>
      <c r="AR99" s="21" t="s">
        <v>90</v>
      </c>
      <c r="AT99" s="21" t="s">
        <v>133</v>
      </c>
      <c r="AU99" s="21" t="s">
        <v>83</v>
      </c>
      <c r="AY99" s="21" t="s">
        <v>131</v>
      </c>
      <c r="BE99" s="211">
        <f>IF(N99="základní",J99,0)</f>
        <v>0</v>
      </c>
      <c r="BF99" s="211">
        <f>IF(N99="snížená",J99,0)</f>
        <v>0</v>
      </c>
      <c r="BG99" s="211">
        <f>IF(N99="zákl. přenesená",J99,0)</f>
        <v>0</v>
      </c>
      <c r="BH99" s="211">
        <f>IF(N99="sníž. přenesená",J99,0)</f>
        <v>0</v>
      </c>
      <c r="BI99" s="211">
        <f>IF(N99="nulová",J99,0)</f>
        <v>0</v>
      </c>
      <c r="BJ99" s="21" t="s">
        <v>24</v>
      </c>
      <c r="BK99" s="211">
        <f>ROUND(I99*H99,2)</f>
        <v>0</v>
      </c>
      <c r="BL99" s="21" t="s">
        <v>90</v>
      </c>
      <c r="BM99" s="21" t="s">
        <v>156</v>
      </c>
    </row>
    <row r="100" spans="2:65" s="12" customFormat="1" ht="13.5">
      <c r="B100" s="212"/>
      <c r="C100" s="213"/>
      <c r="D100" s="214" t="s">
        <v>142</v>
      </c>
      <c r="E100" s="223" t="s">
        <v>22</v>
      </c>
      <c r="F100" s="215" t="s">
        <v>148</v>
      </c>
      <c r="G100" s="213"/>
      <c r="H100" s="216">
        <v>67.614999999999995</v>
      </c>
      <c r="I100" s="217"/>
      <c r="J100" s="213"/>
      <c r="K100" s="213"/>
      <c r="L100" s="218"/>
      <c r="M100" s="219"/>
      <c r="N100" s="220"/>
      <c r="O100" s="220"/>
      <c r="P100" s="220"/>
      <c r="Q100" s="220"/>
      <c r="R100" s="220"/>
      <c r="S100" s="220"/>
      <c r="T100" s="221"/>
      <c r="AT100" s="222" t="s">
        <v>142</v>
      </c>
      <c r="AU100" s="222" t="s">
        <v>83</v>
      </c>
      <c r="AV100" s="12" t="s">
        <v>83</v>
      </c>
      <c r="AW100" s="12" t="s">
        <v>39</v>
      </c>
      <c r="AX100" s="12" t="s">
        <v>24</v>
      </c>
      <c r="AY100" s="222" t="s">
        <v>131</v>
      </c>
    </row>
    <row r="101" spans="2:65" s="1" customFormat="1" ht="51" customHeight="1">
      <c r="B101" s="38"/>
      <c r="C101" s="200" t="s">
        <v>157</v>
      </c>
      <c r="D101" s="200" t="s">
        <v>133</v>
      </c>
      <c r="E101" s="201" t="s">
        <v>158</v>
      </c>
      <c r="F101" s="202" t="s">
        <v>159</v>
      </c>
      <c r="G101" s="203" t="s">
        <v>136</v>
      </c>
      <c r="H101" s="204">
        <v>88.99</v>
      </c>
      <c r="I101" s="205"/>
      <c r="J101" s="206">
        <f>ROUND(I101*H101,2)</f>
        <v>0</v>
      </c>
      <c r="K101" s="202" t="s">
        <v>137</v>
      </c>
      <c r="L101" s="58"/>
      <c r="M101" s="207" t="s">
        <v>22</v>
      </c>
      <c r="N101" s="208" t="s">
        <v>46</v>
      </c>
      <c r="O101" s="39"/>
      <c r="P101" s="209">
        <f>O101*H101</f>
        <v>0</v>
      </c>
      <c r="Q101" s="209">
        <v>0</v>
      </c>
      <c r="R101" s="209">
        <f>Q101*H101</f>
        <v>0</v>
      </c>
      <c r="S101" s="209">
        <v>0</v>
      </c>
      <c r="T101" s="210">
        <f>S101*H101</f>
        <v>0</v>
      </c>
      <c r="AR101" s="21" t="s">
        <v>90</v>
      </c>
      <c r="AT101" s="21" t="s">
        <v>133</v>
      </c>
      <c r="AU101" s="21" t="s">
        <v>83</v>
      </c>
      <c r="AY101" s="21" t="s">
        <v>131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21" t="s">
        <v>24</v>
      </c>
      <c r="BK101" s="211">
        <f>ROUND(I101*H101,2)</f>
        <v>0</v>
      </c>
      <c r="BL101" s="21" t="s">
        <v>90</v>
      </c>
      <c r="BM101" s="21" t="s">
        <v>160</v>
      </c>
    </row>
    <row r="102" spans="2:65" s="1" customFormat="1" ht="16.5" customHeight="1">
      <c r="B102" s="38"/>
      <c r="C102" s="200" t="s">
        <v>161</v>
      </c>
      <c r="D102" s="200" t="s">
        <v>133</v>
      </c>
      <c r="E102" s="201" t="s">
        <v>162</v>
      </c>
      <c r="F102" s="202" t="s">
        <v>163</v>
      </c>
      <c r="G102" s="203" t="s">
        <v>136</v>
      </c>
      <c r="H102" s="204">
        <v>950.95</v>
      </c>
      <c r="I102" s="205"/>
      <c r="J102" s="206">
        <f>ROUND(I102*H102,2)</f>
        <v>0</v>
      </c>
      <c r="K102" s="202" t="s">
        <v>137</v>
      </c>
      <c r="L102" s="58"/>
      <c r="M102" s="207" t="s">
        <v>22</v>
      </c>
      <c r="N102" s="208" t="s">
        <v>46</v>
      </c>
      <c r="O102" s="39"/>
      <c r="P102" s="209">
        <f>O102*H102</f>
        <v>0</v>
      </c>
      <c r="Q102" s="209">
        <v>0</v>
      </c>
      <c r="R102" s="209">
        <f>Q102*H102</f>
        <v>0</v>
      </c>
      <c r="S102" s="209">
        <v>0</v>
      </c>
      <c r="T102" s="210">
        <f>S102*H102</f>
        <v>0</v>
      </c>
      <c r="AR102" s="21" t="s">
        <v>90</v>
      </c>
      <c r="AT102" s="21" t="s">
        <v>133</v>
      </c>
      <c r="AU102" s="21" t="s">
        <v>83</v>
      </c>
      <c r="AY102" s="21" t="s">
        <v>131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21" t="s">
        <v>24</v>
      </c>
      <c r="BK102" s="211">
        <f>ROUND(I102*H102,2)</f>
        <v>0</v>
      </c>
      <c r="BL102" s="21" t="s">
        <v>90</v>
      </c>
      <c r="BM102" s="21" t="s">
        <v>164</v>
      </c>
    </row>
    <row r="103" spans="2:65" s="1" customFormat="1" ht="38.25" customHeight="1">
      <c r="B103" s="38"/>
      <c r="C103" s="200" t="s">
        <v>165</v>
      </c>
      <c r="D103" s="200" t="s">
        <v>133</v>
      </c>
      <c r="E103" s="201" t="s">
        <v>166</v>
      </c>
      <c r="F103" s="202" t="s">
        <v>167</v>
      </c>
      <c r="G103" s="203" t="s">
        <v>136</v>
      </c>
      <c r="H103" s="204">
        <v>128.80000000000001</v>
      </c>
      <c r="I103" s="205"/>
      <c r="J103" s="206">
        <f>ROUND(I103*H103,2)</f>
        <v>0</v>
      </c>
      <c r="K103" s="202" t="s">
        <v>137</v>
      </c>
      <c r="L103" s="58"/>
      <c r="M103" s="207" t="s">
        <v>22</v>
      </c>
      <c r="N103" s="208" t="s">
        <v>46</v>
      </c>
      <c r="O103" s="39"/>
      <c r="P103" s="209">
        <f>O103*H103</f>
        <v>0</v>
      </c>
      <c r="Q103" s="209">
        <v>0</v>
      </c>
      <c r="R103" s="209">
        <f>Q103*H103</f>
        <v>0</v>
      </c>
      <c r="S103" s="209">
        <v>0</v>
      </c>
      <c r="T103" s="210">
        <f>S103*H103</f>
        <v>0</v>
      </c>
      <c r="AR103" s="21" t="s">
        <v>90</v>
      </c>
      <c r="AT103" s="21" t="s">
        <v>133</v>
      </c>
      <c r="AU103" s="21" t="s">
        <v>83</v>
      </c>
      <c r="AY103" s="21" t="s">
        <v>131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21" t="s">
        <v>24</v>
      </c>
      <c r="BK103" s="211">
        <f>ROUND(I103*H103,2)</f>
        <v>0</v>
      </c>
      <c r="BL103" s="21" t="s">
        <v>90</v>
      </c>
      <c r="BM103" s="21" t="s">
        <v>168</v>
      </c>
    </row>
    <row r="104" spans="2:65" s="12" customFormat="1" ht="13.5">
      <c r="B104" s="212"/>
      <c r="C104" s="213"/>
      <c r="D104" s="214" t="s">
        <v>142</v>
      </c>
      <c r="E104" s="223" t="s">
        <v>22</v>
      </c>
      <c r="F104" s="215" t="s">
        <v>169</v>
      </c>
      <c r="G104" s="213"/>
      <c r="H104" s="216">
        <v>128.80000000000001</v>
      </c>
      <c r="I104" s="217"/>
      <c r="J104" s="213"/>
      <c r="K104" s="213"/>
      <c r="L104" s="218"/>
      <c r="M104" s="219"/>
      <c r="N104" s="220"/>
      <c r="O104" s="220"/>
      <c r="P104" s="220"/>
      <c r="Q104" s="220"/>
      <c r="R104" s="220"/>
      <c r="S104" s="220"/>
      <c r="T104" s="221"/>
      <c r="AT104" s="222" t="s">
        <v>142</v>
      </c>
      <c r="AU104" s="222" t="s">
        <v>83</v>
      </c>
      <c r="AV104" s="12" t="s">
        <v>83</v>
      </c>
      <c r="AW104" s="12" t="s">
        <v>39</v>
      </c>
      <c r="AX104" s="12" t="s">
        <v>75</v>
      </c>
      <c r="AY104" s="222" t="s">
        <v>131</v>
      </c>
    </row>
    <row r="105" spans="2:65" s="1" customFormat="1" ht="25.5" customHeight="1">
      <c r="B105" s="38"/>
      <c r="C105" s="200" t="s">
        <v>170</v>
      </c>
      <c r="D105" s="200" t="s">
        <v>133</v>
      </c>
      <c r="E105" s="201" t="s">
        <v>171</v>
      </c>
      <c r="F105" s="202" t="s">
        <v>172</v>
      </c>
      <c r="G105" s="203" t="s">
        <v>173</v>
      </c>
      <c r="H105" s="204">
        <v>676.15</v>
      </c>
      <c r="I105" s="205"/>
      <c r="J105" s="206">
        <f>ROUND(I105*H105,2)</f>
        <v>0</v>
      </c>
      <c r="K105" s="202" t="s">
        <v>137</v>
      </c>
      <c r="L105" s="58"/>
      <c r="M105" s="207" t="s">
        <v>22</v>
      </c>
      <c r="N105" s="208" t="s">
        <v>46</v>
      </c>
      <c r="O105" s="39"/>
      <c r="P105" s="209">
        <f>O105*H105</f>
        <v>0</v>
      </c>
      <c r="Q105" s="209">
        <v>0</v>
      </c>
      <c r="R105" s="209">
        <f>Q105*H105</f>
        <v>0</v>
      </c>
      <c r="S105" s="209">
        <v>0</v>
      </c>
      <c r="T105" s="210">
        <f>S105*H105</f>
        <v>0</v>
      </c>
      <c r="AR105" s="21" t="s">
        <v>90</v>
      </c>
      <c r="AT105" s="21" t="s">
        <v>133</v>
      </c>
      <c r="AU105" s="21" t="s">
        <v>83</v>
      </c>
      <c r="AY105" s="21" t="s">
        <v>131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21" t="s">
        <v>24</v>
      </c>
      <c r="BK105" s="211">
        <f>ROUND(I105*H105,2)</f>
        <v>0</v>
      </c>
      <c r="BL105" s="21" t="s">
        <v>90</v>
      </c>
      <c r="BM105" s="21" t="s">
        <v>174</v>
      </c>
    </row>
    <row r="106" spans="2:65" s="1" customFormat="1" ht="25.5" customHeight="1">
      <c r="B106" s="38"/>
      <c r="C106" s="200" t="s">
        <v>29</v>
      </c>
      <c r="D106" s="200" t="s">
        <v>133</v>
      </c>
      <c r="E106" s="201" t="s">
        <v>175</v>
      </c>
      <c r="F106" s="202" t="s">
        <v>176</v>
      </c>
      <c r="G106" s="203" t="s">
        <v>173</v>
      </c>
      <c r="H106" s="204">
        <v>2937.15</v>
      </c>
      <c r="I106" s="205"/>
      <c r="J106" s="206">
        <f>ROUND(I106*H106,2)</f>
        <v>0</v>
      </c>
      <c r="K106" s="202" t="s">
        <v>137</v>
      </c>
      <c r="L106" s="58"/>
      <c r="M106" s="207" t="s">
        <v>22</v>
      </c>
      <c r="N106" s="208" t="s">
        <v>46</v>
      </c>
      <c r="O106" s="39"/>
      <c r="P106" s="209">
        <f>O106*H106</f>
        <v>0</v>
      </c>
      <c r="Q106" s="209">
        <v>0</v>
      </c>
      <c r="R106" s="209">
        <f>Q106*H106</f>
        <v>0</v>
      </c>
      <c r="S106" s="209">
        <v>0</v>
      </c>
      <c r="T106" s="210">
        <f>S106*H106</f>
        <v>0</v>
      </c>
      <c r="AR106" s="21" t="s">
        <v>90</v>
      </c>
      <c r="AT106" s="21" t="s">
        <v>133</v>
      </c>
      <c r="AU106" s="21" t="s">
        <v>83</v>
      </c>
      <c r="AY106" s="21" t="s">
        <v>131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21" t="s">
        <v>24</v>
      </c>
      <c r="BK106" s="211">
        <f>ROUND(I106*H106,2)</f>
        <v>0</v>
      </c>
      <c r="BL106" s="21" t="s">
        <v>90</v>
      </c>
      <c r="BM106" s="21" t="s">
        <v>177</v>
      </c>
    </row>
    <row r="107" spans="2:65" s="11" customFormat="1" ht="22.35" customHeight="1">
      <c r="B107" s="184"/>
      <c r="C107" s="185"/>
      <c r="D107" s="186" t="s">
        <v>74</v>
      </c>
      <c r="E107" s="198" t="s">
        <v>178</v>
      </c>
      <c r="F107" s="198" t="s">
        <v>179</v>
      </c>
      <c r="G107" s="185"/>
      <c r="H107" s="185"/>
      <c r="I107" s="188"/>
      <c r="J107" s="199">
        <f>BK107</f>
        <v>0</v>
      </c>
      <c r="K107" s="185"/>
      <c r="L107" s="190"/>
      <c r="M107" s="191"/>
      <c r="N107" s="192"/>
      <c r="O107" s="192"/>
      <c r="P107" s="193">
        <f>SUM(P108:P110)</f>
        <v>0</v>
      </c>
      <c r="Q107" s="192"/>
      <c r="R107" s="193">
        <f>SUM(R108:R110)</f>
        <v>2.1298999999999998E-2</v>
      </c>
      <c r="S107" s="192"/>
      <c r="T107" s="194">
        <f>SUM(T108:T110)</f>
        <v>0</v>
      </c>
      <c r="AR107" s="195" t="s">
        <v>24</v>
      </c>
      <c r="AT107" s="196" t="s">
        <v>74</v>
      </c>
      <c r="AU107" s="196" t="s">
        <v>83</v>
      </c>
      <c r="AY107" s="195" t="s">
        <v>131</v>
      </c>
      <c r="BK107" s="197">
        <f>SUM(BK108:BK110)</f>
        <v>0</v>
      </c>
    </row>
    <row r="108" spans="2:65" s="1" customFormat="1" ht="25.5" customHeight="1">
      <c r="B108" s="38"/>
      <c r="C108" s="200" t="s">
        <v>180</v>
      </c>
      <c r="D108" s="200" t="s">
        <v>133</v>
      </c>
      <c r="E108" s="201" t="s">
        <v>181</v>
      </c>
      <c r="F108" s="202" t="s">
        <v>182</v>
      </c>
      <c r="G108" s="203" t="s">
        <v>173</v>
      </c>
      <c r="H108" s="204">
        <v>676.15</v>
      </c>
      <c r="I108" s="205"/>
      <c r="J108" s="206">
        <f>ROUND(I108*H108,2)</f>
        <v>0</v>
      </c>
      <c r="K108" s="202" t="s">
        <v>137</v>
      </c>
      <c r="L108" s="58"/>
      <c r="M108" s="207" t="s">
        <v>22</v>
      </c>
      <c r="N108" s="208" t="s">
        <v>46</v>
      </c>
      <c r="O108" s="39"/>
      <c r="P108" s="209">
        <f>O108*H108</f>
        <v>0</v>
      </c>
      <c r="Q108" s="209">
        <v>0</v>
      </c>
      <c r="R108" s="209">
        <f>Q108*H108</f>
        <v>0</v>
      </c>
      <c r="S108" s="209">
        <v>0</v>
      </c>
      <c r="T108" s="210">
        <f>S108*H108</f>
        <v>0</v>
      </c>
      <c r="AR108" s="21" t="s">
        <v>90</v>
      </c>
      <c r="AT108" s="21" t="s">
        <v>133</v>
      </c>
      <c r="AU108" s="21" t="s">
        <v>144</v>
      </c>
      <c r="AY108" s="21" t="s">
        <v>131</v>
      </c>
      <c r="BE108" s="211">
        <f>IF(N108="základní",J108,0)</f>
        <v>0</v>
      </c>
      <c r="BF108" s="211">
        <f>IF(N108="snížená",J108,0)</f>
        <v>0</v>
      </c>
      <c r="BG108" s="211">
        <f>IF(N108="zákl. přenesená",J108,0)</f>
        <v>0</v>
      </c>
      <c r="BH108" s="211">
        <f>IF(N108="sníž. přenesená",J108,0)</f>
        <v>0</v>
      </c>
      <c r="BI108" s="211">
        <f>IF(N108="nulová",J108,0)</f>
        <v>0</v>
      </c>
      <c r="BJ108" s="21" t="s">
        <v>24</v>
      </c>
      <c r="BK108" s="211">
        <f>ROUND(I108*H108,2)</f>
        <v>0</v>
      </c>
      <c r="BL108" s="21" t="s">
        <v>90</v>
      </c>
      <c r="BM108" s="21" t="s">
        <v>183</v>
      </c>
    </row>
    <row r="109" spans="2:65" s="1" customFormat="1" ht="16.5" customHeight="1">
      <c r="B109" s="38"/>
      <c r="C109" s="224" t="s">
        <v>184</v>
      </c>
      <c r="D109" s="224" t="s">
        <v>185</v>
      </c>
      <c r="E109" s="225" t="s">
        <v>186</v>
      </c>
      <c r="F109" s="226" t="s">
        <v>187</v>
      </c>
      <c r="G109" s="227" t="s">
        <v>188</v>
      </c>
      <c r="H109" s="228">
        <v>21.298999999999999</v>
      </c>
      <c r="I109" s="229"/>
      <c r="J109" s="230">
        <f>ROUND(I109*H109,2)</f>
        <v>0</v>
      </c>
      <c r="K109" s="226" t="s">
        <v>137</v>
      </c>
      <c r="L109" s="231"/>
      <c r="M109" s="232" t="s">
        <v>22</v>
      </c>
      <c r="N109" s="233" t="s">
        <v>46</v>
      </c>
      <c r="O109" s="39"/>
      <c r="P109" s="209">
        <f>O109*H109</f>
        <v>0</v>
      </c>
      <c r="Q109" s="209">
        <v>1E-3</v>
      </c>
      <c r="R109" s="209">
        <f>Q109*H109</f>
        <v>2.1298999999999998E-2</v>
      </c>
      <c r="S109" s="209">
        <v>0</v>
      </c>
      <c r="T109" s="210">
        <f>S109*H109</f>
        <v>0</v>
      </c>
      <c r="AR109" s="21" t="s">
        <v>165</v>
      </c>
      <c r="AT109" s="21" t="s">
        <v>185</v>
      </c>
      <c r="AU109" s="21" t="s">
        <v>144</v>
      </c>
      <c r="AY109" s="21" t="s">
        <v>131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21" t="s">
        <v>24</v>
      </c>
      <c r="BK109" s="211">
        <f>ROUND(I109*H109,2)</f>
        <v>0</v>
      </c>
      <c r="BL109" s="21" t="s">
        <v>90</v>
      </c>
      <c r="BM109" s="21" t="s">
        <v>189</v>
      </c>
    </row>
    <row r="110" spans="2:65" s="12" customFormat="1" ht="13.5">
      <c r="B110" s="212"/>
      <c r="C110" s="213"/>
      <c r="D110" s="214" t="s">
        <v>142</v>
      </c>
      <c r="E110" s="213"/>
      <c r="F110" s="215" t="s">
        <v>190</v>
      </c>
      <c r="G110" s="213"/>
      <c r="H110" s="216">
        <v>21.298999999999999</v>
      </c>
      <c r="I110" s="217"/>
      <c r="J110" s="213"/>
      <c r="K110" s="213"/>
      <c r="L110" s="218"/>
      <c r="M110" s="219"/>
      <c r="N110" s="220"/>
      <c r="O110" s="220"/>
      <c r="P110" s="220"/>
      <c r="Q110" s="220"/>
      <c r="R110" s="220"/>
      <c r="S110" s="220"/>
      <c r="T110" s="221"/>
      <c r="AT110" s="222" t="s">
        <v>142</v>
      </c>
      <c r="AU110" s="222" t="s">
        <v>144</v>
      </c>
      <c r="AV110" s="12" t="s">
        <v>83</v>
      </c>
      <c r="AW110" s="12" t="s">
        <v>6</v>
      </c>
      <c r="AX110" s="12" t="s">
        <v>24</v>
      </c>
      <c r="AY110" s="222" t="s">
        <v>131</v>
      </c>
    </row>
    <row r="111" spans="2:65" s="11" customFormat="1" ht="29.85" customHeight="1">
      <c r="B111" s="184"/>
      <c r="C111" s="185"/>
      <c r="D111" s="186" t="s">
        <v>74</v>
      </c>
      <c r="E111" s="198" t="s">
        <v>90</v>
      </c>
      <c r="F111" s="198" t="s">
        <v>191</v>
      </c>
      <c r="G111" s="185"/>
      <c r="H111" s="185"/>
      <c r="I111" s="188"/>
      <c r="J111" s="199">
        <f>BK111</f>
        <v>0</v>
      </c>
      <c r="K111" s="185"/>
      <c r="L111" s="190"/>
      <c r="M111" s="191"/>
      <c r="N111" s="192"/>
      <c r="O111" s="192"/>
      <c r="P111" s="193">
        <f>SUM(P112:P113)</f>
        <v>0</v>
      </c>
      <c r="Q111" s="192"/>
      <c r="R111" s="193">
        <f>SUM(R112:R113)</f>
        <v>965.03097600000001</v>
      </c>
      <c r="S111" s="192"/>
      <c r="T111" s="194">
        <f>SUM(T112:T113)</f>
        <v>0</v>
      </c>
      <c r="AR111" s="195" t="s">
        <v>24</v>
      </c>
      <c r="AT111" s="196" t="s">
        <v>74</v>
      </c>
      <c r="AU111" s="196" t="s">
        <v>24</v>
      </c>
      <c r="AY111" s="195" t="s">
        <v>131</v>
      </c>
      <c r="BK111" s="197">
        <f>SUM(BK112:BK113)</f>
        <v>0</v>
      </c>
    </row>
    <row r="112" spans="2:65" s="1" customFormat="1" ht="25.5" customHeight="1">
      <c r="B112" s="38"/>
      <c r="C112" s="200" t="s">
        <v>192</v>
      </c>
      <c r="D112" s="200" t="s">
        <v>133</v>
      </c>
      <c r="E112" s="201" t="s">
        <v>193</v>
      </c>
      <c r="F112" s="202" t="s">
        <v>194</v>
      </c>
      <c r="G112" s="203" t="s">
        <v>136</v>
      </c>
      <c r="H112" s="204">
        <v>452.2</v>
      </c>
      <c r="I112" s="205"/>
      <c r="J112" s="206">
        <f>ROUND(I112*H112,2)</f>
        <v>0</v>
      </c>
      <c r="K112" s="202" t="s">
        <v>137</v>
      </c>
      <c r="L112" s="58"/>
      <c r="M112" s="207" t="s">
        <v>22</v>
      </c>
      <c r="N112" s="208" t="s">
        <v>46</v>
      </c>
      <c r="O112" s="39"/>
      <c r="P112" s="209">
        <f>O112*H112</f>
        <v>0</v>
      </c>
      <c r="Q112" s="209">
        <v>2.13408</v>
      </c>
      <c r="R112" s="209">
        <f>Q112*H112</f>
        <v>965.03097600000001</v>
      </c>
      <c r="S112" s="209">
        <v>0</v>
      </c>
      <c r="T112" s="210">
        <f>S112*H112</f>
        <v>0</v>
      </c>
      <c r="AR112" s="21" t="s">
        <v>90</v>
      </c>
      <c r="AT112" s="21" t="s">
        <v>133</v>
      </c>
      <c r="AU112" s="21" t="s">
        <v>83</v>
      </c>
      <c r="AY112" s="21" t="s">
        <v>131</v>
      </c>
      <c r="BE112" s="211">
        <f>IF(N112="základní",J112,0)</f>
        <v>0</v>
      </c>
      <c r="BF112" s="211">
        <f>IF(N112="snížená",J112,0)</f>
        <v>0</v>
      </c>
      <c r="BG112" s="211">
        <f>IF(N112="zákl. přenesená",J112,0)</f>
        <v>0</v>
      </c>
      <c r="BH112" s="211">
        <f>IF(N112="sníž. přenesená",J112,0)</f>
        <v>0</v>
      </c>
      <c r="BI112" s="211">
        <f>IF(N112="nulová",J112,0)</f>
        <v>0</v>
      </c>
      <c r="BJ112" s="21" t="s">
        <v>24</v>
      </c>
      <c r="BK112" s="211">
        <f>ROUND(I112*H112,2)</f>
        <v>0</v>
      </c>
      <c r="BL112" s="21" t="s">
        <v>90</v>
      </c>
      <c r="BM112" s="21" t="s">
        <v>195</v>
      </c>
    </row>
    <row r="113" spans="2:65" s="12" customFormat="1" ht="13.5">
      <c r="B113" s="212"/>
      <c r="C113" s="213"/>
      <c r="D113" s="214" t="s">
        <v>142</v>
      </c>
      <c r="E113" s="223" t="s">
        <v>22</v>
      </c>
      <c r="F113" s="215" t="s">
        <v>196</v>
      </c>
      <c r="G113" s="213"/>
      <c r="H113" s="216">
        <v>452.2</v>
      </c>
      <c r="I113" s="217"/>
      <c r="J113" s="213"/>
      <c r="K113" s="213"/>
      <c r="L113" s="218"/>
      <c r="M113" s="219"/>
      <c r="N113" s="220"/>
      <c r="O113" s="220"/>
      <c r="P113" s="220"/>
      <c r="Q113" s="220"/>
      <c r="R113" s="220"/>
      <c r="S113" s="220"/>
      <c r="T113" s="221"/>
      <c r="AT113" s="222" t="s">
        <v>142</v>
      </c>
      <c r="AU113" s="222" t="s">
        <v>83</v>
      </c>
      <c r="AV113" s="12" t="s">
        <v>83</v>
      </c>
      <c r="AW113" s="12" t="s">
        <v>39</v>
      </c>
      <c r="AX113" s="12" t="s">
        <v>75</v>
      </c>
      <c r="AY113" s="222" t="s">
        <v>131</v>
      </c>
    </row>
    <row r="114" spans="2:65" s="11" customFormat="1" ht="29.85" customHeight="1">
      <c r="B114" s="184"/>
      <c r="C114" s="185"/>
      <c r="D114" s="186" t="s">
        <v>74</v>
      </c>
      <c r="E114" s="198" t="s">
        <v>153</v>
      </c>
      <c r="F114" s="198" t="s">
        <v>197</v>
      </c>
      <c r="G114" s="185"/>
      <c r="H114" s="185"/>
      <c r="I114" s="188"/>
      <c r="J114" s="199">
        <f>BK114</f>
        <v>0</v>
      </c>
      <c r="K114" s="185"/>
      <c r="L114" s="190"/>
      <c r="M114" s="191"/>
      <c r="N114" s="192"/>
      <c r="O114" s="192"/>
      <c r="P114" s="193">
        <f>SUM(P115:P121)</f>
        <v>0</v>
      </c>
      <c r="Q114" s="192"/>
      <c r="R114" s="193">
        <f>SUM(R115:R121)</f>
        <v>57.910777159999995</v>
      </c>
      <c r="S114" s="192"/>
      <c r="T114" s="194">
        <f>SUM(T115:T121)</f>
        <v>0</v>
      </c>
      <c r="AR114" s="195" t="s">
        <v>24</v>
      </c>
      <c r="AT114" s="196" t="s">
        <v>74</v>
      </c>
      <c r="AU114" s="196" t="s">
        <v>24</v>
      </c>
      <c r="AY114" s="195" t="s">
        <v>131</v>
      </c>
      <c r="BK114" s="197">
        <f>SUM(BK115:BK121)</f>
        <v>0</v>
      </c>
    </row>
    <row r="115" spans="2:65" s="1" customFormat="1" ht="16.5" customHeight="1">
      <c r="B115" s="38"/>
      <c r="C115" s="200" t="s">
        <v>198</v>
      </c>
      <c r="D115" s="200" t="s">
        <v>133</v>
      </c>
      <c r="E115" s="201" t="s">
        <v>199</v>
      </c>
      <c r="F115" s="202" t="s">
        <v>200</v>
      </c>
      <c r="G115" s="203" t="s">
        <v>201</v>
      </c>
      <c r="H115" s="204">
        <v>0.16400000000000001</v>
      </c>
      <c r="I115" s="205"/>
      <c r="J115" s="206">
        <f>ROUND(I115*H115,2)</f>
        <v>0</v>
      </c>
      <c r="K115" s="202" t="s">
        <v>137</v>
      </c>
      <c r="L115" s="58"/>
      <c r="M115" s="207" t="s">
        <v>22</v>
      </c>
      <c r="N115" s="208" t="s">
        <v>46</v>
      </c>
      <c r="O115" s="39"/>
      <c r="P115" s="209">
        <f>O115*H115</f>
        <v>0</v>
      </c>
      <c r="Q115" s="209">
        <v>1.0525899999999999</v>
      </c>
      <c r="R115" s="209">
        <f>Q115*H115</f>
        <v>0.17262475999999999</v>
      </c>
      <c r="S115" s="209">
        <v>0</v>
      </c>
      <c r="T115" s="210">
        <f>S115*H115</f>
        <v>0</v>
      </c>
      <c r="AR115" s="21" t="s">
        <v>90</v>
      </c>
      <c r="AT115" s="21" t="s">
        <v>133</v>
      </c>
      <c r="AU115" s="21" t="s">
        <v>83</v>
      </c>
      <c r="AY115" s="21" t="s">
        <v>131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21" t="s">
        <v>24</v>
      </c>
      <c r="BK115" s="211">
        <f>ROUND(I115*H115,2)</f>
        <v>0</v>
      </c>
      <c r="BL115" s="21" t="s">
        <v>90</v>
      </c>
      <c r="BM115" s="21" t="s">
        <v>202</v>
      </c>
    </row>
    <row r="116" spans="2:65" s="12" customFormat="1" ht="13.5">
      <c r="B116" s="212"/>
      <c r="C116" s="213"/>
      <c r="D116" s="214" t="s">
        <v>142</v>
      </c>
      <c r="E116" s="223" t="s">
        <v>22</v>
      </c>
      <c r="F116" s="215" t="s">
        <v>203</v>
      </c>
      <c r="G116" s="213"/>
      <c r="H116" s="216">
        <v>0.16400000000000001</v>
      </c>
      <c r="I116" s="217"/>
      <c r="J116" s="213"/>
      <c r="K116" s="213"/>
      <c r="L116" s="218"/>
      <c r="M116" s="219"/>
      <c r="N116" s="220"/>
      <c r="O116" s="220"/>
      <c r="P116" s="220"/>
      <c r="Q116" s="220"/>
      <c r="R116" s="220"/>
      <c r="S116" s="220"/>
      <c r="T116" s="221"/>
      <c r="AT116" s="222" t="s">
        <v>142</v>
      </c>
      <c r="AU116" s="222" t="s">
        <v>83</v>
      </c>
      <c r="AV116" s="12" t="s">
        <v>83</v>
      </c>
      <c r="AW116" s="12" t="s">
        <v>39</v>
      </c>
      <c r="AX116" s="12" t="s">
        <v>75</v>
      </c>
      <c r="AY116" s="222" t="s">
        <v>131</v>
      </c>
    </row>
    <row r="117" spans="2:65" s="1" customFormat="1" ht="25.5" customHeight="1">
      <c r="B117" s="38"/>
      <c r="C117" s="200" t="s">
        <v>10</v>
      </c>
      <c r="D117" s="200" t="s">
        <v>133</v>
      </c>
      <c r="E117" s="201" t="s">
        <v>204</v>
      </c>
      <c r="F117" s="202" t="s">
        <v>205</v>
      </c>
      <c r="G117" s="203" t="s">
        <v>136</v>
      </c>
      <c r="H117" s="204">
        <v>3.36</v>
      </c>
      <c r="I117" s="205"/>
      <c r="J117" s="206">
        <f>ROUND(I117*H117,2)</f>
        <v>0</v>
      </c>
      <c r="K117" s="202" t="s">
        <v>137</v>
      </c>
      <c r="L117" s="58"/>
      <c r="M117" s="207" t="s">
        <v>22</v>
      </c>
      <c r="N117" s="208" t="s">
        <v>46</v>
      </c>
      <c r="O117" s="39"/>
      <c r="P117" s="209">
        <f>O117*H117</f>
        <v>0</v>
      </c>
      <c r="Q117" s="209">
        <v>2.2563399999999998</v>
      </c>
      <c r="R117" s="209">
        <f>Q117*H117</f>
        <v>7.5813023999999993</v>
      </c>
      <c r="S117" s="209">
        <v>0</v>
      </c>
      <c r="T117" s="210">
        <f>S117*H117</f>
        <v>0</v>
      </c>
      <c r="AR117" s="21" t="s">
        <v>90</v>
      </c>
      <c r="AT117" s="21" t="s">
        <v>133</v>
      </c>
      <c r="AU117" s="21" t="s">
        <v>83</v>
      </c>
      <c r="AY117" s="21" t="s">
        <v>131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21" t="s">
        <v>24</v>
      </c>
      <c r="BK117" s="211">
        <f>ROUND(I117*H117,2)</f>
        <v>0</v>
      </c>
      <c r="BL117" s="21" t="s">
        <v>90</v>
      </c>
      <c r="BM117" s="21" t="s">
        <v>206</v>
      </c>
    </row>
    <row r="118" spans="2:65" s="12" customFormat="1" ht="13.5">
      <c r="B118" s="212"/>
      <c r="C118" s="213"/>
      <c r="D118" s="214" t="s">
        <v>142</v>
      </c>
      <c r="E118" s="223" t="s">
        <v>22</v>
      </c>
      <c r="F118" s="215" t="s">
        <v>207</v>
      </c>
      <c r="G118" s="213"/>
      <c r="H118" s="216">
        <v>3.36</v>
      </c>
      <c r="I118" s="217"/>
      <c r="J118" s="213"/>
      <c r="K118" s="213"/>
      <c r="L118" s="218"/>
      <c r="M118" s="219"/>
      <c r="N118" s="220"/>
      <c r="O118" s="220"/>
      <c r="P118" s="220"/>
      <c r="Q118" s="220"/>
      <c r="R118" s="220"/>
      <c r="S118" s="220"/>
      <c r="T118" s="221"/>
      <c r="AT118" s="222" t="s">
        <v>142</v>
      </c>
      <c r="AU118" s="222" t="s">
        <v>83</v>
      </c>
      <c r="AV118" s="12" t="s">
        <v>83</v>
      </c>
      <c r="AW118" s="12" t="s">
        <v>39</v>
      </c>
      <c r="AX118" s="12" t="s">
        <v>75</v>
      </c>
      <c r="AY118" s="222" t="s">
        <v>131</v>
      </c>
    </row>
    <row r="119" spans="2:65" s="1" customFormat="1" ht="25.5" customHeight="1">
      <c r="B119" s="38"/>
      <c r="C119" s="200" t="s">
        <v>208</v>
      </c>
      <c r="D119" s="200" t="s">
        <v>133</v>
      </c>
      <c r="E119" s="201" t="s">
        <v>209</v>
      </c>
      <c r="F119" s="202" t="s">
        <v>210</v>
      </c>
      <c r="G119" s="203" t="s">
        <v>211</v>
      </c>
      <c r="H119" s="204">
        <v>31</v>
      </c>
      <c r="I119" s="205"/>
      <c r="J119" s="206">
        <f>ROUND(I119*H119,2)</f>
        <v>0</v>
      </c>
      <c r="K119" s="202" t="s">
        <v>137</v>
      </c>
      <c r="L119" s="58"/>
      <c r="M119" s="207" t="s">
        <v>22</v>
      </c>
      <c r="N119" s="208" t="s">
        <v>46</v>
      </c>
      <c r="O119" s="39"/>
      <c r="P119" s="209">
        <f>O119*H119</f>
        <v>0</v>
      </c>
      <c r="Q119" s="209">
        <v>0.88534999999999997</v>
      </c>
      <c r="R119" s="209">
        <f>Q119*H119</f>
        <v>27.44585</v>
      </c>
      <c r="S119" s="209">
        <v>0</v>
      </c>
      <c r="T119" s="210">
        <f>S119*H119</f>
        <v>0</v>
      </c>
      <c r="AR119" s="21" t="s">
        <v>90</v>
      </c>
      <c r="AT119" s="21" t="s">
        <v>133</v>
      </c>
      <c r="AU119" s="21" t="s">
        <v>83</v>
      </c>
      <c r="AY119" s="21" t="s">
        <v>131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21" t="s">
        <v>24</v>
      </c>
      <c r="BK119" s="211">
        <f>ROUND(I119*H119,2)</f>
        <v>0</v>
      </c>
      <c r="BL119" s="21" t="s">
        <v>90</v>
      </c>
      <c r="BM119" s="21" t="s">
        <v>212</v>
      </c>
    </row>
    <row r="120" spans="2:65" s="12" customFormat="1" ht="13.5">
      <c r="B120" s="212"/>
      <c r="C120" s="213"/>
      <c r="D120" s="214" t="s">
        <v>142</v>
      </c>
      <c r="E120" s="223" t="s">
        <v>22</v>
      </c>
      <c r="F120" s="215" t="s">
        <v>213</v>
      </c>
      <c r="G120" s="213"/>
      <c r="H120" s="216">
        <v>31</v>
      </c>
      <c r="I120" s="217"/>
      <c r="J120" s="213"/>
      <c r="K120" s="213"/>
      <c r="L120" s="218"/>
      <c r="M120" s="219"/>
      <c r="N120" s="220"/>
      <c r="O120" s="220"/>
      <c r="P120" s="220"/>
      <c r="Q120" s="220"/>
      <c r="R120" s="220"/>
      <c r="S120" s="220"/>
      <c r="T120" s="221"/>
      <c r="AT120" s="222" t="s">
        <v>142</v>
      </c>
      <c r="AU120" s="222" t="s">
        <v>83</v>
      </c>
      <c r="AV120" s="12" t="s">
        <v>83</v>
      </c>
      <c r="AW120" s="12" t="s">
        <v>39</v>
      </c>
      <c r="AX120" s="12" t="s">
        <v>75</v>
      </c>
      <c r="AY120" s="222" t="s">
        <v>131</v>
      </c>
    </row>
    <row r="121" spans="2:65" s="1" customFormat="1" ht="25.5" customHeight="1">
      <c r="B121" s="38"/>
      <c r="C121" s="224" t="s">
        <v>214</v>
      </c>
      <c r="D121" s="224" t="s">
        <v>185</v>
      </c>
      <c r="E121" s="225" t="s">
        <v>215</v>
      </c>
      <c r="F121" s="226" t="s">
        <v>216</v>
      </c>
      <c r="G121" s="227" t="s">
        <v>217</v>
      </c>
      <c r="H121" s="228">
        <v>13</v>
      </c>
      <c r="I121" s="229"/>
      <c r="J121" s="230">
        <f>ROUND(I121*H121,2)</f>
        <v>0</v>
      </c>
      <c r="K121" s="226" t="s">
        <v>137</v>
      </c>
      <c r="L121" s="231"/>
      <c r="M121" s="232" t="s">
        <v>22</v>
      </c>
      <c r="N121" s="233" t="s">
        <v>46</v>
      </c>
      <c r="O121" s="39"/>
      <c r="P121" s="209">
        <f>O121*H121</f>
        <v>0</v>
      </c>
      <c r="Q121" s="209">
        <v>1.7470000000000001</v>
      </c>
      <c r="R121" s="209">
        <f>Q121*H121</f>
        <v>22.711000000000002</v>
      </c>
      <c r="S121" s="209">
        <v>0</v>
      </c>
      <c r="T121" s="210">
        <f>S121*H121</f>
        <v>0</v>
      </c>
      <c r="AR121" s="21" t="s">
        <v>165</v>
      </c>
      <c r="AT121" s="21" t="s">
        <v>185</v>
      </c>
      <c r="AU121" s="21" t="s">
        <v>83</v>
      </c>
      <c r="AY121" s="21" t="s">
        <v>131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21" t="s">
        <v>24</v>
      </c>
      <c r="BK121" s="211">
        <f>ROUND(I121*H121,2)</f>
        <v>0</v>
      </c>
      <c r="BL121" s="21" t="s">
        <v>90</v>
      </c>
      <c r="BM121" s="21" t="s">
        <v>218</v>
      </c>
    </row>
    <row r="122" spans="2:65" s="11" customFormat="1" ht="29.85" customHeight="1">
      <c r="B122" s="184"/>
      <c r="C122" s="185"/>
      <c r="D122" s="186" t="s">
        <v>74</v>
      </c>
      <c r="E122" s="198" t="s">
        <v>170</v>
      </c>
      <c r="F122" s="198" t="s">
        <v>219</v>
      </c>
      <c r="G122" s="185"/>
      <c r="H122" s="185"/>
      <c r="I122" s="188"/>
      <c r="J122" s="199">
        <f>BK122</f>
        <v>0</v>
      </c>
      <c r="K122" s="185"/>
      <c r="L122" s="190"/>
      <c r="M122" s="191"/>
      <c r="N122" s="192"/>
      <c r="O122" s="192"/>
      <c r="P122" s="193">
        <f>SUM(P123:P126)</f>
        <v>0</v>
      </c>
      <c r="Q122" s="192"/>
      <c r="R122" s="193">
        <f>SUM(R123:R126)</f>
        <v>100.51860000000001</v>
      </c>
      <c r="S122" s="192"/>
      <c r="T122" s="194">
        <f>SUM(T123:T126)</f>
        <v>0</v>
      </c>
      <c r="AR122" s="195" t="s">
        <v>24</v>
      </c>
      <c r="AT122" s="196" t="s">
        <v>74</v>
      </c>
      <c r="AU122" s="196" t="s">
        <v>24</v>
      </c>
      <c r="AY122" s="195" t="s">
        <v>131</v>
      </c>
      <c r="BK122" s="197">
        <f>SUM(BK123:BK126)</f>
        <v>0</v>
      </c>
    </row>
    <row r="123" spans="2:65" s="1" customFormat="1" ht="16.5" customHeight="1">
      <c r="B123" s="38"/>
      <c r="C123" s="200" t="s">
        <v>178</v>
      </c>
      <c r="D123" s="200" t="s">
        <v>133</v>
      </c>
      <c r="E123" s="201" t="s">
        <v>220</v>
      </c>
      <c r="F123" s="202" t="s">
        <v>221</v>
      </c>
      <c r="G123" s="203" t="s">
        <v>211</v>
      </c>
      <c r="H123" s="204">
        <v>12</v>
      </c>
      <c r="I123" s="205"/>
      <c r="J123" s="206">
        <f>ROUND(I123*H123,2)</f>
        <v>0</v>
      </c>
      <c r="K123" s="202" t="s">
        <v>22</v>
      </c>
      <c r="L123" s="58"/>
      <c r="M123" s="207" t="s">
        <v>22</v>
      </c>
      <c r="N123" s="208" t="s">
        <v>46</v>
      </c>
      <c r="O123" s="39"/>
      <c r="P123" s="209">
        <f>O123*H123</f>
        <v>0</v>
      </c>
      <c r="Q123" s="209">
        <v>8.4000000000000003E-4</v>
      </c>
      <c r="R123" s="209">
        <f>Q123*H123</f>
        <v>1.008E-2</v>
      </c>
      <c r="S123" s="209">
        <v>0</v>
      </c>
      <c r="T123" s="210">
        <f>S123*H123</f>
        <v>0</v>
      </c>
      <c r="AR123" s="21" t="s">
        <v>90</v>
      </c>
      <c r="AT123" s="21" t="s">
        <v>133</v>
      </c>
      <c r="AU123" s="21" t="s">
        <v>83</v>
      </c>
      <c r="AY123" s="21" t="s">
        <v>131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21" t="s">
        <v>24</v>
      </c>
      <c r="BK123" s="211">
        <f>ROUND(I123*H123,2)</f>
        <v>0</v>
      </c>
      <c r="BL123" s="21" t="s">
        <v>90</v>
      </c>
      <c r="BM123" s="21" t="s">
        <v>222</v>
      </c>
    </row>
    <row r="124" spans="2:65" s="12" customFormat="1" ht="13.5">
      <c r="B124" s="212"/>
      <c r="C124" s="213"/>
      <c r="D124" s="214" t="s">
        <v>142</v>
      </c>
      <c r="E124" s="223" t="s">
        <v>22</v>
      </c>
      <c r="F124" s="215" t="s">
        <v>223</v>
      </c>
      <c r="G124" s="213"/>
      <c r="H124" s="216">
        <v>12</v>
      </c>
      <c r="I124" s="217"/>
      <c r="J124" s="213"/>
      <c r="K124" s="213"/>
      <c r="L124" s="218"/>
      <c r="M124" s="219"/>
      <c r="N124" s="220"/>
      <c r="O124" s="220"/>
      <c r="P124" s="220"/>
      <c r="Q124" s="220"/>
      <c r="R124" s="220"/>
      <c r="S124" s="220"/>
      <c r="T124" s="221"/>
      <c r="AT124" s="222" t="s">
        <v>142</v>
      </c>
      <c r="AU124" s="222" t="s">
        <v>83</v>
      </c>
      <c r="AV124" s="12" t="s">
        <v>83</v>
      </c>
      <c r="AW124" s="12" t="s">
        <v>39</v>
      </c>
      <c r="AX124" s="12" t="s">
        <v>24</v>
      </c>
      <c r="AY124" s="222" t="s">
        <v>131</v>
      </c>
    </row>
    <row r="125" spans="2:65" s="1" customFormat="1" ht="25.5" customHeight="1">
      <c r="B125" s="38"/>
      <c r="C125" s="200" t="s">
        <v>224</v>
      </c>
      <c r="D125" s="200" t="s">
        <v>133</v>
      </c>
      <c r="E125" s="201" t="s">
        <v>225</v>
      </c>
      <c r="F125" s="202" t="s">
        <v>226</v>
      </c>
      <c r="G125" s="203" t="s">
        <v>217</v>
      </c>
      <c r="H125" s="204">
        <v>6</v>
      </c>
      <c r="I125" s="205"/>
      <c r="J125" s="206">
        <f>ROUND(I125*H125,2)</f>
        <v>0</v>
      </c>
      <c r="K125" s="202" t="s">
        <v>137</v>
      </c>
      <c r="L125" s="58"/>
      <c r="M125" s="207" t="s">
        <v>22</v>
      </c>
      <c r="N125" s="208" t="s">
        <v>46</v>
      </c>
      <c r="O125" s="39"/>
      <c r="P125" s="209">
        <f>O125*H125</f>
        <v>0</v>
      </c>
      <c r="Q125" s="209">
        <v>16.75142</v>
      </c>
      <c r="R125" s="209">
        <f>Q125*H125</f>
        <v>100.50852</v>
      </c>
      <c r="S125" s="209">
        <v>0</v>
      </c>
      <c r="T125" s="210">
        <f>S125*H125</f>
        <v>0</v>
      </c>
      <c r="AR125" s="21" t="s">
        <v>90</v>
      </c>
      <c r="AT125" s="21" t="s">
        <v>133</v>
      </c>
      <c r="AU125" s="21" t="s">
        <v>83</v>
      </c>
      <c r="AY125" s="21" t="s">
        <v>131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21" t="s">
        <v>24</v>
      </c>
      <c r="BK125" s="211">
        <f>ROUND(I125*H125,2)</f>
        <v>0</v>
      </c>
      <c r="BL125" s="21" t="s">
        <v>90</v>
      </c>
      <c r="BM125" s="21" t="s">
        <v>227</v>
      </c>
    </row>
    <row r="126" spans="2:65" s="12" customFormat="1" ht="13.5">
      <c r="B126" s="212"/>
      <c r="C126" s="213"/>
      <c r="D126" s="214" t="s">
        <v>142</v>
      </c>
      <c r="E126" s="223" t="s">
        <v>22</v>
      </c>
      <c r="F126" s="215" t="s">
        <v>228</v>
      </c>
      <c r="G126" s="213"/>
      <c r="H126" s="216">
        <v>6</v>
      </c>
      <c r="I126" s="217"/>
      <c r="J126" s="213"/>
      <c r="K126" s="213"/>
      <c r="L126" s="218"/>
      <c r="M126" s="219"/>
      <c r="N126" s="220"/>
      <c r="O126" s="220"/>
      <c r="P126" s="220"/>
      <c r="Q126" s="220"/>
      <c r="R126" s="220"/>
      <c r="S126" s="220"/>
      <c r="T126" s="221"/>
      <c r="AT126" s="222" t="s">
        <v>142</v>
      </c>
      <c r="AU126" s="222" t="s">
        <v>83</v>
      </c>
      <c r="AV126" s="12" t="s">
        <v>83</v>
      </c>
      <c r="AW126" s="12" t="s">
        <v>39</v>
      </c>
      <c r="AX126" s="12" t="s">
        <v>75</v>
      </c>
      <c r="AY126" s="222" t="s">
        <v>131</v>
      </c>
    </row>
    <row r="127" spans="2:65" s="11" customFormat="1" ht="29.85" customHeight="1">
      <c r="B127" s="184"/>
      <c r="C127" s="185"/>
      <c r="D127" s="186" t="s">
        <v>74</v>
      </c>
      <c r="E127" s="198" t="s">
        <v>229</v>
      </c>
      <c r="F127" s="198" t="s">
        <v>230</v>
      </c>
      <c r="G127" s="185"/>
      <c r="H127" s="185"/>
      <c r="I127" s="188"/>
      <c r="J127" s="199">
        <f>BK127</f>
        <v>0</v>
      </c>
      <c r="K127" s="185"/>
      <c r="L127" s="190"/>
      <c r="M127" s="191"/>
      <c r="N127" s="192"/>
      <c r="O127" s="192"/>
      <c r="P127" s="193">
        <f>P128</f>
        <v>0</v>
      </c>
      <c r="Q127" s="192"/>
      <c r="R127" s="193">
        <f>R128</f>
        <v>0</v>
      </c>
      <c r="S127" s="192"/>
      <c r="T127" s="194">
        <f>T128</f>
        <v>0</v>
      </c>
      <c r="AR127" s="195" t="s">
        <v>24</v>
      </c>
      <c r="AT127" s="196" t="s">
        <v>74</v>
      </c>
      <c r="AU127" s="196" t="s">
        <v>24</v>
      </c>
      <c r="AY127" s="195" t="s">
        <v>131</v>
      </c>
      <c r="BK127" s="197">
        <f>BK128</f>
        <v>0</v>
      </c>
    </row>
    <row r="128" spans="2:65" s="1" customFormat="1" ht="25.5" customHeight="1">
      <c r="B128" s="38"/>
      <c r="C128" s="200" t="s">
        <v>231</v>
      </c>
      <c r="D128" s="200" t="s">
        <v>133</v>
      </c>
      <c r="E128" s="201" t="s">
        <v>232</v>
      </c>
      <c r="F128" s="202" t="s">
        <v>233</v>
      </c>
      <c r="G128" s="203" t="s">
        <v>201</v>
      </c>
      <c r="H128" s="204">
        <v>1123.482</v>
      </c>
      <c r="I128" s="205"/>
      <c r="J128" s="206">
        <f>ROUND(I128*H128,2)</f>
        <v>0</v>
      </c>
      <c r="K128" s="202" t="s">
        <v>137</v>
      </c>
      <c r="L128" s="58"/>
      <c r="M128" s="207" t="s">
        <v>22</v>
      </c>
      <c r="N128" s="234" t="s">
        <v>46</v>
      </c>
      <c r="O128" s="235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AR128" s="21" t="s">
        <v>90</v>
      </c>
      <c r="AT128" s="21" t="s">
        <v>133</v>
      </c>
      <c r="AU128" s="21" t="s">
        <v>83</v>
      </c>
      <c r="AY128" s="21" t="s">
        <v>131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21" t="s">
        <v>24</v>
      </c>
      <c r="BK128" s="211">
        <f>ROUND(I128*H128,2)</f>
        <v>0</v>
      </c>
      <c r="BL128" s="21" t="s">
        <v>90</v>
      </c>
      <c r="BM128" s="21" t="s">
        <v>234</v>
      </c>
    </row>
    <row r="129" spans="2:12" s="1" customFormat="1" ht="6.95" customHeight="1">
      <c r="B129" s="53"/>
      <c r="C129" s="54"/>
      <c r="D129" s="54"/>
      <c r="E129" s="54"/>
      <c r="F129" s="54"/>
      <c r="G129" s="54"/>
      <c r="H129" s="54"/>
      <c r="I129" s="145"/>
      <c r="J129" s="54"/>
      <c r="K129" s="54"/>
      <c r="L129" s="58"/>
    </row>
  </sheetData>
  <sheetProtection algorithmName="SHA-512" hashValue="PGWyHKJ8av+bFaFeor3GPALPm3sNr6qIqmOx6Ubnlbd6sBthFSIv6pbh5HVw3/5M8bP/4mC2c8YeuM/BnqTSLw==" saltValue="yjrOfOEU+4FjfQ9+4e6+9UKw5r2Mvm/Tz4XEtfwru5zggtLOCzA9sGJfDe5/Iy7Vqse4LyZa9vTh1Eh18zI3gA==" spinCount="100000" sheet="1" objects="1" scenarios="1" formatColumns="0" formatRows="0" autoFilter="0"/>
  <autoFilter ref="C88:K128"/>
  <mergeCells count="13">
    <mergeCell ref="E81:H81"/>
    <mergeCell ref="G1:H1"/>
    <mergeCell ref="L2:V2"/>
    <mergeCell ref="E49:H49"/>
    <mergeCell ref="E51:H51"/>
    <mergeCell ref="J55:J56"/>
    <mergeCell ref="E77:H77"/>
    <mergeCell ref="E79:H79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18"/>
      <c r="C1" s="118"/>
      <c r="D1" s="119" t="s">
        <v>1</v>
      </c>
      <c r="E1" s="118"/>
      <c r="F1" s="120" t="s">
        <v>93</v>
      </c>
      <c r="G1" s="292" t="s">
        <v>94</v>
      </c>
      <c r="H1" s="292"/>
      <c r="I1" s="121"/>
      <c r="J1" s="120" t="s">
        <v>95</v>
      </c>
      <c r="K1" s="119" t="s">
        <v>96</v>
      </c>
      <c r="L1" s="120" t="s">
        <v>97</v>
      </c>
      <c r="M1" s="120"/>
      <c r="N1" s="120"/>
      <c r="O1" s="120"/>
      <c r="P1" s="120"/>
      <c r="Q1" s="120"/>
      <c r="R1" s="120"/>
      <c r="S1" s="120"/>
      <c r="T1" s="120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21" t="s">
        <v>89</v>
      </c>
    </row>
    <row r="3" spans="1:70" ht="6.95" customHeight="1">
      <c r="B3" s="22"/>
      <c r="C3" s="23"/>
      <c r="D3" s="23"/>
      <c r="E3" s="23"/>
      <c r="F3" s="23"/>
      <c r="G3" s="23"/>
      <c r="H3" s="23"/>
      <c r="I3" s="122"/>
      <c r="J3" s="23"/>
      <c r="K3" s="24"/>
      <c r="AT3" s="21" t="s">
        <v>83</v>
      </c>
    </row>
    <row r="4" spans="1:70" ht="36.950000000000003" customHeight="1">
      <c r="B4" s="25"/>
      <c r="C4" s="26"/>
      <c r="D4" s="27" t="s">
        <v>98</v>
      </c>
      <c r="E4" s="26"/>
      <c r="F4" s="26"/>
      <c r="G4" s="26"/>
      <c r="H4" s="26"/>
      <c r="I4" s="123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23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23"/>
      <c r="J6" s="26"/>
      <c r="K6" s="28"/>
    </row>
    <row r="7" spans="1:70" ht="16.5" customHeight="1">
      <c r="B7" s="25"/>
      <c r="C7" s="26"/>
      <c r="D7" s="26"/>
      <c r="E7" s="284" t="str">
        <f>'Rekapitulace stavby'!K6</f>
        <v>Výstavba inženýrských sítí v prostoru Slatinice - produktovody a trubní sítě</v>
      </c>
      <c r="F7" s="285"/>
      <c r="G7" s="285"/>
      <c r="H7" s="285"/>
      <c r="I7" s="123"/>
      <c r="J7" s="26"/>
      <c r="K7" s="28"/>
    </row>
    <row r="8" spans="1:70">
      <c r="B8" s="25"/>
      <c r="C8" s="26"/>
      <c r="D8" s="34" t="s">
        <v>99</v>
      </c>
      <c r="E8" s="26"/>
      <c r="F8" s="26"/>
      <c r="G8" s="26"/>
      <c r="H8" s="26"/>
      <c r="I8" s="123"/>
      <c r="J8" s="26"/>
      <c r="K8" s="28"/>
    </row>
    <row r="9" spans="1:70" s="1" customFormat="1" ht="16.5" customHeight="1">
      <c r="B9" s="38"/>
      <c r="C9" s="39"/>
      <c r="D9" s="39"/>
      <c r="E9" s="284" t="s">
        <v>100</v>
      </c>
      <c r="F9" s="286"/>
      <c r="G9" s="286"/>
      <c r="H9" s="286"/>
      <c r="I9" s="124"/>
      <c r="J9" s="39"/>
      <c r="K9" s="42"/>
    </row>
    <row r="10" spans="1:70" s="1" customFormat="1">
      <c r="B10" s="38"/>
      <c r="C10" s="39"/>
      <c r="D10" s="34" t="s">
        <v>101</v>
      </c>
      <c r="E10" s="39"/>
      <c r="F10" s="39"/>
      <c r="G10" s="39"/>
      <c r="H10" s="39"/>
      <c r="I10" s="124"/>
      <c r="J10" s="39"/>
      <c r="K10" s="42"/>
    </row>
    <row r="11" spans="1:70" s="1" customFormat="1" ht="36.950000000000003" customHeight="1">
      <c r="B11" s="38"/>
      <c r="C11" s="39"/>
      <c r="D11" s="39"/>
      <c r="E11" s="287" t="s">
        <v>235</v>
      </c>
      <c r="F11" s="286"/>
      <c r="G11" s="286"/>
      <c r="H11" s="286"/>
      <c r="I11" s="124"/>
      <c r="J11" s="39"/>
      <c r="K11" s="42"/>
    </row>
    <row r="12" spans="1:70" s="1" customFormat="1" ht="13.5">
      <c r="B12" s="38"/>
      <c r="C12" s="39"/>
      <c r="D12" s="39"/>
      <c r="E12" s="39"/>
      <c r="F12" s="39"/>
      <c r="G12" s="39"/>
      <c r="H12" s="39"/>
      <c r="I12" s="124"/>
      <c r="J12" s="39"/>
      <c r="K12" s="42"/>
    </row>
    <row r="13" spans="1:70" s="1" customFormat="1" ht="14.45" customHeight="1">
      <c r="B13" s="38"/>
      <c r="C13" s="39"/>
      <c r="D13" s="34" t="s">
        <v>21</v>
      </c>
      <c r="E13" s="39"/>
      <c r="F13" s="32" t="s">
        <v>22</v>
      </c>
      <c r="G13" s="39"/>
      <c r="H13" s="39"/>
      <c r="I13" s="125" t="s">
        <v>23</v>
      </c>
      <c r="J13" s="32" t="s">
        <v>22</v>
      </c>
      <c r="K13" s="42"/>
    </row>
    <row r="14" spans="1:70" s="1" customFormat="1" ht="14.45" customHeight="1">
      <c r="B14" s="38"/>
      <c r="C14" s="39"/>
      <c r="D14" s="34" t="s">
        <v>25</v>
      </c>
      <c r="E14" s="39"/>
      <c r="F14" s="32" t="s">
        <v>26</v>
      </c>
      <c r="G14" s="39"/>
      <c r="H14" s="39"/>
      <c r="I14" s="125" t="s">
        <v>27</v>
      </c>
      <c r="J14" s="126" t="str">
        <f>'Rekapitulace stavby'!AN8</f>
        <v>6. 2. 2018</v>
      </c>
      <c r="K14" s="42"/>
    </row>
    <row r="15" spans="1:70" s="1" customFormat="1" ht="10.9" customHeight="1">
      <c r="B15" s="38"/>
      <c r="C15" s="39"/>
      <c r="D15" s="39"/>
      <c r="E15" s="39"/>
      <c r="F15" s="39"/>
      <c r="G15" s="39"/>
      <c r="H15" s="39"/>
      <c r="I15" s="124"/>
      <c r="J15" s="39"/>
      <c r="K15" s="42"/>
    </row>
    <row r="16" spans="1:70" s="1" customFormat="1" ht="14.45" customHeight="1">
      <c r="B16" s="38"/>
      <c r="C16" s="39"/>
      <c r="D16" s="34" t="s">
        <v>31</v>
      </c>
      <c r="E16" s="39"/>
      <c r="F16" s="39"/>
      <c r="G16" s="39"/>
      <c r="H16" s="39"/>
      <c r="I16" s="125" t="s">
        <v>32</v>
      </c>
      <c r="J16" s="32" t="s">
        <v>22</v>
      </c>
      <c r="K16" s="42"/>
    </row>
    <row r="17" spans="2:11" s="1" customFormat="1" ht="18" customHeight="1">
      <c r="B17" s="38"/>
      <c r="C17" s="39"/>
      <c r="D17" s="39"/>
      <c r="E17" s="32" t="s">
        <v>33</v>
      </c>
      <c r="F17" s="39"/>
      <c r="G17" s="39"/>
      <c r="H17" s="39"/>
      <c r="I17" s="125" t="s">
        <v>34</v>
      </c>
      <c r="J17" s="32" t="s">
        <v>22</v>
      </c>
      <c r="K17" s="42"/>
    </row>
    <row r="18" spans="2:11" s="1" customFormat="1" ht="6.95" customHeight="1">
      <c r="B18" s="38"/>
      <c r="C18" s="39"/>
      <c r="D18" s="39"/>
      <c r="E18" s="39"/>
      <c r="F18" s="39"/>
      <c r="G18" s="39"/>
      <c r="H18" s="39"/>
      <c r="I18" s="124"/>
      <c r="J18" s="39"/>
      <c r="K18" s="42"/>
    </row>
    <row r="19" spans="2:11" s="1" customFormat="1" ht="14.45" customHeight="1">
      <c r="B19" s="38"/>
      <c r="C19" s="39"/>
      <c r="D19" s="34" t="s">
        <v>35</v>
      </c>
      <c r="E19" s="39"/>
      <c r="F19" s="39"/>
      <c r="G19" s="39"/>
      <c r="H19" s="39"/>
      <c r="I19" s="125" t="s">
        <v>32</v>
      </c>
      <c r="J19" s="32" t="str">
        <f>IF('Rekapitulace stavby'!AN13="Vyplň údaj","",IF('Rekapitulace stavby'!AN13="","",'Rekapitulace stavby'!AN13))</f>
        <v/>
      </c>
      <c r="K19" s="42"/>
    </row>
    <row r="20" spans="2:11" s="1" customFormat="1" ht="18" customHeight="1">
      <c r="B20" s="38"/>
      <c r="C20" s="39"/>
      <c r="D20" s="39"/>
      <c r="E20" s="32" t="str">
        <f>IF('Rekapitulace stavby'!E14="Vyplň údaj","",IF('Rekapitulace stavby'!E14="","",'Rekapitulace stavby'!E14))</f>
        <v/>
      </c>
      <c r="F20" s="39"/>
      <c r="G20" s="39"/>
      <c r="H20" s="39"/>
      <c r="I20" s="125" t="s">
        <v>34</v>
      </c>
      <c r="J20" s="32" t="str">
        <f>IF('Rekapitulace stavby'!AN14="Vyplň údaj","",IF('Rekapitulace stavby'!AN14="","",'Rekapitulace stavby'!AN14))</f>
        <v/>
      </c>
      <c r="K20" s="42"/>
    </row>
    <row r="21" spans="2:11" s="1" customFormat="1" ht="6.95" customHeight="1">
      <c r="B21" s="38"/>
      <c r="C21" s="39"/>
      <c r="D21" s="39"/>
      <c r="E21" s="39"/>
      <c r="F21" s="39"/>
      <c r="G21" s="39"/>
      <c r="H21" s="39"/>
      <c r="I21" s="124"/>
      <c r="J21" s="39"/>
      <c r="K21" s="42"/>
    </row>
    <row r="22" spans="2:11" s="1" customFormat="1" ht="14.45" customHeight="1">
      <c r="B22" s="38"/>
      <c r="C22" s="39"/>
      <c r="D22" s="34" t="s">
        <v>37</v>
      </c>
      <c r="E22" s="39"/>
      <c r="F22" s="39"/>
      <c r="G22" s="39"/>
      <c r="H22" s="39"/>
      <c r="I22" s="125" t="s">
        <v>32</v>
      </c>
      <c r="J22" s="32" t="s">
        <v>22</v>
      </c>
      <c r="K22" s="42"/>
    </row>
    <row r="23" spans="2:11" s="1" customFormat="1" ht="18" customHeight="1">
      <c r="B23" s="38"/>
      <c r="C23" s="39"/>
      <c r="D23" s="39"/>
      <c r="E23" s="32" t="s">
        <v>38</v>
      </c>
      <c r="F23" s="39"/>
      <c r="G23" s="39"/>
      <c r="H23" s="39"/>
      <c r="I23" s="125" t="s">
        <v>34</v>
      </c>
      <c r="J23" s="32" t="s">
        <v>22</v>
      </c>
      <c r="K23" s="42"/>
    </row>
    <row r="24" spans="2:11" s="1" customFormat="1" ht="6.95" customHeight="1">
      <c r="B24" s="38"/>
      <c r="C24" s="39"/>
      <c r="D24" s="39"/>
      <c r="E24" s="39"/>
      <c r="F24" s="39"/>
      <c r="G24" s="39"/>
      <c r="H24" s="39"/>
      <c r="I24" s="124"/>
      <c r="J24" s="39"/>
      <c r="K24" s="42"/>
    </row>
    <row r="25" spans="2:11" s="1" customFormat="1" ht="14.45" customHeight="1">
      <c r="B25" s="38"/>
      <c r="C25" s="39"/>
      <c r="D25" s="34" t="s">
        <v>40</v>
      </c>
      <c r="E25" s="39"/>
      <c r="F25" s="39"/>
      <c r="G25" s="39"/>
      <c r="H25" s="39"/>
      <c r="I25" s="124"/>
      <c r="J25" s="39"/>
      <c r="K25" s="42"/>
    </row>
    <row r="26" spans="2:11" s="7" customFormat="1" ht="16.5" customHeight="1">
      <c r="B26" s="127"/>
      <c r="C26" s="128"/>
      <c r="D26" s="128"/>
      <c r="E26" s="249" t="s">
        <v>22</v>
      </c>
      <c r="F26" s="249"/>
      <c r="G26" s="249"/>
      <c r="H26" s="249"/>
      <c r="I26" s="129"/>
      <c r="J26" s="128"/>
      <c r="K26" s="130"/>
    </row>
    <row r="27" spans="2:11" s="1" customFormat="1" ht="6.95" customHeight="1">
      <c r="B27" s="38"/>
      <c r="C27" s="39"/>
      <c r="D27" s="39"/>
      <c r="E27" s="39"/>
      <c r="F27" s="39"/>
      <c r="G27" s="39"/>
      <c r="H27" s="39"/>
      <c r="I27" s="124"/>
      <c r="J27" s="39"/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31"/>
      <c r="J28" s="82"/>
      <c r="K28" s="132"/>
    </row>
    <row r="29" spans="2:11" s="1" customFormat="1" ht="25.35" customHeight="1">
      <c r="B29" s="38"/>
      <c r="C29" s="39"/>
      <c r="D29" s="133" t="s">
        <v>41</v>
      </c>
      <c r="E29" s="39"/>
      <c r="F29" s="39"/>
      <c r="G29" s="39"/>
      <c r="H29" s="39"/>
      <c r="I29" s="124"/>
      <c r="J29" s="134">
        <f>ROUNDUP(J89,2)</f>
        <v>0</v>
      </c>
      <c r="K29" s="42"/>
    </row>
    <row r="30" spans="2:11" s="1" customFormat="1" ht="6.95" customHeight="1">
      <c r="B30" s="38"/>
      <c r="C30" s="39"/>
      <c r="D30" s="82"/>
      <c r="E30" s="82"/>
      <c r="F30" s="82"/>
      <c r="G30" s="82"/>
      <c r="H30" s="82"/>
      <c r="I30" s="131"/>
      <c r="J30" s="82"/>
      <c r="K30" s="132"/>
    </row>
    <row r="31" spans="2:11" s="1" customFormat="1" ht="14.45" customHeight="1">
      <c r="B31" s="38"/>
      <c r="C31" s="39"/>
      <c r="D31" s="39"/>
      <c r="E31" s="39"/>
      <c r="F31" s="43" t="s">
        <v>43</v>
      </c>
      <c r="G31" s="39"/>
      <c r="H31" s="39"/>
      <c r="I31" s="135" t="s">
        <v>42</v>
      </c>
      <c r="J31" s="43" t="s">
        <v>44</v>
      </c>
      <c r="K31" s="42"/>
    </row>
    <row r="32" spans="2:11" s="1" customFormat="1" ht="14.45" customHeight="1">
      <c r="B32" s="38"/>
      <c r="C32" s="39"/>
      <c r="D32" s="46" t="s">
        <v>45</v>
      </c>
      <c r="E32" s="46" t="s">
        <v>46</v>
      </c>
      <c r="F32" s="136">
        <f>ROUNDUP(SUM(BE89:BE130), 2)</f>
        <v>0</v>
      </c>
      <c r="G32" s="39"/>
      <c r="H32" s="39"/>
      <c r="I32" s="137">
        <v>0.21</v>
      </c>
      <c r="J32" s="136">
        <f>ROUNDUP(ROUNDUP((SUM(BE89:BE130)), 2)*I32, 1)</f>
        <v>0</v>
      </c>
      <c r="K32" s="42"/>
    </row>
    <row r="33" spans="2:11" s="1" customFormat="1" ht="14.45" customHeight="1">
      <c r="B33" s="38"/>
      <c r="C33" s="39"/>
      <c r="D33" s="39"/>
      <c r="E33" s="46" t="s">
        <v>47</v>
      </c>
      <c r="F33" s="136">
        <f>ROUNDUP(SUM(BF89:BF130), 2)</f>
        <v>0</v>
      </c>
      <c r="G33" s="39"/>
      <c r="H33" s="39"/>
      <c r="I33" s="137">
        <v>0.15</v>
      </c>
      <c r="J33" s="136">
        <f>ROUNDUP(ROUNDUP((SUM(BF89:BF130)), 2)*I33, 1)</f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48</v>
      </c>
      <c r="F34" s="136">
        <f>ROUNDUP(SUM(BG89:BG130), 2)</f>
        <v>0</v>
      </c>
      <c r="G34" s="39"/>
      <c r="H34" s="39"/>
      <c r="I34" s="137">
        <v>0.21</v>
      </c>
      <c r="J34" s="136">
        <v>0</v>
      </c>
      <c r="K34" s="42"/>
    </row>
    <row r="35" spans="2:11" s="1" customFormat="1" ht="14.45" hidden="1" customHeight="1">
      <c r="B35" s="38"/>
      <c r="C35" s="39"/>
      <c r="D35" s="39"/>
      <c r="E35" s="46" t="s">
        <v>49</v>
      </c>
      <c r="F35" s="136">
        <f>ROUNDUP(SUM(BH89:BH130), 2)</f>
        <v>0</v>
      </c>
      <c r="G35" s="39"/>
      <c r="H35" s="39"/>
      <c r="I35" s="137">
        <v>0.15</v>
      </c>
      <c r="J35" s="136">
        <v>0</v>
      </c>
      <c r="K35" s="42"/>
    </row>
    <row r="36" spans="2:11" s="1" customFormat="1" ht="14.45" hidden="1" customHeight="1">
      <c r="B36" s="38"/>
      <c r="C36" s="39"/>
      <c r="D36" s="39"/>
      <c r="E36" s="46" t="s">
        <v>50</v>
      </c>
      <c r="F36" s="136">
        <f>ROUNDUP(SUM(BI89:BI130), 2)</f>
        <v>0</v>
      </c>
      <c r="G36" s="39"/>
      <c r="H36" s="39"/>
      <c r="I36" s="137">
        <v>0</v>
      </c>
      <c r="J36" s="136">
        <v>0</v>
      </c>
      <c r="K36" s="42"/>
    </row>
    <row r="37" spans="2:11" s="1" customFormat="1" ht="6.95" customHeight="1">
      <c r="B37" s="38"/>
      <c r="C37" s="39"/>
      <c r="D37" s="39"/>
      <c r="E37" s="39"/>
      <c r="F37" s="39"/>
      <c r="G37" s="39"/>
      <c r="H37" s="39"/>
      <c r="I37" s="124"/>
      <c r="J37" s="39"/>
      <c r="K37" s="42"/>
    </row>
    <row r="38" spans="2:11" s="1" customFormat="1" ht="25.35" customHeight="1">
      <c r="B38" s="38"/>
      <c r="C38" s="138"/>
      <c r="D38" s="139" t="s">
        <v>51</v>
      </c>
      <c r="E38" s="76"/>
      <c r="F38" s="76"/>
      <c r="G38" s="140" t="s">
        <v>52</v>
      </c>
      <c r="H38" s="141" t="s">
        <v>53</v>
      </c>
      <c r="I38" s="142"/>
      <c r="J38" s="143">
        <f>SUM(J29:J36)</f>
        <v>0</v>
      </c>
      <c r="K38" s="144"/>
    </row>
    <row r="39" spans="2:11" s="1" customFormat="1" ht="14.45" customHeight="1">
      <c r="B39" s="53"/>
      <c r="C39" s="54"/>
      <c r="D39" s="54"/>
      <c r="E39" s="54"/>
      <c r="F39" s="54"/>
      <c r="G39" s="54"/>
      <c r="H39" s="54"/>
      <c r="I39" s="145"/>
      <c r="J39" s="54"/>
      <c r="K39" s="55"/>
    </row>
    <row r="43" spans="2:11" s="1" customFormat="1" ht="6.95" customHeight="1">
      <c r="B43" s="146"/>
      <c r="C43" s="147"/>
      <c r="D43" s="147"/>
      <c r="E43" s="147"/>
      <c r="F43" s="147"/>
      <c r="G43" s="147"/>
      <c r="H43" s="147"/>
      <c r="I43" s="148"/>
      <c r="J43" s="147"/>
      <c r="K43" s="149"/>
    </row>
    <row r="44" spans="2:11" s="1" customFormat="1" ht="36.950000000000003" customHeight="1">
      <c r="B44" s="38"/>
      <c r="C44" s="27" t="s">
        <v>103</v>
      </c>
      <c r="D44" s="39"/>
      <c r="E44" s="39"/>
      <c r="F44" s="39"/>
      <c r="G44" s="39"/>
      <c r="H44" s="39"/>
      <c r="I44" s="124"/>
      <c r="J44" s="39"/>
      <c r="K44" s="42"/>
    </row>
    <row r="45" spans="2:11" s="1" customFormat="1" ht="6.95" customHeight="1">
      <c r="B45" s="38"/>
      <c r="C45" s="39"/>
      <c r="D45" s="39"/>
      <c r="E45" s="39"/>
      <c r="F45" s="39"/>
      <c r="G45" s="39"/>
      <c r="H45" s="39"/>
      <c r="I45" s="124"/>
      <c r="J45" s="39"/>
      <c r="K45" s="42"/>
    </row>
    <row r="46" spans="2:11" s="1" customFormat="1" ht="14.45" customHeight="1">
      <c r="B46" s="38"/>
      <c r="C46" s="34" t="s">
        <v>18</v>
      </c>
      <c r="D46" s="39"/>
      <c r="E46" s="39"/>
      <c r="F46" s="39"/>
      <c r="G46" s="39"/>
      <c r="H46" s="39"/>
      <c r="I46" s="124"/>
      <c r="J46" s="39"/>
      <c r="K46" s="42"/>
    </row>
    <row r="47" spans="2:11" s="1" customFormat="1" ht="16.5" customHeight="1">
      <c r="B47" s="38"/>
      <c r="C47" s="39"/>
      <c r="D47" s="39"/>
      <c r="E47" s="284" t="str">
        <f>E7</f>
        <v>Výstavba inženýrských sítí v prostoru Slatinice - produktovody a trubní sítě</v>
      </c>
      <c r="F47" s="285"/>
      <c r="G47" s="285"/>
      <c r="H47" s="285"/>
      <c r="I47" s="124"/>
      <c r="J47" s="39"/>
      <c r="K47" s="42"/>
    </row>
    <row r="48" spans="2:11">
      <c r="B48" s="25"/>
      <c r="C48" s="34" t="s">
        <v>99</v>
      </c>
      <c r="D48" s="26"/>
      <c r="E48" s="26"/>
      <c r="F48" s="26"/>
      <c r="G48" s="26"/>
      <c r="H48" s="26"/>
      <c r="I48" s="123"/>
      <c r="J48" s="26"/>
      <c r="K48" s="28"/>
    </row>
    <row r="49" spans="2:47" s="1" customFormat="1" ht="16.5" customHeight="1">
      <c r="B49" s="38"/>
      <c r="C49" s="39"/>
      <c r="D49" s="39"/>
      <c r="E49" s="284" t="s">
        <v>100</v>
      </c>
      <c r="F49" s="286"/>
      <c r="G49" s="286"/>
      <c r="H49" s="286"/>
      <c r="I49" s="124"/>
      <c r="J49" s="39"/>
      <c r="K49" s="42"/>
    </row>
    <row r="50" spans="2:47" s="1" customFormat="1" ht="14.45" customHeight="1">
      <c r="B50" s="38"/>
      <c r="C50" s="34" t="s">
        <v>101</v>
      </c>
      <c r="D50" s="39"/>
      <c r="E50" s="39"/>
      <c r="F50" s="39"/>
      <c r="G50" s="39"/>
      <c r="H50" s="39"/>
      <c r="I50" s="124"/>
      <c r="J50" s="39"/>
      <c r="K50" s="42"/>
    </row>
    <row r="51" spans="2:47" s="1" customFormat="1" ht="17.25" customHeight="1">
      <c r="B51" s="38"/>
      <c r="C51" s="39"/>
      <c r="D51" s="39"/>
      <c r="E51" s="287" t="str">
        <f>E11</f>
        <v>2 - Příkop V 1</v>
      </c>
      <c r="F51" s="286"/>
      <c r="G51" s="286"/>
      <c r="H51" s="286"/>
      <c r="I51" s="124"/>
      <c r="J51" s="39"/>
      <c r="K51" s="42"/>
    </row>
    <row r="52" spans="2:47" s="1" customFormat="1" ht="6.95" customHeight="1">
      <c r="B52" s="38"/>
      <c r="C52" s="39"/>
      <c r="D52" s="39"/>
      <c r="E52" s="39"/>
      <c r="F52" s="39"/>
      <c r="G52" s="39"/>
      <c r="H52" s="39"/>
      <c r="I52" s="124"/>
      <c r="J52" s="39"/>
      <c r="K52" s="42"/>
    </row>
    <row r="53" spans="2:47" s="1" customFormat="1" ht="18" customHeight="1">
      <c r="B53" s="38"/>
      <c r="C53" s="34" t="s">
        <v>25</v>
      </c>
      <c r="D53" s="39"/>
      <c r="E53" s="39"/>
      <c r="F53" s="32" t="str">
        <f>F14</f>
        <v xml:space="preserve"> </v>
      </c>
      <c r="G53" s="39"/>
      <c r="H53" s="39"/>
      <c r="I53" s="125" t="s">
        <v>27</v>
      </c>
      <c r="J53" s="126" t="str">
        <f>IF(J14="","",J14)</f>
        <v>6. 2. 2018</v>
      </c>
      <c r="K53" s="42"/>
    </row>
    <row r="54" spans="2:47" s="1" customFormat="1" ht="6.95" customHeight="1">
      <c r="B54" s="38"/>
      <c r="C54" s="39"/>
      <c r="D54" s="39"/>
      <c r="E54" s="39"/>
      <c r="F54" s="39"/>
      <c r="G54" s="39"/>
      <c r="H54" s="39"/>
      <c r="I54" s="124"/>
      <c r="J54" s="39"/>
      <c r="K54" s="42"/>
    </row>
    <row r="55" spans="2:47" s="1" customFormat="1">
      <c r="B55" s="38"/>
      <c r="C55" s="34" t="s">
        <v>31</v>
      </c>
      <c r="D55" s="39"/>
      <c r="E55" s="39"/>
      <c r="F55" s="32" t="str">
        <f>E17</f>
        <v>Vršanská uhelná a.s.</v>
      </c>
      <c r="G55" s="39"/>
      <c r="H55" s="39"/>
      <c r="I55" s="125" t="s">
        <v>37</v>
      </c>
      <c r="J55" s="249" t="str">
        <f>E23</f>
        <v>B-PROJEKTY Teplice s.r.o.</v>
      </c>
      <c r="K55" s="42"/>
    </row>
    <row r="56" spans="2:47" s="1" customFormat="1" ht="14.45" customHeight="1">
      <c r="B56" s="38"/>
      <c r="C56" s="34" t="s">
        <v>35</v>
      </c>
      <c r="D56" s="39"/>
      <c r="E56" s="39"/>
      <c r="F56" s="32" t="str">
        <f>IF(E20="","",E20)</f>
        <v/>
      </c>
      <c r="G56" s="39"/>
      <c r="H56" s="39"/>
      <c r="I56" s="124"/>
      <c r="J56" s="288"/>
      <c r="K56" s="42"/>
    </row>
    <row r="57" spans="2:47" s="1" customFormat="1" ht="10.35" customHeight="1">
      <c r="B57" s="38"/>
      <c r="C57" s="39"/>
      <c r="D57" s="39"/>
      <c r="E57" s="39"/>
      <c r="F57" s="39"/>
      <c r="G57" s="39"/>
      <c r="H57" s="39"/>
      <c r="I57" s="124"/>
      <c r="J57" s="39"/>
      <c r="K57" s="42"/>
    </row>
    <row r="58" spans="2:47" s="1" customFormat="1" ht="29.25" customHeight="1">
      <c r="B58" s="38"/>
      <c r="C58" s="150" t="s">
        <v>104</v>
      </c>
      <c r="D58" s="138"/>
      <c r="E58" s="138"/>
      <c r="F58" s="138"/>
      <c r="G58" s="138"/>
      <c r="H58" s="138"/>
      <c r="I58" s="151"/>
      <c r="J58" s="152" t="s">
        <v>105</v>
      </c>
      <c r="K58" s="153"/>
    </row>
    <row r="59" spans="2:47" s="1" customFormat="1" ht="10.35" customHeight="1">
      <c r="B59" s="38"/>
      <c r="C59" s="39"/>
      <c r="D59" s="39"/>
      <c r="E59" s="39"/>
      <c r="F59" s="39"/>
      <c r="G59" s="39"/>
      <c r="H59" s="39"/>
      <c r="I59" s="124"/>
      <c r="J59" s="39"/>
      <c r="K59" s="42"/>
    </row>
    <row r="60" spans="2:47" s="1" customFormat="1" ht="29.25" customHeight="1">
      <c r="B60" s="38"/>
      <c r="C60" s="154" t="s">
        <v>106</v>
      </c>
      <c r="D60" s="39"/>
      <c r="E60" s="39"/>
      <c r="F60" s="39"/>
      <c r="G60" s="39"/>
      <c r="H60" s="39"/>
      <c r="I60" s="124"/>
      <c r="J60" s="134">
        <f>J89</f>
        <v>0</v>
      </c>
      <c r="K60" s="42"/>
      <c r="AU60" s="21" t="s">
        <v>107</v>
      </c>
    </row>
    <row r="61" spans="2:47" s="8" customFormat="1" ht="24.95" customHeight="1">
      <c r="B61" s="155"/>
      <c r="C61" s="156"/>
      <c r="D61" s="157" t="s">
        <v>108</v>
      </c>
      <c r="E61" s="158"/>
      <c r="F61" s="158"/>
      <c r="G61" s="158"/>
      <c r="H61" s="158"/>
      <c r="I61" s="159"/>
      <c r="J61" s="160">
        <f>J90</f>
        <v>0</v>
      </c>
      <c r="K61" s="161"/>
    </row>
    <row r="62" spans="2:47" s="9" customFormat="1" ht="19.899999999999999" customHeight="1">
      <c r="B62" s="162"/>
      <c r="C62" s="163"/>
      <c r="D62" s="164" t="s">
        <v>109</v>
      </c>
      <c r="E62" s="165"/>
      <c r="F62" s="165"/>
      <c r="G62" s="165"/>
      <c r="H62" s="165"/>
      <c r="I62" s="166"/>
      <c r="J62" s="167">
        <f>J91</f>
        <v>0</v>
      </c>
      <c r="K62" s="168"/>
    </row>
    <row r="63" spans="2:47" s="9" customFormat="1" ht="14.85" customHeight="1">
      <c r="B63" s="162"/>
      <c r="C63" s="163"/>
      <c r="D63" s="164" t="s">
        <v>110</v>
      </c>
      <c r="E63" s="165"/>
      <c r="F63" s="165"/>
      <c r="G63" s="165"/>
      <c r="H63" s="165"/>
      <c r="I63" s="166"/>
      <c r="J63" s="167">
        <f>J105</f>
        <v>0</v>
      </c>
      <c r="K63" s="168"/>
    </row>
    <row r="64" spans="2:47" s="9" customFormat="1" ht="19.899999999999999" customHeight="1">
      <c r="B64" s="162"/>
      <c r="C64" s="163"/>
      <c r="D64" s="164" t="s">
        <v>111</v>
      </c>
      <c r="E64" s="165"/>
      <c r="F64" s="165"/>
      <c r="G64" s="165"/>
      <c r="H64" s="165"/>
      <c r="I64" s="166"/>
      <c r="J64" s="167">
        <f>J109</f>
        <v>0</v>
      </c>
      <c r="K64" s="168"/>
    </row>
    <row r="65" spans="2:12" s="9" customFormat="1" ht="19.899999999999999" customHeight="1">
      <c r="B65" s="162"/>
      <c r="C65" s="163"/>
      <c r="D65" s="164" t="s">
        <v>112</v>
      </c>
      <c r="E65" s="165"/>
      <c r="F65" s="165"/>
      <c r="G65" s="165"/>
      <c r="H65" s="165"/>
      <c r="I65" s="166"/>
      <c r="J65" s="167">
        <f>J117</f>
        <v>0</v>
      </c>
      <c r="K65" s="168"/>
    </row>
    <row r="66" spans="2:12" s="9" customFormat="1" ht="19.899999999999999" customHeight="1">
      <c r="B66" s="162"/>
      <c r="C66" s="163"/>
      <c r="D66" s="164" t="s">
        <v>113</v>
      </c>
      <c r="E66" s="165"/>
      <c r="F66" s="165"/>
      <c r="G66" s="165"/>
      <c r="H66" s="165"/>
      <c r="I66" s="166"/>
      <c r="J66" s="167">
        <f>J125</f>
        <v>0</v>
      </c>
      <c r="K66" s="168"/>
    </row>
    <row r="67" spans="2:12" s="9" customFormat="1" ht="19.899999999999999" customHeight="1">
      <c r="B67" s="162"/>
      <c r="C67" s="163"/>
      <c r="D67" s="164" t="s">
        <v>114</v>
      </c>
      <c r="E67" s="165"/>
      <c r="F67" s="165"/>
      <c r="G67" s="165"/>
      <c r="H67" s="165"/>
      <c r="I67" s="166"/>
      <c r="J67" s="167">
        <f>J129</f>
        <v>0</v>
      </c>
      <c r="K67" s="168"/>
    </row>
    <row r="68" spans="2:12" s="1" customFormat="1" ht="21.75" customHeight="1">
      <c r="B68" s="38"/>
      <c r="C68" s="39"/>
      <c r="D68" s="39"/>
      <c r="E68" s="39"/>
      <c r="F68" s="39"/>
      <c r="G68" s="39"/>
      <c r="H68" s="39"/>
      <c r="I68" s="124"/>
      <c r="J68" s="39"/>
      <c r="K68" s="42"/>
    </row>
    <row r="69" spans="2:12" s="1" customFormat="1" ht="6.95" customHeight="1">
      <c r="B69" s="53"/>
      <c r="C69" s="54"/>
      <c r="D69" s="54"/>
      <c r="E69" s="54"/>
      <c r="F69" s="54"/>
      <c r="G69" s="54"/>
      <c r="H69" s="54"/>
      <c r="I69" s="145"/>
      <c r="J69" s="54"/>
      <c r="K69" s="55"/>
    </row>
    <row r="73" spans="2:12" s="1" customFormat="1" ht="6.95" customHeight="1">
      <c r="B73" s="56"/>
      <c r="C73" s="57"/>
      <c r="D73" s="57"/>
      <c r="E73" s="57"/>
      <c r="F73" s="57"/>
      <c r="G73" s="57"/>
      <c r="H73" s="57"/>
      <c r="I73" s="148"/>
      <c r="J73" s="57"/>
      <c r="K73" s="57"/>
      <c r="L73" s="58"/>
    </row>
    <row r="74" spans="2:12" s="1" customFormat="1" ht="36.950000000000003" customHeight="1">
      <c r="B74" s="38"/>
      <c r="C74" s="59" t="s">
        <v>115</v>
      </c>
      <c r="D74" s="60"/>
      <c r="E74" s="60"/>
      <c r="F74" s="60"/>
      <c r="G74" s="60"/>
      <c r="H74" s="60"/>
      <c r="I74" s="169"/>
      <c r="J74" s="60"/>
      <c r="K74" s="60"/>
      <c r="L74" s="58"/>
    </row>
    <row r="75" spans="2:12" s="1" customFormat="1" ht="6.95" customHeight="1">
      <c r="B75" s="38"/>
      <c r="C75" s="60"/>
      <c r="D75" s="60"/>
      <c r="E75" s="60"/>
      <c r="F75" s="60"/>
      <c r="G75" s="60"/>
      <c r="H75" s="60"/>
      <c r="I75" s="169"/>
      <c r="J75" s="60"/>
      <c r="K75" s="60"/>
      <c r="L75" s="58"/>
    </row>
    <row r="76" spans="2:12" s="1" customFormat="1" ht="14.45" customHeight="1">
      <c r="B76" s="38"/>
      <c r="C76" s="62" t="s">
        <v>18</v>
      </c>
      <c r="D76" s="60"/>
      <c r="E76" s="60"/>
      <c r="F76" s="60"/>
      <c r="G76" s="60"/>
      <c r="H76" s="60"/>
      <c r="I76" s="169"/>
      <c r="J76" s="60"/>
      <c r="K76" s="60"/>
      <c r="L76" s="58"/>
    </row>
    <row r="77" spans="2:12" s="1" customFormat="1" ht="16.5" customHeight="1">
      <c r="B77" s="38"/>
      <c r="C77" s="60"/>
      <c r="D77" s="60"/>
      <c r="E77" s="289" t="str">
        <f>E7</f>
        <v>Výstavba inženýrských sítí v prostoru Slatinice - produktovody a trubní sítě</v>
      </c>
      <c r="F77" s="290"/>
      <c r="G77" s="290"/>
      <c r="H77" s="290"/>
      <c r="I77" s="169"/>
      <c r="J77" s="60"/>
      <c r="K77" s="60"/>
      <c r="L77" s="58"/>
    </row>
    <row r="78" spans="2:12">
      <c r="B78" s="25"/>
      <c r="C78" s="62" t="s">
        <v>99</v>
      </c>
      <c r="D78" s="170"/>
      <c r="E78" s="170"/>
      <c r="F78" s="170"/>
      <c r="G78" s="170"/>
      <c r="H78" s="170"/>
      <c r="J78" s="170"/>
      <c r="K78" s="170"/>
      <c r="L78" s="171"/>
    </row>
    <row r="79" spans="2:12" s="1" customFormat="1" ht="16.5" customHeight="1">
      <c r="B79" s="38"/>
      <c r="C79" s="60"/>
      <c r="D79" s="60"/>
      <c r="E79" s="289" t="s">
        <v>100</v>
      </c>
      <c r="F79" s="291"/>
      <c r="G79" s="291"/>
      <c r="H79" s="291"/>
      <c r="I79" s="169"/>
      <c r="J79" s="60"/>
      <c r="K79" s="60"/>
      <c r="L79" s="58"/>
    </row>
    <row r="80" spans="2:12" s="1" customFormat="1" ht="14.45" customHeight="1">
      <c r="B80" s="38"/>
      <c r="C80" s="62" t="s">
        <v>101</v>
      </c>
      <c r="D80" s="60"/>
      <c r="E80" s="60"/>
      <c r="F80" s="60"/>
      <c r="G80" s="60"/>
      <c r="H80" s="60"/>
      <c r="I80" s="169"/>
      <c r="J80" s="60"/>
      <c r="K80" s="60"/>
      <c r="L80" s="58"/>
    </row>
    <row r="81" spans="2:65" s="1" customFormat="1" ht="17.25" customHeight="1">
      <c r="B81" s="38"/>
      <c r="C81" s="60"/>
      <c r="D81" s="60"/>
      <c r="E81" s="260" t="str">
        <f>E11</f>
        <v>2 - Příkop V 1</v>
      </c>
      <c r="F81" s="291"/>
      <c r="G81" s="291"/>
      <c r="H81" s="291"/>
      <c r="I81" s="169"/>
      <c r="J81" s="60"/>
      <c r="K81" s="60"/>
      <c r="L81" s="58"/>
    </row>
    <row r="82" spans="2:65" s="1" customFormat="1" ht="6.95" customHeight="1">
      <c r="B82" s="38"/>
      <c r="C82" s="60"/>
      <c r="D82" s="60"/>
      <c r="E82" s="60"/>
      <c r="F82" s="60"/>
      <c r="G82" s="60"/>
      <c r="H82" s="60"/>
      <c r="I82" s="169"/>
      <c r="J82" s="60"/>
      <c r="K82" s="60"/>
      <c r="L82" s="58"/>
    </row>
    <row r="83" spans="2:65" s="1" customFormat="1" ht="18" customHeight="1">
      <c r="B83" s="38"/>
      <c r="C83" s="62" t="s">
        <v>25</v>
      </c>
      <c r="D83" s="60"/>
      <c r="E83" s="60"/>
      <c r="F83" s="172" t="str">
        <f>F14</f>
        <v xml:space="preserve"> </v>
      </c>
      <c r="G83" s="60"/>
      <c r="H83" s="60"/>
      <c r="I83" s="173" t="s">
        <v>27</v>
      </c>
      <c r="J83" s="70" t="str">
        <f>IF(J14="","",J14)</f>
        <v>6. 2. 2018</v>
      </c>
      <c r="K83" s="60"/>
      <c r="L83" s="58"/>
    </row>
    <row r="84" spans="2:65" s="1" customFormat="1" ht="6.95" customHeight="1">
      <c r="B84" s="38"/>
      <c r="C84" s="60"/>
      <c r="D84" s="60"/>
      <c r="E84" s="60"/>
      <c r="F84" s="60"/>
      <c r="G84" s="60"/>
      <c r="H84" s="60"/>
      <c r="I84" s="169"/>
      <c r="J84" s="60"/>
      <c r="K84" s="60"/>
      <c r="L84" s="58"/>
    </row>
    <row r="85" spans="2:65" s="1" customFormat="1">
      <c r="B85" s="38"/>
      <c r="C85" s="62" t="s">
        <v>31</v>
      </c>
      <c r="D85" s="60"/>
      <c r="E85" s="60"/>
      <c r="F85" s="172" t="str">
        <f>E17</f>
        <v>Vršanská uhelná a.s.</v>
      </c>
      <c r="G85" s="60"/>
      <c r="H85" s="60"/>
      <c r="I85" s="173" t="s">
        <v>37</v>
      </c>
      <c r="J85" s="172" t="str">
        <f>E23</f>
        <v>B-PROJEKTY Teplice s.r.o.</v>
      </c>
      <c r="K85" s="60"/>
      <c r="L85" s="58"/>
    </row>
    <row r="86" spans="2:65" s="1" customFormat="1" ht="14.45" customHeight="1">
      <c r="B86" s="38"/>
      <c r="C86" s="62" t="s">
        <v>35</v>
      </c>
      <c r="D86" s="60"/>
      <c r="E86" s="60"/>
      <c r="F86" s="172" t="str">
        <f>IF(E20="","",E20)</f>
        <v/>
      </c>
      <c r="G86" s="60"/>
      <c r="H86" s="60"/>
      <c r="I86" s="169"/>
      <c r="J86" s="60"/>
      <c r="K86" s="60"/>
      <c r="L86" s="58"/>
    </row>
    <row r="87" spans="2:65" s="1" customFormat="1" ht="10.35" customHeight="1">
      <c r="B87" s="38"/>
      <c r="C87" s="60"/>
      <c r="D87" s="60"/>
      <c r="E87" s="60"/>
      <c r="F87" s="60"/>
      <c r="G87" s="60"/>
      <c r="H87" s="60"/>
      <c r="I87" s="169"/>
      <c r="J87" s="60"/>
      <c r="K87" s="60"/>
      <c r="L87" s="58"/>
    </row>
    <row r="88" spans="2:65" s="10" customFormat="1" ht="29.25" customHeight="1">
      <c r="B88" s="174"/>
      <c r="C88" s="175" t="s">
        <v>116</v>
      </c>
      <c r="D88" s="176" t="s">
        <v>60</v>
      </c>
      <c r="E88" s="176" t="s">
        <v>56</v>
      </c>
      <c r="F88" s="176" t="s">
        <v>117</v>
      </c>
      <c r="G88" s="176" t="s">
        <v>118</v>
      </c>
      <c r="H88" s="176" t="s">
        <v>119</v>
      </c>
      <c r="I88" s="177" t="s">
        <v>120</v>
      </c>
      <c r="J88" s="176" t="s">
        <v>105</v>
      </c>
      <c r="K88" s="178" t="s">
        <v>121</v>
      </c>
      <c r="L88" s="179"/>
      <c r="M88" s="78" t="s">
        <v>122</v>
      </c>
      <c r="N88" s="79" t="s">
        <v>45</v>
      </c>
      <c r="O88" s="79" t="s">
        <v>123</v>
      </c>
      <c r="P88" s="79" t="s">
        <v>124</v>
      </c>
      <c r="Q88" s="79" t="s">
        <v>125</v>
      </c>
      <c r="R88" s="79" t="s">
        <v>126</v>
      </c>
      <c r="S88" s="79" t="s">
        <v>127</v>
      </c>
      <c r="T88" s="80" t="s">
        <v>128</v>
      </c>
    </row>
    <row r="89" spans="2:65" s="1" customFormat="1" ht="29.25" customHeight="1">
      <c r="B89" s="38"/>
      <c r="C89" s="84" t="s">
        <v>106</v>
      </c>
      <c r="D89" s="60"/>
      <c r="E89" s="60"/>
      <c r="F89" s="60"/>
      <c r="G89" s="60"/>
      <c r="H89" s="60"/>
      <c r="I89" s="169"/>
      <c r="J89" s="180">
        <f>BK89</f>
        <v>0</v>
      </c>
      <c r="K89" s="60"/>
      <c r="L89" s="58"/>
      <c r="M89" s="81"/>
      <c r="N89" s="82"/>
      <c r="O89" s="82"/>
      <c r="P89" s="181">
        <f>P90</f>
        <v>0</v>
      </c>
      <c r="Q89" s="82"/>
      <c r="R89" s="181">
        <f>R90</f>
        <v>1362.0898692700002</v>
      </c>
      <c r="S89" s="82"/>
      <c r="T89" s="182">
        <f>T90</f>
        <v>0</v>
      </c>
      <c r="AT89" s="21" t="s">
        <v>74</v>
      </c>
      <c r="AU89" s="21" t="s">
        <v>107</v>
      </c>
      <c r="BK89" s="183">
        <f>BK90</f>
        <v>0</v>
      </c>
    </row>
    <row r="90" spans="2:65" s="11" customFormat="1" ht="37.35" customHeight="1">
      <c r="B90" s="184"/>
      <c r="C90" s="185"/>
      <c r="D90" s="186" t="s">
        <v>74</v>
      </c>
      <c r="E90" s="187" t="s">
        <v>129</v>
      </c>
      <c r="F90" s="187" t="s">
        <v>130</v>
      </c>
      <c r="G90" s="185"/>
      <c r="H90" s="185"/>
      <c r="I90" s="188"/>
      <c r="J90" s="189">
        <f>BK90</f>
        <v>0</v>
      </c>
      <c r="K90" s="185"/>
      <c r="L90" s="190"/>
      <c r="M90" s="191"/>
      <c r="N90" s="192"/>
      <c r="O90" s="192"/>
      <c r="P90" s="193">
        <f>P91+P109+P117+P125+P129</f>
        <v>0</v>
      </c>
      <c r="Q90" s="192"/>
      <c r="R90" s="193">
        <f>R91+R109+R117+R125+R129</f>
        <v>1362.0898692700002</v>
      </c>
      <c r="S90" s="192"/>
      <c r="T90" s="194">
        <f>T91+T109+T117+T125+T129</f>
        <v>0</v>
      </c>
      <c r="AR90" s="195" t="s">
        <v>24</v>
      </c>
      <c r="AT90" s="196" t="s">
        <v>74</v>
      </c>
      <c r="AU90" s="196" t="s">
        <v>75</v>
      </c>
      <c r="AY90" s="195" t="s">
        <v>131</v>
      </c>
      <c r="BK90" s="197">
        <f>BK91+BK109+BK117+BK125+BK129</f>
        <v>0</v>
      </c>
    </row>
    <row r="91" spans="2:65" s="11" customFormat="1" ht="19.899999999999999" customHeight="1">
      <c r="B91" s="184"/>
      <c r="C91" s="185"/>
      <c r="D91" s="186" t="s">
        <v>74</v>
      </c>
      <c r="E91" s="198" t="s">
        <v>24</v>
      </c>
      <c r="F91" s="198" t="s">
        <v>132</v>
      </c>
      <c r="G91" s="185"/>
      <c r="H91" s="185"/>
      <c r="I91" s="188"/>
      <c r="J91" s="199">
        <f>BK91</f>
        <v>0</v>
      </c>
      <c r="K91" s="185"/>
      <c r="L91" s="190"/>
      <c r="M91" s="191"/>
      <c r="N91" s="192"/>
      <c r="O91" s="192"/>
      <c r="P91" s="193">
        <f>P92+SUM(P93:P105)</f>
        <v>0</v>
      </c>
      <c r="Q91" s="192"/>
      <c r="R91" s="193">
        <f>R92+SUM(R93:R105)</f>
        <v>4.3438999999999998E-2</v>
      </c>
      <c r="S91" s="192"/>
      <c r="T91" s="194">
        <f>T92+SUM(T93:T105)</f>
        <v>0</v>
      </c>
      <c r="AR91" s="195" t="s">
        <v>24</v>
      </c>
      <c r="AT91" s="196" t="s">
        <v>74</v>
      </c>
      <c r="AU91" s="196" t="s">
        <v>24</v>
      </c>
      <c r="AY91" s="195" t="s">
        <v>131</v>
      </c>
      <c r="BK91" s="197">
        <f>BK92+SUM(BK93:BK105)</f>
        <v>0</v>
      </c>
    </row>
    <row r="92" spans="2:65" s="1" customFormat="1" ht="38.25" customHeight="1">
      <c r="B92" s="38"/>
      <c r="C92" s="200" t="s">
        <v>24</v>
      </c>
      <c r="D92" s="200" t="s">
        <v>133</v>
      </c>
      <c r="E92" s="201" t="s">
        <v>134</v>
      </c>
      <c r="F92" s="202" t="s">
        <v>135</v>
      </c>
      <c r="G92" s="203" t="s">
        <v>136</v>
      </c>
      <c r="H92" s="204">
        <v>2089.15</v>
      </c>
      <c r="I92" s="205"/>
      <c r="J92" s="206">
        <f>ROUND(I92*H92,2)</f>
        <v>0</v>
      </c>
      <c r="K92" s="202" t="s">
        <v>137</v>
      </c>
      <c r="L92" s="58"/>
      <c r="M92" s="207" t="s">
        <v>22</v>
      </c>
      <c r="N92" s="208" t="s">
        <v>46</v>
      </c>
      <c r="O92" s="39"/>
      <c r="P92" s="209">
        <f>O92*H92</f>
        <v>0</v>
      </c>
      <c r="Q92" s="209">
        <v>0</v>
      </c>
      <c r="R92" s="209">
        <f>Q92*H92</f>
        <v>0</v>
      </c>
      <c r="S92" s="209">
        <v>0</v>
      </c>
      <c r="T92" s="210">
        <f>S92*H92</f>
        <v>0</v>
      </c>
      <c r="AR92" s="21" t="s">
        <v>90</v>
      </c>
      <c r="AT92" s="21" t="s">
        <v>133</v>
      </c>
      <c r="AU92" s="21" t="s">
        <v>83</v>
      </c>
      <c r="AY92" s="21" t="s">
        <v>131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21" t="s">
        <v>24</v>
      </c>
      <c r="BK92" s="211">
        <f>ROUND(I92*H92,2)</f>
        <v>0</v>
      </c>
      <c r="BL92" s="21" t="s">
        <v>90</v>
      </c>
      <c r="BM92" s="21" t="s">
        <v>236</v>
      </c>
    </row>
    <row r="93" spans="2:65" s="1" customFormat="1" ht="38.25" customHeight="1">
      <c r="B93" s="38"/>
      <c r="C93" s="200" t="s">
        <v>83</v>
      </c>
      <c r="D93" s="200" t="s">
        <v>133</v>
      </c>
      <c r="E93" s="201" t="s">
        <v>139</v>
      </c>
      <c r="F93" s="202" t="s">
        <v>140</v>
      </c>
      <c r="G93" s="203" t="s">
        <v>136</v>
      </c>
      <c r="H93" s="204">
        <v>626.745</v>
      </c>
      <c r="I93" s="205"/>
      <c r="J93" s="206">
        <f>ROUND(I93*H93,2)</f>
        <v>0</v>
      </c>
      <c r="K93" s="202" t="s">
        <v>137</v>
      </c>
      <c r="L93" s="58"/>
      <c r="M93" s="207" t="s">
        <v>22</v>
      </c>
      <c r="N93" s="208" t="s">
        <v>46</v>
      </c>
      <c r="O93" s="39"/>
      <c r="P93" s="209">
        <f>O93*H93</f>
        <v>0</v>
      </c>
      <c r="Q93" s="209">
        <v>0</v>
      </c>
      <c r="R93" s="209">
        <f>Q93*H93</f>
        <v>0</v>
      </c>
      <c r="S93" s="209">
        <v>0</v>
      </c>
      <c r="T93" s="210">
        <f>S93*H93</f>
        <v>0</v>
      </c>
      <c r="AR93" s="21" t="s">
        <v>90</v>
      </c>
      <c r="AT93" s="21" t="s">
        <v>133</v>
      </c>
      <c r="AU93" s="21" t="s">
        <v>83</v>
      </c>
      <c r="AY93" s="21" t="s">
        <v>131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21" t="s">
        <v>24</v>
      </c>
      <c r="BK93" s="211">
        <f>ROUND(I93*H93,2)</f>
        <v>0</v>
      </c>
      <c r="BL93" s="21" t="s">
        <v>90</v>
      </c>
      <c r="BM93" s="21" t="s">
        <v>141</v>
      </c>
    </row>
    <row r="94" spans="2:65" s="12" customFormat="1" ht="13.5">
      <c r="B94" s="212"/>
      <c r="C94" s="213"/>
      <c r="D94" s="214" t="s">
        <v>142</v>
      </c>
      <c r="E94" s="213"/>
      <c r="F94" s="215" t="s">
        <v>237</v>
      </c>
      <c r="G94" s="213"/>
      <c r="H94" s="216">
        <v>626.745</v>
      </c>
      <c r="I94" s="217"/>
      <c r="J94" s="213"/>
      <c r="K94" s="213"/>
      <c r="L94" s="218"/>
      <c r="M94" s="219"/>
      <c r="N94" s="220"/>
      <c r="O94" s="220"/>
      <c r="P94" s="220"/>
      <c r="Q94" s="220"/>
      <c r="R94" s="220"/>
      <c r="S94" s="220"/>
      <c r="T94" s="221"/>
      <c r="AT94" s="222" t="s">
        <v>142</v>
      </c>
      <c r="AU94" s="222" t="s">
        <v>83</v>
      </c>
      <c r="AV94" s="12" t="s">
        <v>83</v>
      </c>
      <c r="AW94" s="12" t="s">
        <v>6</v>
      </c>
      <c r="AX94" s="12" t="s">
        <v>24</v>
      </c>
      <c r="AY94" s="222" t="s">
        <v>131</v>
      </c>
    </row>
    <row r="95" spans="2:65" s="1" customFormat="1" ht="25.5" customHeight="1">
      <c r="B95" s="38"/>
      <c r="C95" s="200" t="s">
        <v>144</v>
      </c>
      <c r="D95" s="200" t="s">
        <v>133</v>
      </c>
      <c r="E95" s="201" t="s">
        <v>145</v>
      </c>
      <c r="F95" s="202" t="s">
        <v>146</v>
      </c>
      <c r="G95" s="203" t="s">
        <v>136</v>
      </c>
      <c r="H95" s="204">
        <v>137.9</v>
      </c>
      <c r="I95" s="205"/>
      <c r="J95" s="206">
        <f>ROUND(I95*H95,2)</f>
        <v>0</v>
      </c>
      <c r="K95" s="202" t="s">
        <v>137</v>
      </c>
      <c r="L95" s="58"/>
      <c r="M95" s="207" t="s">
        <v>22</v>
      </c>
      <c r="N95" s="208" t="s">
        <v>46</v>
      </c>
      <c r="O95" s="39"/>
      <c r="P95" s="209">
        <f>O95*H95</f>
        <v>0</v>
      </c>
      <c r="Q95" s="209">
        <v>0</v>
      </c>
      <c r="R95" s="209">
        <f>Q95*H95</f>
        <v>0</v>
      </c>
      <c r="S95" s="209">
        <v>0</v>
      </c>
      <c r="T95" s="210">
        <f>S95*H95</f>
        <v>0</v>
      </c>
      <c r="AR95" s="21" t="s">
        <v>90</v>
      </c>
      <c r="AT95" s="21" t="s">
        <v>133</v>
      </c>
      <c r="AU95" s="21" t="s">
        <v>83</v>
      </c>
      <c r="AY95" s="21" t="s">
        <v>131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21" t="s">
        <v>24</v>
      </c>
      <c r="BK95" s="211">
        <f>ROUND(I95*H95,2)</f>
        <v>0</v>
      </c>
      <c r="BL95" s="21" t="s">
        <v>90</v>
      </c>
      <c r="BM95" s="21" t="s">
        <v>238</v>
      </c>
    </row>
    <row r="96" spans="2:65" s="12" customFormat="1" ht="13.5">
      <c r="B96" s="212"/>
      <c r="C96" s="213"/>
      <c r="D96" s="214" t="s">
        <v>142</v>
      </c>
      <c r="E96" s="223" t="s">
        <v>22</v>
      </c>
      <c r="F96" s="215" t="s">
        <v>239</v>
      </c>
      <c r="G96" s="213"/>
      <c r="H96" s="216">
        <v>137.9</v>
      </c>
      <c r="I96" s="217"/>
      <c r="J96" s="213"/>
      <c r="K96" s="213"/>
      <c r="L96" s="218"/>
      <c r="M96" s="219"/>
      <c r="N96" s="220"/>
      <c r="O96" s="220"/>
      <c r="P96" s="220"/>
      <c r="Q96" s="220"/>
      <c r="R96" s="220"/>
      <c r="S96" s="220"/>
      <c r="T96" s="221"/>
      <c r="AT96" s="222" t="s">
        <v>142</v>
      </c>
      <c r="AU96" s="222" t="s">
        <v>83</v>
      </c>
      <c r="AV96" s="12" t="s">
        <v>83</v>
      </c>
      <c r="AW96" s="12" t="s">
        <v>39</v>
      </c>
      <c r="AX96" s="12" t="s">
        <v>24</v>
      </c>
      <c r="AY96" s="222" t="s">
        <v>131</v>
      </c>
    </row>
    <row r="97" spans="2:65" s="1" customFormat="1" ht="38.25" customHeight="1">
      <c r="B97" s="38"/>
      <c r="C97" s="200" t="s">
        <v>90</v>
      </c>
      <c r="D97" s="200" t="s">
        <v>133</v>
      </c>
      <c r="E97" s="201" t="s">
        <v>149</v>
      </c>
      <c r="F97" s="202" t="s">
        <v>150</v>
      </c>
      <c r="G97" s="203" t="s">
        <v>136</v>
      </c>
      <c r="H97" s="204">
        <v>2047.94</v>
      </c>
      <c r="I97" s="205"/>
      <c r="J97" s="206">
        <f>ROUND(I97*H97,2)</f>
        <v>0</v>
      </c>
      <c r="K97" s="202" t="s">
        <v>137</v>
      </c>
      <c r="L97" s="58"/>
      <c r="M97" s="207" t="s">
        <v>22</v>
      </c>
      <c r="N97" s="208" t="s">
        <v>46</v>
      </c>
      <c r="O97" s="39"/>
      <c r="P97" s="209">
        <f>O97*H97</f>
        <v>0</v>
      </c>
      <c r="Q97" s="209">
        <v>0</v>
      </c>
      <c r="R97" s="209">
        <f>Q97*H97</f>
        <v>0</v>
      </c>
      <c r="S97" s="209">
        <v>0</v>
      </c>
      <c r="T97" s="210">
        <f>S97*H97</f>
        <v>0</v>
      </c>
      <c r="AR97" s="21" t="s">
        <v>90</v>
      </c>
      <c r="AT97" s="21" t="s">
        <v>133</v>
      </c>
      <c r="AU97" s="21" t="s">
        <v>83</v>
      </c>
      <c r="AY97" s="21" t="s">
        <v>131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21" t="s">
        <v>24</v>
      </c>
      <c r="BK97" s="211">
        <f>ROUND(I97*H97,2)</f>
        <v>0</v>
      </c>
      <c r="BL97" s="21" t="s">
        <v>90</v>
      </c>
      <c r="BM97" s="21" t="s">
        <v>151</v>
      </c>
    </row>
    <row r="98" spans="2:65" s="12" customFormat="1" ht="13.5">
      <c r="B98" s="212"/>
      <c r="C98" s="213"/>
      <c r="D98" s="214" t="s">
        <v>142</v>
      </c>
      <c r="E98" s="223" t="s">
        <v>22</v>
      </c>
      <c r="F98" s="215" t="s">
        <v>240</v>
      </c>
      <c r="G98" s="213"/>
      <c r="H98" s="216">
        <v>2047.94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1"/>
      <c r="AT98" s="222" t="s">
        <v>142</v>
      </c>
      <c r="AU98" s="222" t="s">
        <v>83</v>
      </c>
      <c r="AV98" s="12" t="s">
        <v>83</v>
      </c>
      <c r="AW98" s="12" t="s">
        <v>39</v>
      </c>
      <c r="AX98" s="12" t="s">
        <v>75</v>
      </c>
      <c r="AY98" s="222" t="s">
        <v>131</v>
      </c>
    </row>
    <row r="99" spans="2:65" s="1" customFormat="1" ht="16.5" customHeight="1">
      <c r="B99" s="38"/>
      <c r="C99" s="200" t="s">
        <v>153</v>
      </c>
      <c r="D99" s="200" t="s">
        <v>133</v>
      </c>
      <c r="E99" s="201" t="s">
        <v>154</v>
      </c>
      <c r="F99" s="202" t="s">
        <v>155</v>
      </c>
      <c r="G99" s="203" t="s">
        <v>136</v>
      </c>
      <c r="H99" s="204">
        <v>137.9</v>
      </c>
      <c r="I99" s="205"/>
      <c r="J99" s="206">
        <f>ROUND(I99*H99,2)</f>
        <v>0</v>
      </c>
      <c r="K99" s="202" t="s">
        <v>137</v>
      </c>
      <c r="L99" s="58"/>
      <c r="M99" s="207" t="s">
        <v>22</v>
      </c>
      <c r="N99" s="208" t="s">
        <v>46</v>
      </c>
      <c r="O99" s="39"/>
      <c r="P99" s="209">
        <f>O99*H99</f>
        <v>0</v>
      </c>
      <c r="Q99" s="209">
        <v>0</v>
      </c>
      <c r="R99" s="209">
        <f>Q99*H99</f>
        <v>0</v>
      </c>
      <c r="S99" s="209">
        <v>0</v>
      </c>
      <c r="T99" s="210">
        <f>S99*H99</f>
        <v>0</v>
      </c>
      <c r="AR99" s="21" t="s">
        <v>90</v>
      </c>
      <c r="AT99" s="21" t="s">
        <v>133</v>
      </c>
      <c r="AU99" s="21" t="s">
        <v>83</v>
      </c>
      <c r="AY99" s="21" t="s">
        <v>131</v>
      </c>
      <c r="BE99" s="211">
        <f>IF(N99="základní",J99,0)</f>
        <v>0</v>
      </c>
      <c r="BF99" s="211">
        <f>IF(N99="snížená",J99,0)</f>
        <v>0</v>
      </c>
      <c r="BG99" s="211">
        <f>IF(N99="zákl. přenesená",J99,0)</f>
        <v>0</v>
      </c>
      <c r="BH99" s="211">
        <f>IF(N99="sníž. přenesená",J99,0)</f>
        <v>0</v>
      </c>
      <c r="BI99" s="211">
        <f>IF(N99="nulová",J99,0)</f>
        <v>0</v>
      </c>
      <c r="BJ99" s="21" t="s">
        <v>24</v>
      </c>
      <c r="BK99" s="211">
        <f>ROUND(I99*H99,2)</f>
        <v>0</v>
      </c>
      <c r="BL99" s="21" t="s">
        <v>90</v>
      </c>
      <c r="BM99" s="21" t="s">
        <v>241</v>
      </c>
    </row>
    <row r="100" spans="2:65" s="12" customFormat="1" ht="13.5">
      <c r="B100" s="212"/>
      <c r="C100" s="213"/>
      <c r="D100" s="214" t="s">
        <v>142</v>
      </c>
      <c r="E100" s="223" t="s">
        <v>22</v>
      </c>
      <c r="F100" s="215" t="s">
        <v>239</v>
      </c>
      <c r="G100" s="213"/>
      <c r="H100" s="216">
        <v>137.9</v>
      </c>
      <c r="I100" s="217"/>
      <c r="J100" s="213"/>
      <c r="K100" s="213"/>
      <c r="L100" s="218"/>
      <c r="M100" s="219"/>
      <c r="N100" s="220"/>
      <c r="O100" s="220"/>
      <c r="P100" s="220"/>
      <c r="Q100" s="220"/>
      <c r="R100" s="220"/>
      <c r="S100" s="220"/>
      <c r="T100" s="221"/>
      <c r="AT100" s="222" t="s">
        <v>142</v>
      </c>
      <c r="AU100" s="222" t="s">
        <v>83</v>
      </c>
      <c r="AV100" s="12" t="s">
        <v>83</v>
      </c>
      <c r="AW100" s="12" t="s">
        <v>39</v>
      </c>
      <c r="AX100" s="12" t="s">
        <v>24</v>
      </c>
      <c r="AY100" s="222" t="s">
        <v>131</v>
      </c>
    </row>
    <row r="101" spans="2:65" s="1" customFormat="1" ht="51" customHeight="1">
      <c r="B101" s="38"/>
      <c r="C101" s="200" t="s">
        <v>157</v>
      </c>
      <c r="D101" s="200" t="s">
        <v>133</v>
      </c>
      <c r="E101" s="201" t="s">
        <v>158</v>
      </c>
      <c r="F101" s="202" t="s">
        <v>159</v>
      </c>
      <c r="G101" s="203" t="s">
        <v>136</v>
      </c>
      <c r="H101" s="204">
        <v>41.21</v>
      </c>
      <c r="I101" s="205"/>
      <c r="J101" s="206">
        <f>ROUND(I101*H101,2)</f>
        <v>0</v>
      </c>
      <c r="K101" s="202" t="s">
        <v>137</v>
      </c>
      <c r="L101" s="58"/>
      <c r="M101" s="207" t="s">
        <v>22</v>
      </c>
      <c r="N101" s="208" t="s">
        <v>46</v>
      </c>
      <c r="O101" s="39"/>
      <c r="P101" s="209">
        <f>O101*H101</f>
        <v>0</v>
      </c>
      <c r="Q101" s="209">
        <v>0</v>
      </c>
      <c r="R101" s="209">
        <f>Q101*H101</f>
        <v>0</v>
      </c>
      <c r="S101" s="209">
        <v>0</v>
      </c>
      <c r="T101" s="210">
        <f>S101*H101</f>
        <v>0</v>
      </c>
      <c r="AR101" s="21" t="s">
        <v>90</v>
      </c>
      <c r="AT101" s="21" t="s">
        <v>133</v>
      </c>
      <c r="AU101" s="21" t="s">
        <v>83</v>
      </c>
      <c r="AY101" s="21" t="s">
        <v>131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21" t="s">
        <v>24</v>
      </c>
      <c r="BK101" s="211">
        <f>ROUND(I101*H101,2)</f>
        <v>0</v>
      </c>
      <c r="BL101" s="21" t="s">
        <v>90</v>
      </c>
      <c r="BM101" s="21" t="s">
        <v>242</v>
      </c>
    </row>
    <row r="102" spans="2:65" s="1" customFormat="1" ht="16.5" customHeight="1">
      <c r="B102" s="38"/>
      <c r="C102" s="200" t="s">
        <v>161</v>
      </c>
      <c r="D102" s="200" t="s">
        <v>133</v>
      </c>
      <c r="E102" s="201" t="s">
        <v>162</v>
      </c>
      <c r="F102" s="202" t="s">
        <v>163</v>
      </c>
      <c r="G102" s="203" t="s">
        <v>136</v>
      </c>
      <c r="H102" s="204">
        <v>2047.94</v>
      </c>
      <c r="I102" s="205"/>
      <c r="J102" s="206">
        <f>ROUND(I102*H102,2)</f>
        <v>0</v>
      </c>
      <c r="K102" s="202" t="s">
        <v>137</v>
      </c>
      <c r="L102" s="58"/>
      <c r="M102" s="207" t="s">
        <v>22</v>
      </c>
      <c r="N102" s="208" t="s">
        <v>46</v>
      </c>
      <c r="O102" s="39"/>
      <c r="P102" s="209">
        <f>O102*H102</f>
        <v>0</v>
      </c>
      <c r="Q102" s="209">
        <v>0</v>
      </c>
      <c r="R102" s="209">
        <f>Q102*H102</f>
        <v>0</v>
      </c>
      <c r="S102" s="209">
        <v>0</v>
      </c>
      <c r="T102" s="210">
        <f>S102*H102</f>
        <v>0</v>
      </c>
      <c r="AR102" s="21" t="s">
        <v>90</v>
      </c>
      <c r="AT102" s="21" t="s">
        <v>133</v>
      </c>
      <c r="AU102" s="21" t="s">
        <v>83</v>
      </c>
      <c r="AY102" s="21" t="s">
        <v>131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21" t="s">
        <v>24</v>
      </c>
      <c r="BK102" s="211">
        <f>ROUND(I102*H102,2)</f>
        <v>0</v>
      </c>
      <c r="BL102" s="21" t="s">
        <v>90</v>
      </c>
      <c r="BM102" s="21" t="s">
        <v>164</v>
      </c>
    </row>
    <row r="103" spans="2:65" s="1" customFormat="1" ht="25.5" customHeight="1">
      <c r="B103" s="38"/>
      <c r="C103" s="200" t="s">
        <v>165</v>
      </c>
      <c r="D103" s="200" t="s">
        <v>133</v>
      </c>
      <c r="E103" s="201" t="s">
        <v>171</v>
      </c>
      <c r="F103" s="202" t="s">
        <v>172</v>
      </c>
      <c r="G103" s="203" t="s">
        <v>173</v>
      </c>
      <c r="H103" s="204">
        <v>1379</v>
      </c>
      <c r="I103" s="205"/>
      <c r="J103" s="206">
        <f>ROUND(I103*H103,2)</f>
        <v>0</v>
      </c>
      <c r="K103" s="202" t="s">
        <v>137</v>
      </c>
      <c r="L103" s="58"/>
      <c r="M103" s="207" t="s">
        <v>22</v>
      </c>
      <c r="N103" s="208" t="s">
        <v>46</v>
      </c>
      <c r="O103" s="39"/>
      <c r="P103" s="209">
        <f>O103*H103</f>
        <v>0</v>
      </c>
      <c r="Q103" s="209">
        <v>0</v>
      </c>
      <c r="R103" s="209">
        <f>Q103*H103</f>
        <v>0</v>
      </c>
      <c r="S103" s="209">
        <v>0</v>
      </c>
      <c r="T103" s="210">
        <f>S103*H103</f>
        <v>0</v>
      </c>
      <c r="AR103" s="21" t="s">
        <v>90</v>
      </c>
      <c r="AT103" s="21" t="s">
        <v>133</v>
      </c>
      <c r="AU103" s="21" t="s">
        <v>83</v>
      </c>
      <c r="AY103" s="21" t="s">
        <v>131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21" t="s">
        <v>24</v>
      </c>
      <c r="BK103" s="211">
        <f>ROUND(I103*H103,2)</f>
        <v>0</v>
      </c>
      <c r="BL103" s="21" t="s">
        <v>90</v>
      </c>
      <c r="BM103" s="21" t="s">
        <v>243</v>
      </c>
    </row>
    <row r="104" spans="2:65" s="1" customFormat="1" ht="25.5" customHeight="1">
      <c r="B104" s="38"/>
      <c r="C104" s="200" t="s">
        <v>170</v>
      </c>
      <c r="D104" s="200" t="s">
        <v>133</v>
      </c>
      <c r="E104" s="201" t="s">
        <v>175</v>
      </c>
      <c r="F104" s="202" t="s">
        <v>176</v>
      </c>
      <c r="G104" s="203" t="s">
        <v>173</v>
      </c>
      <c r="H104" s="204">
        <v>3936.5</v>
      </c>
      <c r="I104" s="205"/>
      <c r="J104" s="206">
        <f>ROUND(I104*H104,2)</f>
        <v>0</v>
      </c>
      <c r="K104" s="202" t="s">
        <v>137</v>
      </c>
      <c r="L104" s="58"/>
      <c r="M104" s="207" t="s">
        <v>22</v>
      </c>
      <c r="N104" s="208" t="s">
        <v>46</v>
      </c>
      <c r="O104" s="39"/>
      <c r="P104" s="209">
        <f>O104*H104</f>
        <v>0</v>
      </c>
      <c r="Q104" s="209">
        <v>0</v>
      </c>
      <c r="R104" s="209">
        <f>Q104*H104</f>
        <v>0</v>
      </c>
      <c r="S104" s="209">
        <v>0</v>
      </c>
      <c r="T104" s="210">
        <f>S104*H104</f>
        <v>0</v>
      </c>
      <c r="AR104" s="21" t="s">
        <v>90</v>
      </c>
      <c r="AT104" s="21" t="s">
        <v>133</v>
      </c>
      <c r="AU104" s="21" t="s">
        <v>83</v>
      </c>
      <c r="AY104" s="21" t="s">
        <v>131</v>
      </c>
      <c r="BE104" s="211">
        <f>IF(N104="základní",J104,0)</f>
        <v>0</v>
      </c>
      <c r="BF104" s="211">
        <f>IF(N104="snížená",J104,0)</f>
        <v>0</v>
      </c>
      <c r="BG104" s="211">
        <f>IF(N104="zákl. přenesená",J104,0)</f>
        <v>0</v>
      </c>
      <c r="BH104" s="211">
        <f>IF(N104="sníž. přenesená",J104,0)</f>
        <v>0</v>
      </c>
      <c r="BI104" s="211">
        <f>IF(N104="nulová",J104,0)</f>
        <v>0</v>
      </c>
      <c r="BJ104" s="21" t="s">
        <v>24</v>
      </c>
      <c r="BK104" s="211">
        <f>ROUND(I104*H104,2)</f>
        <v>0</v>
      </c>
      <c r="BL104" s="21" t="s">
        <v>90</v>
      </c>
      <c r="BM104" s="21" t="s">
        <v>177</v>
      </c>
    </row>
    <row r="105" spans="2:65" s="11" customFormat="1" ht="22.35" customHeight="1">
      <c r="B105" s="184"/>
      <c r="C105" s="185"/>
      <c r="D105" s="186" t="s">
        <v>74</v>
      </c>
      <c r="E105" s="198" t="s">
        <v>178</v>
      </c>
      <c r="F105" s="198" t="s">
        <v>179</v>
      </c>
      <c r="G105" s="185"/>
      <c r="H105" s="185"/>
      <c r="I105" s="188"/>
      <c r="J105" s="199">
        <f>BK105</f>
        <v>0</v>
      </c>
      <c r="K105" s="185"/>
      <c r="L105" s="190"/>
      <c r="M105" s="191"/>
      <c r="N105" s="192"/>
      <c r="O105" s="192"/>
      <c r="P105" s="193">
        <f>SUM(P106:P108)</f>
        <v>0</v>
      </c>
      <c r="Q105" s="192"/>
      <c r="R105" s="193">
        <f>SUM(R106:R108)</f>
        <v>4.3438999999999998E-2</v>
      </c>
      <c r="S105" s="192"/>
      <c r="T105" s="194">
        <f>SUM(T106:T108)</f>
        <v>0</v>
      </c>
      <c r="AR105" s="195" t="s">
        <v>24</v>
      </c>
      <c r="AT105" s="196" t="s">
        <v>74</v>
      </c>
      <c r="AU105" s="196" t="s">
        <v>83</v>
      </c>
      <c r="AY105" s="195" t="s">
        <v>131</v>
      </c>
      <c r="BK105" s="197">
        <f>SUM(BK106:BK108)</f>
        <v>0</v>
      </c>
    </row>
    <row r="106" spans="2:65" s="1" customFormat="1" ht="25.5" customHeight="1">
      <c r="B106" s="38"/>
      <c r="C106" s="200" t="s">
        <v>29</v>
      </c>
      <c r="D106" s="200" t="s">
        <v>133</v>
      </c>
      <c r="E106" s="201" t="s">
        <v>244</v>
      </c>
      <c r="F106" s="202" t="s">
        <v>245</v>
      </c>
      <c r="G106" s="203" t="s">
        <v>173</v>
      </c>
      <c r="H106" s="204">
        <v>1379</v>
      </c>
      <c r="I106" s="205"/>
      <c r="J106" s="206">
        <f>ROUND(I106*H106,2)</f>
        <v>0</v>
      </c>
      <c r="K106" s="202" t="s">
        <v>137</v>
      </c>
      <c r="L106" s="58"/>
      <c r="M106" s="207" t="s">
        <v>22</v>
      </c>
      <c r="N106" s="208" t="s">
        <v>46</v>
      </c>
      <c r="O106" s="39"/>
      <c r="P106" s="209">
        <f>O106*H106</f>
        <v>0</v>
      </c>
      <c r="Q106" s="209">
        <v>0</v>
      </c>
      <c r="R106" s="209">
        <f>Q106*H106</f>
        <v>0</v>
      </c>
      <c r="S106" s="209">
        <v>0</v>
      </c>
      <c r="T106" s="210">
        <f>S106*H106</f>
        <v>0</v>
      </c>
      <c r="AR106" s="21" t="s">
        <v>90</v>
      </c>
      <c r="AT106" s="21" t="s">
        <v>133</v>
      </c>
      <c r="AU106" s="21" t="s">
        <v>144</v>
      </c>
      <c r="AY106" s="21" t="s">
        <v>131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21" t="s">
        <v>24</v>
      </c>
      <c r="BK106" s="211">
        <f>ROUND(I106*H106,2)</f>
        <v>0</v>
      </c>
      <c r="BL106" s="21" t="s">
        <v>90</v>
      </c>
      <c r="BM106" s="21" t="s">
        <v>246</v>
      </c>
    </row>
    <row r="107" spans="2:65" s="1" customFormat="1" ht="16.5" customHeight="1">
      <c r="B107" s="38"/>
      <c r="C107" s="224" t="s">
        <v>180</v>
      </c>
      <c r="D107" s="224" t="s">
        <v>185</v>
      </c>
      <c r="E107" s="225" t="s">
        <v>186</v>
      </c>
      <c r="F107" s="226" t="s">
        <v>187</v>
      </c>
      <c r="G107" s="227" t="s">
        <v>188</v>
      </c>
      <c r="H107" s="228">
        <v>43.439</v>
      </c>
      <c r="I107" s="229"/>
      <c r="J107" s="230">
        <f>ROUND(I107*H107,2)</f>
        <v>0</v>
      </c>
      <c r="K107" s="226" t="s">
        <v>137</v>
      </c>
      <c r="L107" s="231"/>
      <c r="M107" s="232" t="s">
        <v>22</v>
      </c>
      <c r="N107" s="233" t="s">
        <v>46</v>
      </c>
      <c r="O107" s="39"/>
      <c r="P107" s="209">
        <f>O107*H107</f>
        <v>0</v>
      </c>
      <c r="Q107" s="209">
        <v>1E-3</v>
      </c>
      <c r="R107" s="209">
        <f>Q107*H107</f>
        <v>4.3438999999999998E-2</v>
      </c>
      <c r="S107" s="209">
        <v>0</v>
      </c>
      <c r="T107" s="210">
        <f>S107*H107</f>
        <v>0</v>
      </c>
      <c r="AR107" s="21" t="s">
        <v>165</v>
      </c>
      <c r="AT107" s="21" t="s">
        <v>185</v>
      </c>
      <c r="AU107" s="21" t="s">
        <v>144</v>
      </c>
      <c r="AY107" s="21" t="s">
        <v>131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21" t="s">
        <v>24</v>
      </c>
      <c r="BK107" s="211">
        <f>ROUND(I107*H107,2)</f>
        <v>0</v>
      </c>
      <c r="BL107" s="21" t="s">
        <v>90</v>
      </c>
      <c r="BM107" s="21" t="s">
        <v>247</v>
      </c>
    </row>
    <row r="108" spans="2:65" s="12" customFormat="1" ht="13.5">
      <c r="B108" s="212"/>
      <c r="C108" s="213"/>
      <c r="D108" s="214" t="s">
        <v>142</v>
      </c>
      <c r="E108" s="213"/>
      <c r="F108" s="215" t="s">
        <v>248</v>
      </c>
      <c r="G108" s="213"/>
      <c r="H108" s="216">
        <v>43.439</v>
      </c>
      <c r="I108" s="217"/>
      <c r="J108" s="213"/>
      <c r="K108" s="213"/>
      <c r="L108" s="218"/>
      <c r="M108" s="219"/>
      <c r="N108" s="220"/>
      <c r="O108" s="220"/>
      <c r="P108" s="220"/>
      <c r="Q108" s="220"/>
      <c r="R108" s="220"/>
      <c r="S108" s="220"/>
      <c r="T108" s="221"/>
      <c r="AT108" s="222" t="s">
        <v>142</v>
      </c>
      <c r="AU108" s="222" t="s">
        <v>144</v>
      </c>
      <c r="AV108" s="12" t="s">
        <v>83</v>
      </c>
      <c r="AW108" s="12" t="s">
        <v>6</v>
      </c>
      <c r="AX108" s="12" t="s">
        <v>24</v>
      </c>
      <c r="AY108" s="222" t="s">
        <v>131</v>
      </c>
    </row>
    <row r="109" spans="2:65" s="11" customFormat="1" ht="29.85" customHeight="1">
      <c r="B109" s="184"/>
      <c r="C109" s="185"/>
      <c r="D109" s="186" t="s">
        <v>74</v>
      </c>
      <c r="E109" s="198" t="s">
        <v>90</v>
      </c>
      <c r="F109" s="198" t="s">
        <v>191</v>
      </c>
      <c r="G109" s="185"/>
      <c r="H109" s="185"/>
      <c r="I109" s="188"/>
      <c r="J109" s="199">
        <f>BK109</f>
        <v>0</v>
      </c>
      <c r="K109" s="185"/>
      <c r="L109" s="190"/>
      <c r="M109" s="191"/>
      <c r="N109" s="192"/>
      <c r="O109" s="192"/>
      <c r="P109" s="193">
        <f>SUM(P110:P116)</f>
        <v>0</v>
      </c>
      <c r="Q109" s="192"/>
      <c r="R109" s="193">
        <f>SUM(R110:R116)</f>
        <v>1311.3793926000001</v>
      </c>
      <c r="S109" s="192"/>
      <c r="T109" s="194">
        <f>SUM(T110:T116)</f>
        <v>0</v>
      </c>
      <c r="AR109" s="195" t="s">
        <v>24</v>
      </c>
      <c r="AT109" s="196" t="s">
        <v>74</v>
      </c>
      <c r="AU109" s="196" t="s">
        <v>24</v>
      </c>
      <c r="AY109" s="195" t="s">
        <v>131</v>
      </c>
      <c r="BK109" s="197">
        <f>SUM(BK110:BK116)</f>
        <v>0</v>
      </c>
    </row>
    <row r="110" spans="2:65" s="1" customFormat="1" ht="38.25" customHeight="1">
      <c r="B110" s="38"/>
      <c r="C110" s="200" t="s">
        <v>184</v>
      </c>
      <c r="D110" s="200" t="s">
        <v>133</v>
      </c>
      <c r="E110" s="201" t="s">
        <v>249</v>
      </c>
      <c r="F110" s="202" t="s">
        <v>250</v>
      </c>
      <c r="G110" s="203" t="s">
        <v>136</v>
      </c>
      <c r="H110" s="204">
        <v>19.86</v>
      </c>
      <c r="I110" s="205"/>
      <c r="J110" s="206">
        <f>ROUND(I110*H110,2)</f>
        <v>0</v>
      </c>
      <c r="K110" s="202" t="s">
        <v>137</v>
      </c>
      <c r="L110" s="58"/>
      <c r="M110" s="207" t="s">
        <v>22</v>
      </c>
      <c r="N110" s="208" t="s">
        <v>46</v>
      </c>
      <c r="O110" s="39"/>
      <c r="P110" s="209">
        <f>O110*H110</f>
        <v>0</v>
      </c>
      <c r="Q110" s="209">
        <v>2.83331</v>
      </c>
      <c r="R110" s="209">
        <f>Q110*H110</f>
        <v>56.269536599999995</v>
      </c>
      <c r="S110" s="209">
        <v>0</v>
      </c>
      <c r="T110" s="210">
        <f>S110*H110</f>
        <v>0</v>
      </c>
      <c r="AR110" s="21" t="s">
        <v>90</v>
      </c>
      <c r="AT110" s="21" t="s">
        <v>133</v>
      </c>
      <c r="AU110" s="21" t="s">
        <v>83</v>
      </c>
      <c r="AY110" s="21" t="s">
        <v>131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21" t="s">
        <v>24</v>
      </c>
      <c r="BK110" s="211">
        <f>ROUND(I110*H110,2)</f>
        <v>0</v>
      </c>
      <c r="BL110" s="21" t="s">
        <v>90</v>
      </c>
      <c r="BM110" s="21" t="s">
        <v>251</v>
      </c>
    </row>
    <row r="111" spans="2:65" s="12" customFormat="1" ht="13.5">
      <c r="B111" s="212"/>
      <c r="C111" s="213"/>
      <c r="D111" s="214" t="s">
        <v>142</v>
      </c>
      <c r="E111" s="223" t="s">
        <v>22</v>
      </c>
      <c r="F111" s="215" t="s">
        <v>252</v>
      </c>
      <c r="G111" s="213"/>
      <c r="H111" s="216">
        <v>19.86</v>
      </c>
      <c r="I111" s="217"/>
      <c r="J111" s="213"/>
      <c r="K111" s="213"/>
      <c r="L111" s="218"/>
      <c r="M111" s="219"/>
      <c r="N111" s="220"/>
      <c r="O111" s="220"/>
      <c r="P111" s="220"/>
      <c r="Q111" s="220"/>
      <c r="R111" s="220"/>
      <c r="S111" s="220"/>
      <c r="T111" s="221"/>
      <c r="AT111" s="222" t="s">
        <v>142</v>
      </c>
      <c r="AU111" s="222" t="s">
        <v>83</v>
      </c>
      <c r="AV111" s="12" t="s">
        <v>83</v>
      </c>
      <c r="AW111" s="12" t="s">
        <v>39</v>
      </c>
      <c r="AX111" s="12" t="s">
        <v>75</v>
      </c>
      <c r="AY111" s="222" t="s">
        <v>131</v>
      </c>
    </row>
    <row r="112" spans="2:65" s="1" customFormat="1" ht="25.5" customHeight="1">
      <c r="B112" s="38"/>
      <c r="C112" s="200" t="s">
        <v>192</v>
      </c>
      <c r="D112" s="200" t="s">
        <v>133</v>
      </c>
      <c r="E112" s="201" t="s">
        <v>193</v>
      </c>
      <c r="F112" s="202" t="s">
        <v>194</v>
      </c>
      <c r="G112" s="203" t="s">
        <v>136</v>
      </c>
      <c r="H112" s="204">
        <v>294.7</v>
      </c>
      <c r="I112" s="205"/>
      <c r="J112" s="206">
        <f>ROUND(I112*H112,2)</f>
        <v>0</v>
      </c>
      <c r="K112" s="202" t="s">
        <v>137</v>
      </c>
      <c r="L112" s="58"/>
      <c r="M112" s="207" t="s">
        <v>22</v>
      </c>
      <c r="N112" s="208" t="s">
        <v>46</v>
      </c>
      <c r="O112" s="39"/>
      <c r="P112" s="209">
        <f>O112*H112</f>
        <v>0</v>
      </c>
      <c r="Q112" s="209">
        <v>2.13408</v>
      </c>
      <c r="R112" s="209">
        <f>Q112*H112</f>
        <v>628.91337599999997</v>
      </c>
      <c r="S112" s="209">
        <v>0</v>
      </c>
      <c r="T112" s="210">
        <f>S112*H112</f>
        <v>0</v>
      </c>
      <c r="AR112" s="21" t="s">
        <v>90</v>
      </c>
      <c r="AT112" s="21" t="s">
        <v>133</v>
      </c>
      <c r="AU112" s="21" t="s">
        <v>83</v>
      </c>
      <c r="AY112" s="21" t="s">
        <v>131</v>
      </c>
      <c r="BE112" s="211">
        <f>IF(N112="základní",J112,0)</f>
        <v>0</v>
      </c>
      <c r="BF112" s="211">
        <f>IF(N112="snížená",J112,0)</f>
        <v>0</v>
      </c>
      <c r="BG112" s="211">
        <f>IF(N112="zákl. přenesená",J112,0)</f>
        <v>0</v>
      </c>
      <c r="BH112" s="211">
        <f>IF(N112="sníž. přenesená",J112,0)</f>
        <v>0</v>
      </c>
      <c r="BI112" s="211">
        <f>IF(N112="nulová",J112,0)</f>
        <v>0</v>
      </c>
      <c r="BJ112" s="21" t="s">
        <v>24</v>
      </c>
      <c r="BK112" s="211">
        <f>ROUND(I112*H112,2)</f>
        <v>0</v>
      </c>
      <c r="BL112" s="21" t="s">
        <v>90</v>
      </c>
      <c r="BM112" s="21" t="s">
        <v>253</v>
      </c>
    </row>
    <row r="113" spans="2:65" s="12" customFormat="1" ht="13.5">
      <c r="B113" s="212"/>
      <c r="C113" s="213"/>
      <c r="D113" s="214" t="s">
        <v>142</v>
      </c>
      <c r="E113" s="223" t="s">
        <v>22</v>
      </c>
      <c r="F113" s="215" t="s">
        <v>254</v>
      </c>
      <c r="G113" s="213"/>
      <c r="H113" s="216">
        <v>294.7</v>
      </c>
      <c r="I113" s="217"/>
      <c r="J113" s="213"/>
      <c r="K113" s="213"/>
      <c r="L113" s="218"/>
      <c r="M113" s="219"/>
      <c r="N113" s="220"/>
      <c r="O113" s="220"/>
      <c r="P113" s="220"/>
      <c r="Q113" s="220"/>
      <c r="R113" s="220"/>
      <c r="S113" s="220"/>
      <c r="T113" s="221"/>
      <c r="AT113" s="222" t="s">
        <v>142</v>
      </c>
      <c r="AU113" s="222" t="s">
        <v>83</v>
      </c>
      <c r="AV113" s="12" t="s">
        <v>83</v>
      </c>
      <c r="AW113" s="12" t="s">
        <v>39</v>
      </c>
      <c r="AX113" s="12" t="s">
        <v>75</v>
      </c>
      <c r="AY113" s="222" t="s">
        <v>131</v>
      </c>
    </row>
    <row r="114" spans="2:65" s="1" customFormat="1" ht="25.5" customHeight="1">
      <c r="B114" s="38"/>
      <c r="C114" s="200" t="s">
        <v>198</v>
      </c>
      <c r="D114" s="200" t="s">
        <v>133</v>
      </c>
      <c r="E114" s="201" t="s">
        <v>255</v>
      </c>
      <c r="F114" s="202" t="s">
        <v>256</v>
      </c>
      <c r="G114" s="203" t="s">
        <v>136</v>
      </c>
      <c r="H114" s="204">
        <v>313.60000000000002</v>
      </c>
      <c r="I114" s="205"/>
      <c r="J114" s="206">
        <f>ROUND(I114*H114,2)</f>
        <v>0</v>
      </c>
      <c r="K114" s="202" t="s">
        <v>137</v>
      </c>
      <c r="L114" s="58"/>
      <c r="M114" s="207" t="s">
        <v>22</v>
      </c>
      <c r="N114" s="208" t="s">
        <v>46</v>
      </c>
      <c r="O114" s="39"/>
      <c r="P114" s="209">
        <f>O114*H114</f>
        <v>0</v>
      </c>
      <c r="Q114" s="209">
        <v>1.9967999999999999</v>
      </c>
      <c r="R114" s="209">
        <f>Q114*H114</f>
        <v>626.19648000000007</v>
      </c>
      <c r="S114" s="209">
        <v>0</v>
      </c>
      <c r="T114" s="210">
        <f>S114*H114</f>
        <v>0</v>
      </c>
      <c r="AR114" s="21" t="s">
        <v>90</v>
      </c>
      <c r="AT114" s="21" t="s">
        <v>133</v>
      </c>
      <c r="AU114" s="21" t="s">
        <v>83</v>
      </c>
      <c r="AY114" s="21" t="s">
        <v>131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21" t="s">
        <v>24</v>
      </c>
      <c r="BK114" s="211">
        <f>ROUND(I114*H114,2)</f>
        <v>0</v>
      </c>
      <c r="BL114" s="21" t="s">
        <v>90</v>
      </c>
      <c r="BM114" s="21" t="s">
        <v>257</v>
      </c>
    </row>
    <row r="115" spans="2:65" s="12" customFormat="1" ht="13.5">
      <c r="B115" s="212"/>
      <c r="C115" s="213"/>
      <c r="D115" s="214" t="s">
        <v>142</v>
      </c>
      <c r="E115" s="223" t="s">
        <v>22</v>
      </c>
      <c r="F115" s="215" t="s">
        <v>258</v>
      </c>
      <c r="G115" s="213"/>
      <c r="H115" s="216">
        <v>313.60000000000002</v>
      </c>
      <c r="I115" s="217"/>
      <c r="J115" s="213"/>
      <c r="K115" s="213"/>
      <c r="L115" s="218"/>
      <c r="M115" s="219"/>
      <c r="N115" s="220"/>
      <c r="O115" s="220"/>
      <c r="P115" s="220"/>
      <c r="Q115" s="220"/>
      <c r="R115" s="220"/>
      <c r="S115" s="220"/>
      <c r="T115" s="221"/>
      <c r="AT115" s="222" t="s">
        <v>142</v>
      </c>
      <c r="AU115" s="222" t="s">
        <v>83</v>
      </c>
      <c r="AV115" s="12" t="s">
        <v>83</v>
      </c>
      <c r="AW115" s="12" t="s">
        <v>39</v>
      </c>
      <c r="AX115" s="12" t="s">
        <v>75</v>
      </c>
      <c r="AY115" s="222" t="s">
        <v>131</v>
      </c>
    </row>
    <row r="116" spans="2:65" s="1" customFormat="1" ht="25.5" customHeight="1">
      <c r="B116" s="38"/>
      <c r="C116" s="200" t="s">
        <v>10</v>
      </c>
      <c r="D116" s="200" t="s">
        <v>133</v>
      </c>
      <c r="E116" s="201" t="s">
        <v>259</v>
      </c>
      <c r="F116" s="202" t="s">
        <v>260</v>
      </c>
      <c r="G116" s="203" t="s">
        <v>173</v>
      </c>
      <c r="H116" s="204">
        <v>784</v>
      </c>
      <c r="I116" s="205"/>
      <c r="J116" s="206">
        <f>ROUND(I116*H116,2)</f>
        <v>0</v>
      </c>
      <c r="K116" s="202" t="s">
        <v>137</v>
      </c>
      <c r="L116" s="58"/>
      <c r="M116" s="207" t="s">
        <v>22</v>
      </c>
      <c r="N116" s="208" t="s">
        <v>46</v>
      </c>
      <c r="O116" s="39"/>
      <c r="P116" s="209">
        <f>O116*H116</f>
        <v>0</v>
      </c>
      <c r="Q116" s="209">
        <v>0</v>
      </c>
      <c r="R116" s="209">
        <f>Q116*H116</f>
        <v>0</v>
      </c>
      <c r="S116" s="209">
        <v>0</v>
      </c>
      <c r="T116" s="210">
        <f>S116*H116</f>
        <v>0</v>
      </c>
      <c r="AR116" s="21" t="s">
        <v>90</v>
      </c>
      <c r="AT116" s="21" t="s">
        <v>133</v>
      </c>
      <c r="AU116" s="21" t="s">
        <v>83</v>
      </c>
      <c r="AY116" s="21" t="s">
        <v>131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21" t="s">
        <v>24</v>
      </c>
      <c r="BK116" s="211">
        <f>ROUND(I116*H116,2)</f>
        <v>0</v>
      </c>
      <c r="BL116" s="21" t="s">
        <v>90</v>
      </c>
      <c r="BM116" s="21" t="s">
        <v>261</v>
      </c>
    </row>
    <row r="117" spans="2:65" s="11" customFormat="1" ht="29.85" customHeight="1">
      <c r="B117" s="184"/>
      <c r="C117" s="185"/>
      <c r="D117" s="186" t="s">
        <v>74</v>
      </c>
      <c r="E117" s="198" t="s">
        <v>153</v>
      </c>
      <c r="F117" s="198" t="s">
        <v>197</v>
      </c>
      <c r="G117" s="185"/>
      <c r="H117" s="185"/>
      <c r="I117" s="188"/>
      <c r="J117" s="199">
        <f>BK117</f>
        <v>0</v>
      </c>
      <c r="K117" s="185"/>
      <c r="L117" s="190"/>
      <c r="M117" s="191"/>
      <c r="N117" s="192"/>
      <c r="O117" s="192"/>
      <c r="P117" s="193">
        <f>SUM(P118:P124)</f>
        <v>0</v>
      </c>
      <c r="Q117" s="192"/>
      <c r="R117" s="193">
        <f>SUM(R118:R124)</f>
        <v>17.160837669999999</v>
      </c>
      <c r="S117" s="192"/>
      <c r="T117" s="194">
        <f>SUM(T118:T124)</f>
        <v>0</v>
      </c>
      <c r="AR117" s="195" t="s">
        <v>24</v>
      </c>
      <c r="AT117" s="196" t="s">
        <v>74</v>
      </c>
      <c r="AU117" s="196" t="s">
        <v>24</v>
      </c>
      <c r="AY117" s="195" t="s">
        <v>131</v>
      </c>
      <c r="BK117" s="197">
        <f>SUM(BK118:BK124)</f>
        <v>0</v>
      </c>
    </row>
    <row r="118" spans="2:65" s="1" customFormat="1" ht="16.5" customHeight="1">
      <c r="B118" s="38"/>
      <c r="C118" s="200" t="s">
        <v>208</v>
      </c>
      <c r="D118" s="200" t="s">
        <v>133</v>
      </c>
      <c r="E118" s="201" t="s">
        <v>199</v>
      </c>
      <c r="F118" s="202" t="s">
        <v>200</v>
      </c>
      <c r="G118" s="203" t="s">
        <v>201</v>
      </c>
      <c r="H118" s="204">
        <v>5.2999999999999999E-2</v>
      </c>
      <c r="I118" s="205"/>
      <c r="J118" s="206">
        <f>ROUND(I118*H118,2)</f>
        <v>0</v>
      </c>
      <c r="K118" s="202" t="s">
        <v>137</v>
      </c>
      <c r="L118" s="58"/>
      <c r="M118" s="207" t="s">
        <v>22</v>
      </c>
      <c r="N118" s="208" t="s">
        <v>46</v>
      </c>
      <c r="O118" s="39"/>
      <c r="P118" s="209">
        <f>O118*H118</f>
        <v>0</v>
      </c>
      <c r="Q118" s="209">
        <v>1.0525899999999999</v>
      </c>
      <c r="R118" s="209">
        <f>Q118*H118</f>
        <v>5.5787269999999993E-2</v>
      </c>
      <c r="S118" s="209">
        <v>0</v>
      </c>
      <c r="T118" s="210">
        <f>S118*H118</f>
        <v>0</v>
      </c>
      <c r="AR118" s="21" t="s">
        <v>90</v>
      </c>
      <c r="AT118" s="21" t="s">
        <v>133</v>
      </c>
      <c r="AU118" s="21" t="s">
        <v>83</v>
      </c>
      <c r="AY118" s="21" t="s">
        <v>131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21" t="s">
        <v>24</v>
      </c>
      <c r="BK118" s="211">
        <f>ROUND(I118*H118,2)</f>
        <v>0</v>
      </c>
      <c r="BL118" s="21" t="s">
        <v>90</v>
      </c>
      <c r="BM118" s="21" t="s">
        <v>202</v>
      </c>
    </row>
    <row r="119" spans="2:65" s="12" customFormat="1" ht="13.5">
      <c r="B119" s="212"/>
      <c r="C119" s="213"/>
      <c r="D119" s="214" t="s">
        <v>142</v>
      </c>
      <c r="E119" s="223" t="s">
        <v>22</v>
      </c>
      <c r="F119" s="215" t="s">
        <v>262</v>
      </c>
      <c r="G119" s="213"/>
      <c r="H119" s="216">
        <v>5.2999999999999999E-2</v>
      </c>
      <c r="I119" s="217"/>
      <c r="J119" s="213"/>
      <c r="K119" s="213"/>
      <c r="L119" s="218"/>
      <c r="M119" s="219"/>
      <c r="N119" s="220"/>
      <c r="O119" s="220"/>
      <c r="P119" s="220"/>
      <c r="Q119" s="220"/>
      <c r="R119" s="220"/>
      <c r="S119" s="220"/>
      <c r="T119" s="221"/>
      <c r="AT119" s="222" t="s">
        <v>142</v>
      </c>
      <c r="AU119" s="222" t="s">
        <v>83</v>
      </c>
      <c r="AV119" s="12" t="s">
        <v>83</v>
      </c>
      <c r="AW119" s="12" t="s">
        <v>39</v>
      </c>
      <c r="AX119" s="12" t="s">
        <v>75</v>
      </c>
      <c r="AY119" s="222" t="s">
        <v>131</v>
      </c>
    </row>
    <row r="120" spans="2:65" s="1" customFormat="1" ht="25.5" customHeight="1">
      <c r="B120" s="38"/>
      <c r="C120" s="200" t="s">
        <v>214</v>
      </c>
      <c r="D120" s="200" t="s">
        <v>133</v>
      </c>
      <c r="E120" s="201" t="s">
        <v>204</v>
      </c>
      <c r="F120" s="202" t="s">
        <v>205</v>
      </c>
      <c r="G120" s="203" t="s">
        <v>136</v>
      </c>
      <c r="H120" s="204">
        <v>0.56000000000000005</v>
      </c>
      <c r="I120" s="205"/>
      <c r="J120" s="206">
        <f>ROUND(I120*H120,2)</f>
        <v>0</v>
      </c>
      <c r="K120" s="202" t="s">
        <v>137</v>
      </c>
      <c r="L120" s="58"/>
      <c r="M120" s="207" t="s">
        <v>22</v>
      </c>
      <c r="N120" s="208" t="s">
        <v>46</v>
      </c>
      <c r="O120" s="39"/>
      <c r="P120" s="209">
        <f>O120*H120</f>
        <v>0</v>
      </c>
      <c r="Q120" s="209">
        <v>2.2563399999999998</v>
      </c>
      <c r="R120" s="209">
        <f>Q120*H120</f>
        <v>1.2635504</v>
      </c>
      <c r="S120" s="209">
        <v>0</v>
      </c>
      <c r="T120" s="210">
        <f>S120*H120</f>
        <v>0</v>
      </c>
      <c r="AR120" s="21" t="s">
        <v>90</v>
      </c>
      <c r="AT120" s="21" t="s">
        <v>133</v>
      </c>
      <c r="AU120" s="21" t="s">
        <v>83</v>
      </c>
      <c r="AY120" s="21" t="s">
        <v>131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21" t="s">
        <v>24</v>
      </c>
      <c r="BK120" s="211">
        <f>ROUND(I120*H120,2)</f>
        <v>0</v>
      </c>
      <c r="BL120" s="21" t="s">
        <v>90</v>
      </c>
      <c r="BM120" s="21" t="s">
        <v>206</v>
      </c>
    </row>
    <row r="121" spans="2:65" s="12" customFormat="1" ht="13.5">
      <c r="B121" s="212"/>
      <c r="C121" s="213"/>
      <c r="D121" s="214" t="s">
        <v>142</v>
      </c>
      <c r="E121" s="223" t="s">
        <v>22</v>
      </c>
      <c r="F121" s="215" t="s">
        <v>263</v>
      </c>
      <c r="G121" s="213"/>
      <c r="H121" s="216">
        <v>0.56000000000000005</v>
      </c>
      <c r="I121" s="217"/>
      <c r="J121" s="213"/>
      <c r="K121" s="213"/>
      <c r="L121" s="218"/>
      <c r="M121" s="219"/>
      <c r="N121" s="220"/>
      <c r="O121" s="220"/>
      <c r="P121" s="220"/>
      <c r="Q121" s="220"/>
      <c r="R121" s="220"/>
      <c r="S121" s="220"/>
      <c r="T121" s="221"/>
      <c r="AT121" s="222" t="s">
        <v>142</v>
      </c>
      <c r="AU121" s="222" t="s">
        <v>83</v>
      </c>
      <c r="AV121" s="12" t="s">
        <v>83</v>
      </c>
      <c r="AW121" s="12" t="s">
        <v>39</v>
      </c>
      <c r="AX121" s="12" t="s">
        <v>75</v>
      </c>
      <c r="AY121" s="222" t="s">
        <v>131</v>
      </c>
    </row>
    <row r="122" spans="2:65" s="1" customFormat="1" ht="25.5" customHeight="1">
      <c r="B122" s="38"/>
      <c r="C122" s="200" t="s">
        <v>178</v>
      </c>
      <c r="D122" s="200" t="s">
        <v>133</v>
      </c>
      <c r="E122" s="201" t="s">
        <v>209</v>
      </c>
      <c r="F122" s="202" t="s">
        <v>210</v>
      </c>
      <c r="G122" s="203" t="s">
        <v>211</v>
      </c>
      <c r="H122" s="204">
        <v>10</v>
      </c>
      <c r="I122" s="205"/>
      <c r="J122" s="206">
        <f>ROUND(I122*H122,2)</f>
        <v>0</v>
      </c>
      <c r="K122" s="202" t="s">
        <v>137</v>
      </c>
      <c r="L122" s="58"/>
      <c r="M122" s="207" t="s">
        <v>22</v>
      </c>
      <c r="N122" s="208" t="s">
        <v>46</v>
      </c>
      <c r="O122" s="39"/>
      <c r="P122" s="209">
        <f>O122*H122</f>
        <v>0</v>
      </c>
      <c r="Q122" s="209">
        <v>0.88534999999999997</v>
      </c>
      <c r="R122" s="209">
        <f>Q122*H122</f>
        <v>8.8535000000000004</v>
      </c>
      <c r="S122" s="209">
        <v>0</v>
      </c>
      <c r="T122" s="210">
        <f>S122*H122</f>
        <v>0</v>
      </c>
      <c r="AR122" s="21" t="s">
        <v>90</v>
      </c>
      <c r="AT122" s="21" t="s">
        <v>133</v>
      </c>
      <c r="AU122" s="21" t="s">
        <v>83</v>
      </c>
      <c r="AY122" s="21" t="s">
        <v>131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21" t="s">
        <v>24</v>
      </c>
      <c r="BK122" s="211">
        <f>ROUND(I122*H122,2)</f>
        <v>0</v>
      </c>
      <c r="BL122" s="21" t="s">
        <v>90</v>
      </c>
      <c r="BM122" s="21" t="s">
        <v>212</v>
      </c>
    </row>
    <row r="123" spans="2:65" s="12" customFormat="1" ht="13.5">
      <c r="B123" s="212"/>
      <c r="C123" s="213"/>
      <c r="D123" s="214" t="s">
        <v>142</v>
      </c>
      <c r="E123" s="223" t="s">
        <v>22</v>
      </c>
      <c r="F123" s="215" t="s">
        <v>29</v>
      </c>
      <c r="G123" s="213"/>
      <c r="H123" s="216">
        <v>10</v>
      </c>
      <c r="I123" s="217"/>
      <c r="J123" s="213"/>
      <c r="K123" s="213"/>
      <c r="L123" s="218"/>
      <c r="M123" s="219"/>
      <c r="N123" s="220"/>
      <c r="O123" s="220"/>
      <c r="P123" s="220"/>
      <c r="Q123" s="220"/>
      <c r="R123" s="220"/>
      <c r="S123" s="220"/>
      <c r="T123" s="221"/>
      <c r="AT123" s="222" t="s">
        <v>142</v>
      </c>
      <c r="AU123" s="222" t="s">
        <v>83</v>
      </c>
      <c r="AV123" s="12" t="s">
        <v>83</v>
      </c>
      <c r="AW123" s="12" t="s">
        <v>39</v>
      </c>
      <c r="AX123" s="12" t="s">
        <v>75</v>
      </c>
      <c r="AY123" s="222" t="s">
        <v>131</v>
      </c>
    </row>
    <row r="124" spans="2:65" s="1" customFormat="1" ht="25.5" customHeight="1">
      <c r="B124" s="38"/>
      <c r="C124" s="224" t="s">
        <v>224</v>
      </c>
      <c r="D124" s="224" t="s">
        <v>185</v>
      </c>
      <c r="E124" s="225" t="s">
        <v>215</v>
      </c>
      <c r="F124" s="226" t="s">
        <v>216</v>
      </c>
      <c r="G124" s="227" t="s">
        <v>217</v>
      </c>
      <c r="H124" s="228">
        <v>4</v>
      </c>
      <c r="I124" s="229"/>
      <c r="J124" s="230">
        <f>ROUND(I124*H124,2)</f>
        <v>0</v>
      </c>
      <c r="K124" s="226" t="s">
        <v>137</v>
      </c>
      <c r="L124" s="231"/>
      <c r="M124" s="232" t="s">
        <v>22</v>
      </c>
      <c r="N124" s="233" t="s">
        <v>46</v>
      </c>
      <c r="O124" s="39"/>
      <c r="P124" s="209">
        <f>O124*H124</f>
        <v>0</v>
      </c>
      <c r="Q124" s="209">
        <v>1.7470000000000001</v>
      </c>
      <c r="R124" s="209">
        <f>Q124*H124</f>
        <v>6.9880000000000004</v>
      </c>
      <c r="S124" s="209">
        <v>0</v>
      </c>
      <c r="T124" s="210">
        <f>S124*H124</f>
        <v>0</v>
      </c>
      <c r="AR124" s="21" t="s">
        <v>165</v>
      </c>
      <c r="AT124" s="21" t="s">
        <v>185</v>
      </c>
      <c r="AU124" s="21" t="s">
        <v>83</v>
      </c>
      <c r="AY124" s="21" t="s">
        <v>131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21" t="s">
        <v>24</v>
      </c>
      <c r="BK124" s="211">
        <f>ROUND(I124*H124,2)</f>
        <v>0</v>
      </c>
      <c r="BL124" s="21" t="s">
        <v>90</v>
      </c>
      <c r="BM124" s="21" t="s">
        <v>218</v>
      </c>
    </row>
    <row r="125" spans="2:65" s="11" customFormat="1" ht="29.85" customHeight="1">
      <c r="B125" s="184"/>
      <c r="C125" s="185"/>
      <c r="D125" s="186" t="s">
        <v>74</v>
      </c>
      <c r="E125" s="198" t="s">
        <v>170</v>
      </c>
      <c r="F125" s="198" t="s">
        <v>219</v>
      </c>
      <c r="G125" s="185"/>
      <c r="H125" s="185"/>
      <c r="I125" s="188"/>
      <c r="J125" s="199">
        <f>BK125</f>
        <v>0</v>
      </c>
      <c r="K125" s="185"/>
      <c r="L125" s="190"/>
      <c r="M125" s="191"/>
      <c r="N125" s="192"/>
      <c r="O125" s="192"/>
      <c r="P125" s="193">
        <f>SUM(P126:P128)</f>
        <v>0</v>
      </c>
      <c r="Q125" s="192"/>
      <c r="R125" s="193">
        <f>SUM(R126:R128)</f>
        <v>33.5062</v>
      </c>
      <c r="S125" s="192"/>
      <c r="T125" s="194">
        <f>SUM(T126:T128)</f>
        <v>0</v>
      </c>
      <c r="AR125" s="195" t="s">
        <v>24</v>
      </c>
      <c r="AT125" s="196" t="s">
        <v>74</v>
      </c>
      <c r="AU125" s="196" t="s">
        <v>24</v>
      </c>
      <c r="AY125" s="195" t="s">
        <v>131</v>
      </c>
      <c r="BK125" s="197">
        <f>SUM(BK126:BK128)</f>
        <v>0</v>
      </c>
    </row>
    <row r="126" spans="2:65" s="1" customFormat="1" ht="16.5" customHeight="1">
      <c r="B126" s="38"/>
      <c r="C126" s="200" t="s">
        <v>231</v>
      </c>
      <c r="D126" s="200" t="s">
        <v>133</v>
      </c>
      <c r="E126" s="201" t="s">
        <v>220</v>
      </c>
      <c r="F126" s="202" t="s">
        <v>221</v>
      </c>
      <c r="G126" s="203" t="s">
        <v>211</v>
      </c>
      <c r="H126" s="204">
        <v>4</v>
      </c>
      <c r="I126" s="205"/>
      <c r="J126" s="206">
        <f>ROUND(I126*H126,2)</f>
        <v>0</v>
      </c>
      <c r="K126" s="202" t="s">
        <v>22</v>
      </c>
      <c r="L126" s="58"/>
      <c r="M126" s="207" t="s">
        <v>22</v>
      </c>
      <c r="N126" s="208" t="s">
        <v>46</v>
      </c>
      <c r="O126" s="39"/>
      <c r="P126" s="209">
        <f>O126*H126</f>
        <v>0</v>
      </c>
      <c r="Q126" s="209">
        <v>8.4000000000000003E-4</v>
      </c>
      <c r="R126" s="209">
        <f>Q126*H126</f>
        <v>3.3600000000000001E-3</v>
      </c>
      <c r="S126" s="209">
        <v>0</v>
      </c>
      <c r="T126" s="210">
        <f>S126*H126</f>
        <v>0</v>
      </c>
      <c r="AR126" s="21" t="s">
        <v>90</v>
      </c>
      <c r="AT126" s="21" t="s">
        <v>133</v>
      </c>
      <c r="AU126" s="21" t="s">
        <v>83</v>
      </c>
      <c r="AY126" s="21" t="s">
        <v>131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21" t="s">
        <v>24</v>
      </c>
      <c r="BK126" s="211">
        <f>ROUND(I126*H126,2)</f>
        <v>0</v>
      </c>
      <c r="BL126" s="21" t="s">
        <v>90</v>
      </c>
      <c r="BM126" s="21" t="s">
        <v>264</v>
      </c>
    </row>
    <row r="127" spans="2:65" s="12" customFormat="1" ht="13.5">
      <c r="B127" s="212"/>
      <c r="C127" s="213"/>
      <c r="D127" s="214" t="s">
        <v>142</v>
      </c>
      <c r="E127" s="223" t="s">
        <v>22</v>
      </c>
      <c r="F127" s="215" t="s">
        <v>265</v>
      </c>
      <c r="G127" s="213"/>
      <c r="H127" s="216">
        <v>4</v>
      </c>
      <c r="I127" s="217"/>
      <c r="J127" s="213"/>
      <c r="K127" s="213"/>
      <c r="L127" s="218"/>
      <c r="M127" s="219"/>
      <c r="N127" s="220"/>
      <c r="O127" s="220"/>
      <c r="P127" s="220"/>
      <c r="Q127" s="220"/>
      <c r="R127" s="220"/>
      <c r="S127" s="220"/>
      <c r="T127" s="221"/>
      <c r="AT127" s="222" t="s">
        <v>142</v>
      </c>
      <c r="AU127" s="222" t="s">
        <v>83</v>
      </c>
      <c r="AV127" s="12" t="s">
        <v>83</v>
      </c>
      <c r="AW127" s="12" t="s">
        <v>39</v>
      </c>
      <c r="AX127" s="12" t="s">
        <v>24</v>
      </c>
      <c r="AY127" s="222" t="s">
        <v>131</v>
      </c>
    </row>
    <row r="128" spans="2:65" s="1" customFormat="1" ht="25.5" customHeight="1">
      <c r="B128" s="38"/>
      <c r="C128" s="200" t="s">
        <v>9</v>
      </c>
      <c r="D128" s="200" t="s">
        <v>133</v>
      </c>
      <c r="E128" s="201" t="s">
        <v>225</v>
      </c>
      <c r="F128" s="202" t="s">
        <v>226</v>
      </c>
      <c r="G128" s="203" t="s">
        <v>217</v>
      </c>
      <c r="H128" s="204">
        <v>2</v>
      </c>
      <c r="I128" s="205"/>
      <c r="J128" s="206">
        <f>ROUND(I128*H128,2)</f>
        <v>0</v>
      </c>
      <c r="K128" s="202" t="s">
        <v>137</v>
      </c>
      <c r="L128" s="58"/>
      <c r="M128" s="207" t="s">
        <v>22</v>
      </c>
      <c r="N128" s="208" t="s">
        <v>46</v>
      </c>
      <c r="O128" s="39"/>
      <c r="P128" s="209">
        <f>O128*H128</f>
        <v>0</v>
      </c>
      <c r="Q128" s="209">
        <v>16.75142</v>
      </c>
      <c r="R128" s="209">
        <f>Q128*H128</f>
        <v>33.502839999999999</v>
      </c>
      <c r="S128" s="209">
        <v>0</v>
      </c>
      <c r="T128" s="210">
        <f>S128*H128</f>
        <v>0</v>
      </c>
      <c r="AR128" s="21" t="s">
        <v>90</v>
      </c>
      <c r="AT128" s="21" t="s">
        <v>133</v>
      </c>
      <c r="AU128" s="21" t="s">
        <v>83</v>
      </c>
      <c r="AY128" s="21" t="s">
        <v>131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21" t="s">
        <v>24</v>
      </c>
      <c r="BK128" s="211">
        <f>ROUND(I128*H128,2)</f>
        <v>0</v>
      </c>
      <c r="BL128" s="21" t="s">
        <v>90</v>
      </c>
      <c r="BM128" s="21" t="s">
        <v>266</v>
      </c>
    </row>
    <row r="129" spans="2:65" s="11" customFormat="1" ht="29.85" customHeight="1">
      <c r="B129" s="184"/>
      <c r="C129" s="185"/>
      <c r="D129" s="186" t="s">
        <v>74</v>
      </c>
      <c r="E129" s="198" t="s">
        <v>229</v>
      </c>
      <c r="F129" s="198" t="s">
        <v>230</v>
      </c>
      <c r="G129" s="185"/>
      <c r="H129" s="185"/>
      <c r="I129" s="188"/>
      <c r="J129" s="199">
        <f>BK129</f>
        <v>0</v>
      </c>
      <c r="K129" s="185"/>
      <c r="L129" s="190"/>
      <c r="M129" s="191"/>
      <c r="N129" s="192"/>
      <c r="O129" s="192"/>
      <c r="P129" s="193">
        <f>P130</f>
        <v>0</v>
      </c>
      <c r="Q129" s="192"/>
      <c r="R129" s="193">
        <f>R130</f>
        <v>0</v>
      </c>
      <c r="S129" s="192"/>
      <c r="T129" s="194">
        <f>T130</f>
        <v>0</v>
      </c>
      <c r="AR129" s="195" t="s">
        <v>24</v>
      </c>
      <c r="AT129" s="196" t="s">
        <v>74</v>
      </c>
      <c r="AU129" s="196" t="s">
        <v>24</v>
      </c>
      <c r="AY129" s="195" t="s">
        <v>131</v>
      </c>
      <c r="BK129" s="197">
        <f>BK130</f>
        <v>0</v>
      </c>
    </row>
    <row r="130" spans="2:65" s="1" customFormat="1" ht="25.5" customHeight="1">
      <c r="B130" s="38"/>
      <c r="C130" s="200" t="s">
        <v>267</v>
      </c>
      <c r="D130" s="200" t="s">
        <v>133</v>
      </c>
      <c r="E130" s="201" t="s">
        <v>232</v>
      </c>
      <c r="F130" s="202" t="s">
        <v>233</v>
      </c>
      <c r="G130" s="203" t="s">
        <v>201</v>
      </c>
      <c r="H130" s="204">
        <v>1362.09</v>
      </c>
      <c r="I130" s="205"/>
      <c r="J130" s="206">
        <f>ROUND(I130*H130,2)</f>
        <v>0</v>
      </c>
      <c r="K130" s="202" t="s">
        <v>137</v>
      </c>
      <c r="L130" s="58"/>
      <c r="M130" s="207" t="s">
        <v>22</v>
      </c>
      <c r="N130" s="234" t="s">
        <v>46</v>
      </c>
      <c r="O130" s="235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AR130" s="21" t="s">
        <v>90</v>
      </c>
      <c r="AT130" s="21" t="s">
        <v>133</v>
      </c>
      <c r="AU130" s="21" t="s">
        <v>83</v>
      </c>
      <c r="AY130" s="21" t="s">
        <v>131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21" t="s">
        <v>24</v>
      </c>
      <c r="BK130" s="211">
        <f>ROUND(I130*H130,2)</f>
        <v>0</v>
      </c>
      <c r="BL130" s="21" t="s">
        <v>90</v>
      </c>
      <c r="BM130" s="21" t="s">
        <v>268</v>
      </c>
    </row>
    <row r="131" spans="2:65" s="1" customFormat="1" ht="6.95" customHeight="1">
      <c r="B131" s="53"/>
      <c r="C131" s="54"/>
      <c r="D131" s="54"/>
      <c r="E131" s="54"/>
      <c r="F131" s="54"/>
      <c r="G131" s="54"/>
      <c r="H131" s="54"/>
      <c r="I131" s="145"/>
      <c r="J131" s="54"/>
      <c r="K131" s="54"/>
      <c r="L131" s="58"/>
    </row>
  </sheetData>
  <sheetProtection algorithmName="SHA-512" hashValue="CeIu1EKj3Rzp84Y1gcazqC36pBxjt1/HOAh7RgUemLZvajo84ox4l4SwTG6SwbEZmQxklZk4nSqvBG0VSO9Cpw==" saltValue="vKRi3uHrp9h4Kfly4/NOTZz8PNJ6VxJcG1vGFbxUdQPpzBbCtCsikX9FI26PFUqm65mEd3SvJ+GKXtZOYvVA8A==" spinCount="100000" sheet="1" objects="1" scenarios="1" formatColumns="0" formatRows="0" autoFilter="0"/>
  <autoFilter ref="C88:K130"/>
  <mergeCells count="13">
    <mergeCell ref="E81:H81"/>
    <mergeCell ref="G1:H1"/>
    <mergeCell ref="L2:V2"/>
    <mergeCell ref="E49:H49"/>
    <mergeCell ref="E51:H51"/>
    <mergeCell ref="J55:J56"/>
    <mergeCell ref="E77:H77"/>
    <mergeCell ref="E79:H79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1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18"/>
      <c r="C1" s="118"/>
      <c r="D1" s="119" t="s">
        <v>1</v>
      </c>
      <c r="E1" s="118"/>
      <c r="F1" s="120" t="s">
        <v>93</v>
      </c>
      <c r="G1" s="292" t="s">
        <v>94</v>
      </c>
      <c r="H1" s="292"/>
      <c r="I1" s="121"/>
      <c r="J1" s="120" t="s">
        <v>95</v>
      </c>
      <c r="K1" s="119" t="s">
        <v>96</v>
      </c>
      <c r="L1" s="120" t="s">
        <v>97</v>
      </c>
      <c r="M1" s="120"/>
      <c r="N1" s="120"/>
      <c r="O1" s="120"/>
      <c r="P1" s="120"/>
      <c r="Q1" s="120"/>
      <c r="R1" s="120"/>
      <c r="S1" s="120"/>
      <c r="T1" s="120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21" t="s">
        <v>92</v>
      </c>
    </row>
    <row r="3" spans="1:70" ht="6.95" customHeight="1">
      <c r="B3" s="22"/>
      <c r="C3" s="23"/>
      <c r="D3" s="23"/>
      <c r="E3" s="23"/>
      <c r="F3" s="23"/>
      <c r="G3" s="23"/>
      <c r="H3" s="23"/>
      <c r="I3" s="122"/>
      <c r="J3" s="23"/>
      <c r="K3" s="24"/>
      <c r="AT3" s="21" t="s">
        <v>83</v>
      </c>
    </row>
    <row r="4" spans="1:70" ht="36.950000000000003" customHeight="1">
      <c r="B4" s="25"/>
      <c r="C4" s="26"/>
      <c r="D4" s="27" t="s">
        <v>98</v>
      </c>
      <c r="E4" s="26"/>
      <c r="F4" s="26"/>
      <c r="G4" s="26"/>
      <c r="H4" s="26"/>
      <c r="I4" s="123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23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23"/>
      <c r="J6" s="26"/>
      <c r="K6" s="28"/>
    </row>
    <row r="7" spans="1:70" ht="16.5" customHeight="1">
      <c r="B7" s="25"/>
      <c r="C7" s="26"/>
      <c r="D7" s="26"/>
      <c r="E7" s="284" t="str">
        <f>'Rekapitulace stavby'!K6</f>
        <v>Výstavba inženýrských sítí v prostoru Slatinice - produktovody a trubní sítě</v>
      </c>
      <c r="F7" s="285"/>
      <c r="G7" s="285"/>
      <c r="H7" s="285"/>
      <c r="I7" s="123"/>
      <c r="J7" s="26"/>
      <c r="K7" s="28"/>
    </row>
    <row r="8" spans="1:70">
      <c r="B8" s="25"/>
      <c r="C8" s="26"/>
      <c r="D8" s="34" t="s">
        <v>99</v>
      </c>
      <c r="E8" s="26"/>
      <c r="F8" s="26"/>
      <c r="G8" s="26"/>
      <c r="H8" s="26"/>
      <c r="I8" s="123"/>
      <c r="J8" s="26"/>
      <c r="K8" s="28"/>
    </row>
    <row r="9" spans="1:70" s="1" customFormat="1" ht="16.5" customHeight="1">
      <c r="B9" s="38"/>
      <c r="C9" s="39"/>
      <c r="D9" s="39"/>
      <c r="E9" s="284" t="s">
        <v>100</v>
      </c>
      <c r="F9" s="286"/>
      <c r="G9" s="286"/>
      <c r="H9" s="286"/>
      <c r="I9" s="124"/>
      <c r="J9" s="39"/>
      <c r="K9" s="42"/>
    </row>
    <row r="10" spans="1:70" s="1" customFormat="1">
      <c r="B10" s="38"/>
      <c r="C10" s="39"/>
      <c r="D10" s="34" t="s">
        <v>101</v>
      </c>
      <c r="E10" s="39"/>
      <c r="F10" s="39"/>
      <c r="G10" s="39"/>
      <c r="H10" s="39"/>
      <c r="I10" s="124"/>
      <c r="J10" s="39"/>
      <c r="K10" s="42"/>
    </row>
    <row r="11" spans="1:70" s="1" customFormat="1" ht="36.950000000000003" customHeight="1">
      <c r="B11" s="38"/>
      <c r="C11" s="39"/>
      <c r="D11" s="39"/>
      <c r="E11" s="287" t="s">
        <v>269</v>
      </c>
      <c r="F11" s="286"/>
      <c r="G11" s="286"/>
      <c r="H11" s="286"/>
      <c r="I11" s="124"/>
      <c r="J11" s="39"/>
      <c r="K11" s="42"/>
    </row>
    <row r="12" spans="1:70" s="1" customFormat="1" ht="13.5">
      <c r="B12" s="38"/>
      <c r="C12" s="39"/>
      <c r="D12" s="39"/>
      <c r="E12" s="39"/>
      <c r="F12" s="39"/>
      <c r="G12" s="39"/>
      <c r="H12" s="39"/>
      <c r="I12" s="124"/>
      <c r="J12" s="39"/>
      <c r="K12" s="42"/>
    </row>
    <row r="13" spans="1:70" s="1" customFormat="1" ht="14.45" customHeight="1">
      <c r="B13" s="38"/>
      <c r="C13" s="39"/>
      <c r="D13" s="34" t="s">
        <v>21</v>
      </c>
      <c r="E13" s="39"/>
      <c r="F13" s="32" t="s">
        <v>22</v>
      </c>
      <c r="G13" s="39"/>
      <c r="H13" s="39"/>
      <c r="I13" s="125" t="s">
        <v>23</v>
      </c>
      <c r="J13" s="32" t="s">
        <v>22</v>
      </c>
      <c r="K13" s="42"/>
    </row>
    <row r="14" spans="1:70" s="1" customFormat="1" ht="14.45" customHeight="1">
      <c r="B14" s="38"/>
      <c r="C14" s="39"/>
      <c r="D14" s="34" t="s">
        <v>25</v>
      </c>
      <c r="E14" s="39"/>
      <c r="F14" s="32" t="s">
        <v>26</v>
      </c>
      <c r="G14" s="39"/>
      <c r="H14" s="39"/>
      <c r="I14" s="125" t="s">
        <v>27</v>
      </c>
      <c r="J14" s="126" t="str">
        <f>'Rekapitulace stavby'!AN8</f>
        <v>6. 2. 2018</v>
      </c>
      <c r="K14" s="42"/>
    </row>
    <row r="15" spans="1:70" s="1" customFormat="1" ht="10.9" customHeight="1">
      <c r="B15" s="38"/>
      <c r="C15" s="39"/>
      <c r="D15" s="39"/>
      <c r="E15" s="39"/>
      <c r="F15" s="39"/>
      <c r="G15" s="39"/>
      <c r="H15" s="39"/>
      <c r="I15" s="124"/>
      <c r="J15" s="39"/>
      <c r="K15" s="42"/>
    </row>
    <row r="16" spans="1:70" s="1" customFormat="1" ht="14.45" customHeight="1">
      <c r="B16" s="38"/>
      <c r="C16" s="39"/>
      <c r="D16" s="34" t="s">
        <v>31</v>
      </c>
      <c r="E16" s="39"/>
      <c r="F16" s="39"/>
      <c r="G16" s="39"/>
      <c r="H16" s="39"/>
      <c r="I16" s="125" t="s">
        <v>32</v>
      </c>
      <c r="J16" s="32" t="s">
        <v>22</v>
      </c>
      <c r="K16" s="42"/>
    </row>
    <row r="17" spans="2:11" s="1" customFormat="1" ht="18" customHeight="1">
      <c r="B17" s="38"/>
      <c r="C17" s="39"/>
      <c r="D17" s="39"/>
      <c r="E17" s="32" t="s">
        <v>33</v>
      </c>
      <c r="F17" s="39"/>
      <c r="G17" s="39"/>
      <c r="H17" s="39"/>
      <c r="I17" s="125" t="s">
        <v>34</v>
      </c>
      <c r="J17" s="32" t="s">
        <v>22</v>
      </c>
      <c r="K17" s="42"/>
    </row>
    <row r="18" spans="2:11" s="1" customFormat="1" ht="6.95" customHeight="1">
      <c r="B18" s="38"/>
      <c r="C18" s="39"/>
      <c r="D18" s="39"/>
      <c r="E18" s="39"/>
      <c r="F18" s="39"/>
      <c r="G18" s="39"/>
      <c r="H18" s="39"/>
      <c r="I18" s="124"/>
      <c r="J18" s="39"/>
      <c r="K18" s="42"/>
    </row>
    <row r="19" spans="2:11" s="1" customFormat="1" ht="14.45" customHeight="1">
      <c r="B19" s="38"/>
      <c r="C19" s="39"/>
      <c r="D19" s="34" t="s">
        <v>35</v>
      </c>
      <c r="E19" s="39"/>
      <c r="F19" s="39"/>
      <c r="G19" s="39"/>
      <c r="H19" s="39"/>
      <c r="I19" s="125" t="s">
        <v>32</v>
      </c>
      <c r="J19" s="32" t="str">
        <f>IF('Rekapitulace stavby'!AN13="Vyplň údaj","",IF('Rekapitulace stavby'!AN13="","",'Rekapitulace stavby'!AN13))</f>
        <v/>
      </c>
      <c r="K19" s="42"/>
    </row>
    <row r="20" spans="2:11" s="1" customFormat="1" ht="18" customHeight="1">
      <c r="B20" s="38"/>
      <c r="C20" s="39"/>
      <c r="D20" s="39"/>
      <c r="E20" s="32" t="str">
        <f>IF('Rekapitulace stavby'!E14="Vyplň údaj","",IF('Rekapitulace stavby'!E14="","",'Rekapitulace stavby'!E14))</f>
        <v/>
      </c>
      <c r="F20" s="39"/>
      <c r="G20" s="39"/>
      <c r="H20" s="39"/>
      <c r="I20" s="125" t="s">
        <v>34</v>
      </c>
      <c r="J20" s="32" t="str">
        <f>IF('Rekapitulace stavby'!AN14="Vyplň údaj","",IF('Rekapitulace stavby'!AN14="","",'Rekapitulace stavby'!AN14))</f>
        <v/>
      </c>
      <c r="K20" s="42"/>
    </row>
    <row r="21" spans="2:11" s="1" customFormat="1" ht="6.95" customHeight="1">
      <c r="B21" s="38"/>
      <c r="C21" s="39"/>
      <c r="D21" s="39"/>
      <c r="E21" s="39"/>
      <c r="F21" s="39"/>
      <c r="G21" s="39"/>
      <c r="H21" s="39"/>
      <c r="I21" s="124"/>
      <c r="J21" s="39"/>
      <c r="K21" s="42"/>
    </row>
    <row r="22" spans="2:11" s="1" customFormat="1" ht="14.45" customHeight="1">
      <c r="B22" s="38"/>
      <c r="C22" s="39"/>
      <c r="D22" s="34" t="s">
        <v>37</v>
      </c>
      <c r="E22" s="39"/>
      <c r="F22" s="39"/>
      <c r="G22" s="39"/>
      <c r="H22" s="39"/>
      <c r="I22" s="125" t="s">
        <v>32</v>
      </c>
      <c r="J22" s="32" t="s">
        <v>22</v>
      </c>
      <c r="K22" s="42"/>
    </row>
    <row r="23" spans="2:11" s="1" customFormat="1" ht="18" customHeight="1">
      <c r="B23" s="38"/>
      <c r="C23" s="39"/>
      <c r="D23" s="39"/>
      <c r="E23" s="32" t="s">
        <v>38</v>
      </c>
      <c r="F23" s="39"/>
      <c r="G23" s="39"/>
      <c r="H23" s="39"/>
      <c r="I23" s="125" t="s">
        <v>34</v>
      </c>
      <c r="J23" s="32" t="s">
        <v>22</v>
      </c>
      <c r="K23" s="42"/>
    </row>
    <row r="24" spans="2:11" s="1" customFormat="1" ht="6.95" customHeight="1">
      <c r="B24" s="38"/>
      <c r="C24" s="39"/>
      <c r="D24" s="39"/>
      <c r="E24" s="39"/>
      <c r="F24" s="39"/>
      <c r="G24" s="39"/>
      <c r="H24" s="39"/>
      <c r="I24" s="124"/>
      <c r="J24" s="39"/>
      <c r="K24" s="42"/>
    </row>
    <row r="25" spans="2:11" s="1" customFormat="1" ht="14.45" customHeight="1">
      <c r="B25" s="38"/>
      <c r="C25" s="39"/>
      <c r="D25" s="34" t="s">
        <v>40</v>
      </c>
      <c r="E25" s="39"/>
      <c r="F25" s="39"/>
      <c r="G25" s="39"/>
      <c r="H25" s="39"/>
      <c r="I25" s="124"/>
      <c r="J25" s="39"/>
      <c r="K25" s="42"/>
    </row>
    <row r="26" spans="2:11" s="7" customFormat="1" ht="16.5" customHeight="1">
      <c r="B26" s="127"/>
      <c r="C26" s="128"/>
      <c r="D26" s="128"/>
      <c r="E26" s="249" t="s">
        <v>22</v>
      </c>
      <c r="F26" s="249"/>
      <c r="G26" s="249"/>
      <c r="H26" s="249"/>
      <c r="I26" s="129"/>
      <c r="J26" s="128"/>
      <c r="K26" s="130"/>
    </row>
    <row r="27" spans="2:11" s="1" customFormat="1" ht="6.95" customHeight="1">
      <c r="B27" s="38"/>
      <c r="C27" s="39"/>
      <c r="D27" s="39"/>
      <c r="E27" s="39"/>
      <c r="F27" s="39"/>
      <c r="G27" s="39"/>
      <c r="H27" s="39"/>
      <c r="I27" s="124"/>
      <c r="J27" s="39"/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31"/>
      <c r="J28" s="82"/>
      <c r="K28" s="132"/>
    </row>
    <row r="29" spans="2:11" s="1" customFormat="1" ht="25.35" customHeight="1">
      <c r="B29" s="38"/>
      <c r="C29" s="39"/>
      <c r="D29" s="133" t="s">
        <v>41</v>
      </c>
      <c r="E29" s="39"/>
      <c r="F29" s="39"/>
      <c r="G29" s="39"/>
      <c r="H29" s="39"/>
      <c r="I29" s="124"/>
      <c r="J29" s="134">
        <f>ROUNDUP(J86,2)</f>
        <v>0</v>
      </c>
      <c r="K29" s="42"/>
    </row>
    <row r="30" spans="2:11" s="1" customFormat="1" ht="6.95" customHeight="1">
      <c r="B30" s="38"/>
      <c r="C30" s="39"/>
      <c r="D30" s="82"/>
      <c r="E30" s="82"/>
      <c r="F30" s="82"/>
      <c r="G30" s="82"/>
      <c r="H30" s="82"/>
      <c r="I30" s="131"/>
      <c r="J30" s="82"/>
      <c r="K30" s="132"/>
    </row>
    <row r="31" spans="2:11" s="1" customFormat="1" ht="14.45" customHeight="1">
      <c r="B31" s="38"/>
      <c r="C31" s="39"/>
      <c r="D31" s="39"/>
      <c r="E31" s="39"/>
      <c r="F31" s="43" t="s">
        <v>43</v>
      </c>
      <c r="G31" s="39"/>
      <c r="H31" s="39"/>
      <c r="I31" s="135" t="s">
        <v>42</v>
      </c>
      <c r="J31" s="43" t="s">
        <v>44</v>
      </c>
      <c r="K31" s="42"/>
    </row>
    <row r="32" spans="2:11" s="1" customFormat="1" ht="14.45" customHeight="1">
      <c r="B32" s="38"/>
      <c r="C32" s="39"/>
      <c r="D32" s="46" t="s">
        <v>45</v>
      </c>
      <c r="E32" s="46" t="s">
        <v>46</v>
      </c>
      <c r="F32" s="136">
        <f>ROUNDUP(SUM(BE86:BE100), 2)</f>
        <v>0</v>
      </c>
      <c r="G32" s="39"/>
      <c r="H32" s="39"/>
      <c r="I32" s="137">
        <v>0.21</v>
      </c>
      <c r="J32" s="136">
        <f>ROUNDUP(ROUNDUP((SUM(BE86:BE100)), 2)*I32, 1)</f>
        <v>0</v>
      </c>
      <c r="K32" s="42"/>
    </row>
    <row r="33" spans="2:11" s="1" customFormat="1" ht="14.45" customHeight="1">
      <c r="B33" s="38"/>
      <c r="C33" s="39"/>
      <c r="D33" s="39"/>
      <c r="E33" s="46" t="s">
        <v>47</v>
      </c>
      <c r="F33" s="136">
        <f>ROUNDUP(SUM(BF86:BF100), 2)</f>
        <v>0</v>
      </c>
      <c r="G33" s="39"/>
      <c r="H33" s="39"/>
      <c r="I33" s="137">
        <v>0.15</v>
      </c>
      <c r="J33" s="136">
        <f>ROUNDUP(ROUNDUP((SUM(BF86:BF100)), 2)*I33, 1)</f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48</v>
      </c>
      <c r="F34" s="136">
        <f>ROUNDUP(SUM(BG86:BG100), 2)</f>
        <v>0</v>
      </c>
      <c r="G34" s="39"/>
      <c r="H34" s="39"/>
      <c r="I34" s="137">
        <v>0.21</v>
      </c>
      <c r="J34" s="136">
        <v>0</v>
      </c>
      <c r="K34" s="42"/>
    </row>
    <row r="35" spans="2:11" s="1" customFormat="1" ht="14.45" hidden="1" customHeight="1">
      <c r="B35" s="38"/>
      <c r="C35" s="39"/>
      <c r="D35" s="39"/>
      <c r="E35" s="46" t="s">
        <v>49</v>
      </c>
      <c r="F35" s="136">
        <f>ROUNDUP(SUM(BH86:BH100), 2)</f>
        <v>0</v>
      </c>
      <c r="G35" s="39"/>
      <c r="H35" s="39"/>
      <c r="I35" s="137">
        <v>0.15</v>
      </c>
      <c r="J35" s="136">
        <v>0</v>
      </c>
      <c r="K35" s="42"/>
    </row>
    <row r="36" spans="2:11" s="1" customFormat="1" ht="14.45" hidden="1" customHeight="1">
      <c r="B36" s="38"/>
      <c r="C36" s="39"/>
      <c r="D36" s="39"/>
      <c r="E36" s="46" t="s">
        <v>50</v>
      </c>
      <c r="F36" s="136">
        <f>ROUNDUP(SUM(BI86:BI100), 2)</f>
        <v>0</v>
      </c>
      <c r="G36" s="39"/>
      <c r="H36" s="39"/>
      <c r="I36" s="137">
        <v>0</v>
      </c>
      <c r="J36" s="136">
        <v>0</v>
      </c>
      <c r="K36" s="42"/>
    </row>
    <row r="37" spans="2:11" s="1" customFormat="1" ht="6.95" customHeight="1">
      <c r="B37" s="38"/>
      <c r="C37" s="39"/>
      <c r="D37" s="39"/>
      <c r="E37" s="39"/>
      <c r="F37" s="39"/>
      <c r="G37" s="39"/>
      <c r="H37" s="39"/>
      <c r="I37" s="124"/>
      <c r="J37" s="39"/>
      <c r="K37" s="42"/>
    </row>
    <row r="38" spans="2:11" s="1" customFormat="1" ht="25.35" customHeight="1">
      <c r="B38" s="38"/>
      <c r="C38" s="138"/>
      <c r="D38" s="139" t="s">
        <v>51</v>
      </c>
      <c r="E38" s="76"/>
      <c r="F38" s="76"/>
      <c r="G38" s="140" t="s">
        <v>52</v>
      </c>
      <c r="H38" s="141" t="s">
        <v>53</v>
      </c>
      <c r="I38" s="142"/>
      <c r="J38" s="143">
        <f>SUM(J29:J36)</f>
        <v>0</v>
      </c>
      <c r="K38" s="144"/>
    </row>
    <row r="39" spans="2:11" s="1" customFormat="1" ht="14.45" customHeight="1">
      <c r="B39" s="53"/>
      <c r="C39" s="54"/>
      <c r="D39" s="54"/>
      <c r="E39" s="54"/>
      <c r="F39" s="54"/>
      <c r="G39" s="54"/>
      <c r="H39" s="54"/>
      <c r="I39" s="145"/>
      <c r="J39" s="54"/>
      <c r="K39" s="55"/>
    </row>
    <row r="43" spans="2:11" s="1" customFormat="1" ht="6.95" customHeight="1">
      <c r="B43" s="146"/>
      <c r="C43" s="147"/>
      <c r="D43" s="147"/>
      <c r="E43" s="147"/>
      <c r="F43" s="147"/>
      <c r="G43" s="147"/>
      <c r="H43" s="147"/>
      <c r="I43" s="148"/>
      <c r="J43" s="147"/>
      <c r="K43" s="149"/>
    </row>
    <row r="44" spans="2:11" s="1" customFormat="1" ht="36.950000000000003" customHeight="1">
      <c r="B44" s="38"/>
      <c r="C44" s="27" t="s">
        <v>103</v>
      </c>
      <c r="D44" s="39"/>
      <c r="E44" s="39"/>
      <c r="F44" s="39"/>
      <c r="G44" s="39"/>
      <c r="H44" s="39"/>
      <c r="I44" s="124"/>
      <c r="J44" s="39"/>
      <c r="K44" s="42"/>
    </row>
    <row r="45" spans="2:11" s="1" customFormat="1" ht="6.95" customHeight="1">
      <c r="B45" s="38"/>
      <c r="C45" s="39"/>
      <c r="D45" s="39"/>
      <c r="E45" s="39"/>
      <c r="F45" s="39"/>
      <c r="G45" s="39"/>
      <c r="H45" s="39"/>
      <c r="I45" s="124"/>
      <c r="J45" s="39"/>
      <c r="K45" s="42"/>
    </row>
    <row r="46" spans="2:11" s="1" customFormat="1" ht="14.45" customHeight="1">
      <c r="B46" s="38"/>
      <c r="C46" s="34" t="s">
        <v>18</v>
      </c>
      <c r="D46" s="39"/>
      <c r="E46" s="39"/>
      <c r="F46" s="39"/>
      <c r="G46" s="39"/>
      <c r="H46" s="39"/>
      <c r="I46" s="124"/>
      <c r="J46" s="39"/>
      <c r="K46" s="42"/>
    </row>
    <row r="47" spans="2:11" s="1" customFormat="1" ht="16.5" customHeight="1">
      <c r="B47" s="38"/>
      <c r="C47" s="39"/>
      <c r="D47" s="39"/>
      <c r="E47" s="284" t="str">
        <f>E7</f>
        <v>Výstavba inženýrských sítí v prostoru Slatinice - produktovody a trubní sítě</v>
      </c>
      <c r="F47" s="285"/>
      <c r="G47" s="285"/>
      <c r="H47" s="285"/>
      <c r="I47" s="124"/>
      <c r="J47" s="39"/>
      <c r="K47" s="42"/>
    </row>
    <row r="48" spans="2:11">
      <c r="B48" s="25"/>
      <c r="C48" s="34" t="s">
        <v>99</v>
      </c>
      <c r="D48" s="26"/>
      <c r="E48" s="26"/>
      <c r="F48" s="26"/>
      <c r="G48" s="26"/>
      <c r="H48" s="26"/>
      <c r="I48" s="123"/>
      <c r="J48" s="26"/>
      <c r="K48" s="28"/>
    </row>
    <row r="49" spans="2:47" s="1" customFormat="1" ht="16.5" customHeight="1">
      <c r="B49" s="38"/>
      <c r="C49" s="39"/>
      <c r="D49" s="39"/>
      <c r="E49" s="284" t="s">
        <v>100</v>
      </c>
      <c r="F49" s="286"/>
      <c r="G49" s="286"/>
      <c r="H49" s="286"/>
      <c r="I49" s="124"/>
      <c r="J49" s="39"/>
      <c r="K49" s="42"/>
    </row>
    <row r="50" spans="2:47" s="1" customFormat="1" ht="14.45" customHeight="1">
      <c r="B50" s="38"/>
      <c r="C50" s="34" t="s">
        <v>101</v>
      </c>
      <c r="D50" s="39"/>
      <c r="E50" s="39"/>
      <c r="F50" s="39"/>
      <c r="G50" s="39"/>
      <c r="H50" s="39"/>
      <c r="I50" s="124"/>
      <c r="J50" s="39"/>
      <c r="K50" s="42"/>
    </row>
    <row r="51" spans="2:47" s="1" customFormat="1" ht="17.25" customHeight="1">
      <c r="B51" s="38"/>
      <c r="C51" s="39"/>
      <c r="D51" s="39"/>
      <c r="E51" s="287" t="str">
        <f>E11</f>
        <v>4 - Vedlejší náklady a ostatní náklady</v>
      </c>
      <c r="F51" s="286"/>
      <c r="G51" s="286"/>
      <c r="H51" s="286"/>
      <c r="I51" s="124"/>
      <c r="J51" s="39"/>
      <c r="K51" s="42"/>
    </row>
    <row r="52" spans="2:47" s="1" customFormat="1" ht="6.95" customHeight="1">
      <c r="B52" s="38"/>
      <c r="C52" s="39"/>
      <c r="D52" s="39"/>
      <c r="E52" s="39"/>
      <c r="F52" s="39"/>
      <c r="G52" s="39"/>
      <c r="H52" s="39"/>
      <c r="I52" s="124"/>
      <c r="J52" s="39"/>
      <c r="K52" s="42"/>
    </row>
    <row r="53" spans="2:47" s="1" customFormat="1" ht="18" customHeight="1">
      <c r="B53" s="38"/>
      <c r="C53" s="34" t="s">
        <v>25</v>
      </c>
      <c r="D53" s="39"/>
      <c r="E53" s="39"/>
      <c r="F53" s="32" t="str">
        <f>F14</f>
        <v xml:space="preserve"> </v>
      </c>
      <c r="G53" s="39"/>
      <c r="H53" s="39"/>
      <c r="I53" s="125" t="s">
        <v>27</v>
      </c>
      <c r="J53" s="126" t="str">
        <f>IF(J14="","",J14)</f>
        <v>6. 2. 2018</v>
      </c>
      <c r="K53" s="42"/>
    </row>
    <row r="54" spans="2:47" s="1" customFormat="1" ht="6.95" customHeight="1">
      <c r="B54" s="38"/>
      <c r="C54" s="39"/>
      <c r="D54" s="39"/>
      <c r="E54" s="39"/>
      <c r="F54" s="39"/>
      <c r="G54" s="39"/>
      <c r="H54" s="39"/>
      <c r="I54" s="124"/>
      <c r="J54" s="39"/>
      <c r="K54" s="42"/>
    </row>
    <row r="55" spans="2:47" s="1" customFormat="1">
      <c r="B55" s="38"/>
      <c r="C55" s="34" t="s">
        <v>31</v>
      </c>
      <c r="D55" s="39"/>
      <c r="E55" s="39"/>
      <c r="F55" s="32" t="str">
        <f>E17</f>
        <v>Vršanská uhelná a.s.</v>
      </c>
      <c r="G55" s="39"/>
      <c r="H55" s="39"/>
      <c r="I55" s="125" t="s">
        <v>37</v>
      </c>
      <c r="J55" s="249" t="str">
        <f>E23</f>
        <v>B-PROJEKTY Teplice s.r.o.</v>
      </c>
      <c r="K55" s="42"/>
    </row>
    <row r="56" spans="2:47" s="1" customFormat="1" ht="14.45" customHeight="1">
      <c r="B56" s="38"/>
      <c r="C56" s="34" t="s">
        <v>35</v>
      </c>
      <c r="D56" s="39"/>
      <c r="E56" s="39"/>
      <c r="F56" s="32" t="str">
        <f>IF(E20="","",E20)</f>
        <v/>
      </c>
      <c r="G56" s="39"/>
      <c r="H56" s="39"/>
      <c r="I56" s="124"/>
      <c r="J56" s="288"/>
      <c r="K56" s="42"/>
    </row>
    <row r="57" spans="2:47" s="1" customFormat="1" ht="10.35" customHeight="1">
      <c r="B57" s="38"/>
      <c r="C57" s="39"/>
      <c r="D57" s="39"/>
      <c r="E57" s="39"/>
      <c r="F57" s="39"/>
      <c r="G57" s="39"/>
      <c r="H57" s="39"/>
      <c r="I57" s="124"/>
      <c r="J57" s="39"/>
      <c r="K57" s="42"/>
    </row>
    <row r="58" spans="2:47" s="1" customFormat="1" ht="29.25" customHeight="1">
      <c r="B58" s="38"/>
      <c r="C58" s="150" t="s">
        <v>104</v>
      </c>
      <c r="D58" s="138"/>
      <c r="E58" s="138"/>
      <c r="F58" s="138"/>
      <c r="G58" s="138"/>
      <c r="H58" s="138"/>
      <c r="I58" s="151"/>
      <c r="J58" s="152" t="s">
        <v>105</v>
      </c>
      <c r="K58" s="153"/>
    </row>
    <row r="59" spans="2:47" s="1" customFormat="1" ht="10.35" customHeight="1">
      <c r="B59" s="38"/>
      <c r="C59" s="39"/>
      <c r="D59" s="39"/>
      <c r="E59" s="39"/>
      <c r="F59" s="39"/>
      <c r="G59" s="39"/>
      <c r="H59" s="39"/>
      <c r="I59" s="124"/>
      <c r="J59" s="39"/>
      <c r="K59" s="42"/>
    </row>
    <row r="60" spans="2:47" s="1" customFormat="1" ht="29.25" customHeight="1">
      <c r="B60" s="38"/>
      <c r="C60" s="154" t="s">
        <v>106</v>
      </c>
      <c r="D60" s="39"/>
      <c r="E60" s="39"/>
      <c r="F60" s="39"/>
      <c r="G60" s="39"/>
      <c r="H60" s="39"/>
      <c r="I60" s="124"/>
      <c r="J60" s="134">
        <f>J86</f>
        <v>0</v>
      </c>
      <c r="K60" s="42"/>
      <c r="AU60" s="21" t="s">
        <v>107</v>
      </c>
    </row>
    <row r="61" spans="2:47" s="8" customFormat="1" ht="24.95" customHeight="1">
      <c r="B61" s="155"/>
      <c r="C61" s="156"/>
      <c r="D61" s="157" t="s">
        <v>270</v>
      </c>
      <c r="E61" s="158"/>
      <c r="F61" s="158"/>
      <c r="G61" s="158"/>
      <c r="H61" s="158"/>
      <c r="I61" s="159"/>
      <c r="J61" s="160">
        <f>J87</f>
        <v>0</v>
      </c>
      <c r="K61" s="161"/>
    </row>
    <row r="62" spans="2:47" s="9" customFormat="1" ht="19.899999999999999" customHeight="1">
      <c r="B62" s="162"/>
      <c r="C62" s="163"/>
      <c r="D62" s="164" t="s">
        <v>271</v>
      </c>
      <c r="E62" s="165"/>
      <c r="F62" s="165"/>
      <c r="G62" s="165"/>
      <c r="H62" s="165"/>
      <c r="I62" s="166"/>
      <c r="J62" s="167">
        <f>J88</f>
        <v>0</v>
      </c>
      <c r="K62" s="168"/>
    </row>
    <row r="63" spans="2:47" s="9" customFormat="1" ht="19.899999999999999" customHeight="1">
      <c r="B63" s="162"/>
      <c r="C63" s="163"/>
      <c r="D63" s="164" t="s">
        <v>272</v>
      </c>
      <c r="E63" s="165"/>
      <c r="F63" s="165"/>
      <c r="G63" s="165"/>
      <c r="H63" s="165"/>
      <c r="I63" s="166"/>
      <c r="J63" s="167">
        <f>J95</f>
        <v>0</v>
      </c>
      <c r="K63" s="168"/>
    </row>
    <row r="64" spans="2:47" s="8" customFormat="1" ht="24.95" customHeight="1">
      <c r="B64" s="155"/>
      <c r="C64" s="156"/>
      <c r="D64" s="157" t="s">
        <v>273</v>
      </c>
      <c r="E64" s="158"/>
      <c r="F64" s="158"/>
      <c r="G64" s="158"/>
      <c r="H64" s="158"/>
      <c r="I64" s="159"/>
      <c r="J64" s="160">
        <f>J98</f>
        <v>0</v>
      </c>
      <c r="K64" s="161"/>
    </row>
    <row r="65" spans="2:12" s="1" customFormat="1" ht="21.75" customHeight="1">
      <c r="B65" s="38"/>
      <c r="C65" s="39"/>
      <c r="D65" s="39"/>
      <c r="E65" s="39"/>
      <c r="F65" s="39"/>
      <c r="G65" s="39"/>
      <c r="H65" s="39"/>
      <c r="I65" s="124"/>
      <c r="J65" s="39"/>
      <c r="K65" s="42"/>
    </row>
    <row r="66" spans="2:12" s="1" customFormat="1" ht="6.95" customHeight="1">
      <c r="B66" s="53"/>
      <c r="C66" s="54"/>
      <c r="D66" s="54"/>
      <c r="E66" s="54"/>
      <c r="F66" s="54"/>
      <c r="G66" s="54"/>
      <c r="H66" s="54"/>
      <c r="I66" s="145"/>
      <c r="J66" s="54"/>
      <c r="K66" s="55"/>
    </row>
    <row r="70" spans="2:12" s="1" customFormat="1" ht="6.95" customHeight="1">
      <c r="B70" s="56"/>
      <c r="C70" s="57"/>
      <c r="D70" s="57"/>
      <c r="E70" s="57"/>
      <c r="F70" s="57"/>
      <c r="G70" s="57"/>
      <c r="H70" s="57"/>
      <c r="I70" s="148"/>
      <c r="J70" s="57"/>
      <c r="K70" s="57"/>
      <c r="L70" s="58"/>
    </row>
    <row r="71" spans="2:12" s="1" customFormat="1" ht="36.950000000000003" customHeight="1">
      <c r="B71" s="38"/>
      <c r="C71" s="59" t="s">
        <v>115</v>
      </c>
      <c r="D71" s="60"/>
      <c r="E71" s="60"/>
      <c r="F71" s="60"/>
      <c r="G71" s="60"/>
      <c r="H71" s="60"/>
      <c r="I71" s="169"/>
      <c r="J71" s="60"/>
      <c r="K71" s="60"/>
      <c r="L71" s="58"/>
    </row>
    <row r="72" spans="2:12" s="1" customFormat="1" ht="6.95" customHeight="1">
      <c r="B72" s="38"/>
      <c r="C72" s="60"/>
      <c r="D72" s="60"/>
      <c r="E72" s="60"/>
      <c r="F72" s="60"/>
      <c r="G72" s="60"/>
      <c r="H72" s="60"/>
      <c r="I72" s="169"/>
      <c r="J72" s="60"/>
      <c r="K72" s="60"/>
      <c r="L72" s="58"/>
    </row>
    <row r="73" spans="2:12" s="1" customFormat="1" ht="14.45" customHeight="1">
      <c r="B73" s="38"/>
      <c r="C73" s="62" t="s">
        <v>18</v>
      </c>
      <c r="D73" s="60"/>
      <c r="E73" s="60"/>
      <c r="F73" s="60"/>
      <c r="G73" s="60"/>
      <c r="H73" s="60"/>
      <c r="I73" s="169"/>
      <c r="J73" s="60"/>
      <c r="K73" s="60"/>
      <c r="L73" s="58"/>
    </row>
    <row r="74" spans="2:12" s="1" customFormat="1" ht="16.5" customHeight="1">
      <c r="B74" s="38"/>
      <c r="C74" s="60"/>
      <c r="D74" s="60"/>
      <c r="E74" s="289" t="str">
        <f>E7</f>
        <v>Výstavba inženýrských sítí v prostoru Slatinice - produktovody a trubní sítě</v>
      </c>
      <c r="F74" s="290"/>
      <c r="G74" s="290"/>
      <c r="H74" s="290"/>
      <c r="I74" s="169"/>
      <c r="J74" s="60"/>
      <c r="K74" s="60"/>
      <c r="L74" s="58"/>
    </row>
    <row r="75" spans="2:12">
      <c r="B75" s="25"/>
      <c r="C75" s="62" t="s">
        <v>99</v>
      </c>
      <c r="D75" s="170"/>
      <c r="E75" s="170"/>
      <c r="F75" s="170"/>
      <c r="G75" s="170"/>
      <c r="H75" s="170"/>
      <c r="J75" s="170"/>
      <c r="K75" s="170"/>
      <c r="L75" s="171"/>
    </row>
    <row r="76" spans="2:12" s="1" customFormat="1" ht="16.5" customHeight="1">
      <c r="B76" s="38"/>
      <c r="C76" s="60"/>
      <c r="D76" s="60"/>
      <c r="E76" s="289" t="s">
        <v>100</v>
      </c>
      <c r="F76" s="291"/>
      <c r="G76" s="291"/>
      <c r="H76" s="291"/>
      <c r="I76" s="169"/>
      <c r="J76" s="60"/>
      <c r="K76" s="60"/>
      <c r="L76" s="58"/>
    </row>
    <row r="77" spans="2:12" s="1" customFormat="1" ht="14.45" customHeight="1">
      <c r="B77" s="38"/>
      <c r="C77" s="62" t="s">
        <v>101</v>
      </c>
      <c r="D77" s="60"/>
      <c r="E77" s="60"/>
      <c r="F77" s="60"/>
      <c r="G77" s="60"/>
      <c r="H77" s="60"/>
      <c r="I77" s="169"/>
      <c r="J77" s="60"/>
      <c r="K77" s="60"/>
      <c r="L77" s="58"/>
    </row>
    <row r="78" spans="2:12" s="1" customFormat="1" ht="17.25" customHeight="1">
      <c r="B78" s="38"/>
      <c r="C78" s="60"/>
      <c r="D78" s="60"/>
      <c r="E78" s="260" t="str">
        <f>E11</f>
        <v>4 - Vedlejší náklady a ostatní náklady</v>
      </c>
      <c r="F78" s="291"/>
      <c r="G78" s="291"/>
      <c r="H78" s="291"/>
      <c r="I78" s="169"/>
      <c r="J78" s="60"/>
      <c r="K78" s="60"/>
      <c r="L78" s="58"/>
    </row>
    <row r="79" spans="2:12" s="1" customFormat="1" ht="6.95" customHeight="1">
      <c r="B79" s="38"/>
      <c r="C79" s="60"/>
      <c r="D79" s="60"/>
      <c r="E79" s="60"/>
      <c r="F79" s="60"/>
      <c r="G79" s="60"/>
      <c r="H79" s="60"/>
      <c r="I79" s="169"/>
      <c r="J79" s="60"/>
      <c r="K79" s="60"/>
      <c r="L79" s="58"/>
    </row>
    <row r="80" spans="2:12" s="1" customFormat="1" ht="18" customHeight="1">
      <c r="B80" s="38"/>
      <c r="C80" s="62" t="s">
        <v>25</v>
      </c>
      <c r="D80" s="60"/>
      <c r="E80" s="60"/>
      <c r="F80" s="172" t="str">
        <f>F14</f>
        <v xml:space="preserve"> </v>
      </c>
      <c r="G80" s="60"/>
      <c r="H80" s="60"/>
      <c r="I80" s="173" t="s">
        <v>27</v>
      </c>
      <c r="J80" s="70" t="str">
        <f>IF(J14="","",J14)</f>
        <v>6. 2. 2018</v>
      </c>
      <c r="K80" s="60"/>
      <c r="L80" s="58"/>
    </row>
    <row r="81" spans="2:65" s="1" customFormat="1" ht="6.95" customHeight="1">
      <c r="B81" s="38"/>
      <c r="C81" s="60"/>
      <c r="D81" s="60"/>
      <c r="E81" s="60"/>
      <c r="F81" s="60"/>
      <c r="G81" s="60"/>
      <c r="H81" s="60"/>
      <c r="I81" s="169"/>
      <c r="J81" s="60"/>
      <c r="K81" s="60"/>
      <c r="L81" s="58"/>
    </row>
    <row r="82" spans="2:65" s="1" customFormat="1">
      <c r="B82" s="38"/>
      <c r="C82" s="62" t="s">
        <v>31</v>
      </c>
      <c r="D82" s="60"/>
      <c r="E82" s="60"/>
      <c r="F82" s="172" t="str">
        <f>E17</f>
        <v>Vršanská uhelná a.s.</v>
      </c>
      <c r="G82" s="60"/>
      <c r="H82" s="60"/>
      <c r="I82" s="173" t="s">
        <v>37</v>
      </c>
      <c r="J82" s="172" t="str">
        <f>E23</f>
        <v>B-PROJEKTY Teplice s.r.o.</v>
      </c>
      <c r="K82" s="60"/>
      <c r="L82" s="58"/>
    </row>
    <row r="83" spans="2:65" s="1" customFormat="1" ht="14.45" customHeight="1">
      <c r="B83" s="38"/>
      <c r="C83" s="62" t="s">
        <v>35</v>
      </c>
      <c r="D83" s="60"/>
      <c r="E83" s="60"/>
      <c r="F83" s="172" t="str">
        <f>IF(E20="","",E20)</f>
        <v/>
      </c>
      <c r="G83" s="60"/>
      <c r="H83" s="60"/>
      <c r="I83" s="169"/>
      <c r="J83" s="60"/>
      <c r="K83" s="60"/>
      <c r="L83" s="58"/>
    </row>
    <row r="84" spans="2:65" s="1" customFormat="1" ht="10.35" customHeight="1">
      <c r="B84" s="38"/>
      <c r="C84" s="60"/>
      <c r="D84" s="60"/>
      <c r="E84" s="60"/>
      <c r="F84" s="60"/>
      <c r="G84" s="60"/>
      <c r="H84" s="60"/>
      <c r="I84" s="169"/>
      <c r="J84" s="60"/>
      <c r="K84" s="60"/>
      <c r="L84" s="58"/>
    </row>
    <row r="85" spans="2:65" s="10" customFormat="1" ht="29.25" customHeight="1">
      <c r="B85" s="174"/>
      <c r="C85" s="175" t="s">
        <v>116</v>
      </c>
      <c r="D85" s="176" t="s">
        <v>60</v>
      </c>
      <c r="E85" s="176" t="s">
        <v>56</v>
      </c>
      <c r="F85" s="176" t="s">
        <v>117</v>
      </c>
      <c r="G85" s="176" t="s">
        <v>118</v>
      </c>
      <c r="H85" s="176" t="s">
        <v>119</v>
      </c>
      <c r="I85" s="177" t="s">
        <v>120</v>
      </c>
      <c r="J85" s="176" t="s">
        <v>105</v>
      </c>
      <c r="K85" s="178" t="s">
        <v>121</v>
      </c>
      <c r="L85" s="179"/>
      <c r="M85" s="78" t="s">
        <v>122</v>
      </c>
      <c r="N85" s="79" t="s">
        <v>45</v>
      </c>
      <c r="O85" s="79" t="s">
        <v>123</v>
      </c>
      <c r="P85" s="79" t="s">
        <v>124</v>
      </c>
      <c r="Q85" s="79" t="s">
        <v>125</v>
      </c>
      <c r="R85" s="79" t="s">
        <v>126</v>
      </c>
      <c r="S85" s="79" t="s">
        <v>127</v>
      </c>
      <c r="T85" s="80" t="s">
        <v>128</v>
      </c>
    </row>
    <row r="86" spans="2:65" s="1" customFormat="1" ht="29.25" customHeight="1">
      <c r="B86" s="38"/>
      <c r="C86" s="84" t="s">
        <v>106</v>
      </c>
      <c r="D86" s="60"/>
      <c r="E86" s="60"/>
      <c r="F86" s="60"/>
      <c r="G86" s="60"/>
      <c r="H86" s="60"/>
      <c r="I86" s="169"/>
      <c r="J86" s="180">
        <f>BK86</f>
        <v>0</v>
      </c>
      <c r="K86" s="60"/>
      <c r="L86" s="58"/>
      <c r="M86" s="81"/>
      <c r="N86" s="82"/>
      <c r="O86" s="82"/>
      <c r="P86" s="181">
        <f>P87+P98</f>
        <v>0</v>
      </c>
      <c r="Q86" s="82"/>
      <c r="R86" s="181">
        <f>R87+R98</f>
        <v>0</v>
      </c>
      <c r="S86" s="82"/>
      <c r="T86" s="182">
        <f>T87+T98</f>
        <v>0</v>
      </c>
      <c r="AT86" s="21" t="s">
        <v>74</v>
      </c>
      <c r="AU86" s="21" t="s">
        <v>107</v>
      </c>
      <c r="BK86" s="183">
        <f>BK87+BK98</f>
        <v>0</v>
      </c>
    </row>
    <row r="87" spans="2:65" s="11" customFormat="1" ht="37.35" customHeight="1">
      <c r="B87" s="184"/>
      <c r="C87" s="185"/>
      <c r="D87" s="186" t="s">
        <v>74</v>
      </c>
      <c r="E87" s="187" t="s">
        <v>274</v>
      </c>
      <c r="F87" s="187" t="s">
        <v>275</v>
      </c>
      <c r="G87" s="185"/>
      <c r="H87" s="185"/>
      <c r="I87" s="188"/>
      <c r="J87" s="189">
        <f>BK87</f>
        <v>0</v>
      </c>
      <c r="K87" s="185"/>
      <c r="L87" s="190"/>
      <c r="M87" s="191"/>
      <c r="N87" s="192"/>
      <c r="O87" s="192"/>
      <c r="P87" s="193">
        <f>P88+P95</f>
        <v>0</v>
      </c>
      <c r="Q87" s="192"/>
      <c r="R87" s="193">
        <f>R88+R95</f>
        <v>0</v>
      </c>
      <c r="S87" s="192"/>
      <c r="T87" s="194">
        <f>T88+T95</f>
        <v>0</v>
      </c>
      <c r="AR87" s="195" t="s">
        <v>153</v>
      </c>
      <c r="AT87" s="196" t="s">
        <v>74</v>
      </c>
      <c r="AU87" s="196" t="s">
        <v>75</v>
      </c>
      <c r="AY87" s="195" t="s">
        <v>131</v>
      </c>
      <c r="BK87" s="197">
        <f>BK88+BK95</f>
        <v>0</v>
      </c>
    </row>
    <row r="88" spans="2:65" s="11" customFormat="1" ht="19.899999999999999" customHeight="1">
      <c r="B88" s="184"/>
      <c r="C88" s="185"/>
      <c r="D88" s="186" t="s">
        <v>74</v>
      </c>
      <c r="E88" s="198" t="s">
        <v>276</v>
      </c>
      <c r="F88" s="198" t="s">
        <v>277</v>
      </c>
      <c r="G88" s="185"/>
      <c r="H88" s="185"/>
      <c r="I88" s="188"/>
      <c r="J88" s="199">
        <f>BK88</f>
        <v>0</v>
      </c>
      <c r="K88" s="185"/>
      <c r="L88" s="190"/>
      <c r="M88" s="191"/>
      <c r="N88" s="192"/>
      <c r="O88" s="192"/>
      <c r="P88" s="193">
        <f>SUM(P89:P94)</f>
        <v>0</v>
      </c>
      <c r="Q88" s="192"/>
      <c r="R88" s="193">
        <f>SUM(R89:R94)</f>
        <v>0</v>
      </c>
      <c r="S88" s="192"/>
      <c r="T88" s="194">
        <f>SUM(T89:T94)</f>
        <v>0</v>
      </c>
      <c r="AR88" s="195" t="s">
        <v>153</v>
      </c>
      <c r="AT88" s="196" t="s">
        <v>74</v>
      </c>
      <c r="AU88" s="196" t="s">
        <v>24</v>
      </c>
      <c r="AY88" s="195" t="s">
        <v>131</v>
      </c>
      <c r="BK88" s="197">
        <f>SUM(BK89:BK94)</f>
        <v>0</v>
      </c>
    </row>
    <row r="89" spans="2:65" s="1" customFormat="1" ht="25.5" customHeight="1">
      <c r="B89" s="38"/>
      <c r="C89" s="200" t="s">
        <v>24</v>
      </c>
      <c r="D89" s="200" t="s">
        <v>133</v>
      </c>
      <c r="E89" s="201" t="s">
        <v>278</v>
      </c>
      <c r="F89" s="202" t="s">
        <v>279</v>
      </c>
      <c r="G89" s="203" t="s">
        <v>280</v>
      </c>
      <c r="H89" s="204">
        <v>1</v>
      </c>
      <c r="I89" s="205"/>
      <c r="J89" s="206">
        <f t="shared" ref="J89:J94" si="0">ROUND(I89*H89,2)</f>
        <v>0</v>
      </c>
      <c r="K89" s="202" t="s">
        <v>22</v>
      </c>
      <c r="L89" s="58"/>
      <c r="M89" s="207" t="s">
        <v>22</v>
      </c>
      <c r="N89" s="208" t="s">
        <v>46</v>
      </c>
      <c r="O89" s="39"/>
      <c r="P89" s="209">
        <f t="shared" ref="P89:P94" si="1">O89*H89</f>
        <v>0</v>
      </c>
      <c r="Q89" s="209">
        <v>0</v>
      </c>
      <c r="R89" s="209">
        <f t="shared" ref="R89:R94" si="2">Q89*H89</f>
        <v>0</v>
      </c>
      <c r="S89" s="209">
        <v>0</v>
      </c>
      <c r="T89" s="210">
        <f t="shared" ref="T89:T94" si="3">S89*H89</f>
        <v>0</v>
      </c>
      <c r="AR89" s="21" t="s">
        <v>281</v>
      </c>
      <c r="AT89" s="21" t="s">
        <v>133</v>
      </c>
      <c r="AU89" s="21" t="s">
        <v>83</v>
      </c>
      <c r="AY89" s="21" t="s">
        <v>131</v>
      </c>
      <c r="BE89" s="211">
        <f t="shared" ref="BE89:BE94" si="4">IF(N89="základní",J89,0)</f>
        <v>0</v>
      </c>
      <c r="BF89" s="211">
        <f t="shared" ref="BF89:BF94" si="5">IF(N89="snížená",J89,0)</f>
        <v>0</v>
      </c>
      <c r="BG89" s="211">
        <f t="shared" ref="BG89:BG94" si="6">IF(N89="zákl. přenesená",J89,0)</f>
        <v>0</v>
      </c>
      <c r="BH89" s="211">
        <f t="shared" ref="BH89:BH94" si="7">IF(N89="sníž. přenesená",J89,0)</f>
        <v>0</v>
      </c>
      <c r="BI89" s="211">
        <f t="shared" ref="BI89:BI94" si="8">IF(N89="nulová",J89,0)</f>
        <v>0</v>
      </c>
      <c r="BJ89" s="21" t="s">
        <v>24</v>
      </c>
      <c r="BK89" s="211">
        <f t="shared" ref="BK89:BK94" si="9">ROUND(I89*H89,2)</f>
        <v>0</v>
      </c>
      <c r="BL89" s="21" t="s">
        <v>281</v>
      </c>
      <c r="BM89" s="21" t="s">
        <v>282</v>
      </c>
    </row>
    <row r="90" spans="2:65" s="1" customFormat="1" ht="16.5" customHeight="1">
      <c r="B90" s="38"/>
      <c r="C90" s="200" t="s">
        <v>83</v>
      </c>
      <c r="D90" s="200" t="s">
        <v>133</v>
      </c>
      <c r="E90" s="201" t="s">
        <v>283</v>
      </c>
      <c r="F90" s="202" t="s">
        <v>284</v>
      </c>
      <c r="G90" s="203" t="s">
        <v>280</v>
      </c>
      <c r="H90" s="204">
        <v>1</v>
      </c>
      <c r="I90" s="205"/>
      <c r="J90" s="206">
        <f t="shared" si="0"/>
        <v>0</v>
      </c>
      <c r="K90" s="202" t="s">
        <v>22</v>
      </c>
      <c r="L90" s="58"/>
      <c r="M90" s="207" t="s">
        <v>22</v>
      </c>
      <c r="N90" s="208" t="s">
        <v>46</v>
      </c>
      <c r="O90" s="39"/>
      <c r="P90" s="209">
        <f t="shared" si="1"/>
        <v>0</v>
      </c>
      <c r="Q90" s="209">
        <v>0</v>
      </c>
      <c r="R90" s="209">
        <f t="shared" si="2"/>
        <v>0</v>
      </c>
      <c r="S90" s="209">
        <v>0</v>
      </c>
      <c r="T90" s="210">
        <f t="shared" si="3"/>
        <v>0</v>
      </c>
      <c r="AR90" s="21" t="s">
        <v>281</v>
      </c>
      <c r="AT90" s="21" t="s">
        <v>133</v>
      </c>
      <c r="AU90" s="21" t="s">
        <v>83</v>
      </c>
      <c r="AY90" s="21" t="s">
        <v>131</v>
      </c>
      <c r="BE90" s="211">
        <f t="shared" si="4"/>
        <v>0</v>
      </c>
      <c r="BF90" s="211">
        <f t="shared" si="5"/>
        <v>0</v>
      </c>
      <c r="BG90" s="211">
        <f t="shared" si="6"/>
        <v>0</v>
      </c>
      <c r="BH90" s="211">
        <f t="shared" si="7"/>
        <v>0</v>
      </c>
      <c r="BI90" s="211">
        <f t="shared" si="8"/>
        <v>0</v>
      </c>
      <c r="BJ90" s="21" t="s">
        <v>24</v>
      </c>
      <c r="BK90" s="211">
        <f t="shared" si="9"/>
        <v>0</v>
      </c>
      <c r="BL90" s="21" t="s">
        <v>281</v>
      </c>
      <c r="BM90" s="21" t="s">
        <v>285</v>
      </c>
    </row>
    <row r="91" spans="2:65" s="1" customFormat="1" ht="16.5" customHeight="1">
      <c r="B91" s="38"/>
      <c r="C91" s="200" t="s">
        <v>144</v>
      </c>
      <c r="D91" s="200" t="s">
        <v>133</v>
      </c>
      <c r="E91" s="201" t="s">
        <v>286</v>
      </c>
      <c r="F91" s="202" t="s">
        <v>287</v>
      </c>
      <c r="G91" s="203" t="s">
        <v>280</v>
      </c>
      <c r="H91" s="204">
        <v>1</v>
      </c>
      <c r="I91" s="205"/>
      <c r="J91" s="206">
        <f t="shared" si="0"/>
        <v>0</v>
      </c>
      <c r="K91" s="202" t="s">
        <v>22</v>
      </c>
      <c r="L91" s="58"/>
      <c r="M91" s="207" t="s">
        <v>22</v>
      </c>
      <c r="N91" s="208" t="s">
        <v>46</v>
      </c>
      <c r="O91" s="39"/>
      <c r="P91" s="209">
        <f t="shared" si="1"/>
        <v>0</v>
      </c>
      <c r="Q91" s="209">
        <v>0</v>
      </c>
      <c r="R91" s="209">
        <f t="shared" si="2"/>
        <v>0</v>
      </c>
      <c r="S91" s="209">
        <v>0</v>
      </c>
      <c r="T91" s="210">
        <f t="shared" si="3"/>
        <v>0</v>
      </c>
      <c r="AR91" s="21" t="s">
        <v>281</v>
      </c>
      <c r="AT91" s="21" t="s">
        <v>133</v>
      </c>
      <c r="AU91" s="21" t="s">
        <v>83</v>
      </c>
      <c r="AY91" s="21" t="s">
        <v>131</v>
      </c>
      <c r="BE91" s="211">
        <f t="shared" si="4"/>
        <v>0</v>
      </c>
      <c r="BF91" s="211">
        <f t="shared" si="5"/>
        <v>0</v>
      </c>
      <c r="BG91" s="211">
        <f t="shared" si="6"/>
        <v>0</v>
      </c>
      <c r="BH91" s="211">
        <f t="shared" si="7"/>
        <v>0</v>
      </c>
      <c r="BI91" s="211">
        <f t="shared" si="8"/>
        <v>0</v>
      </c>
      <c r="BJ91" s="21" t="s">
        <v>24</v>
      </c>
      <c r="BK91" s="211">
        <f t="shared" si="9"/>
        <v>0</v>
      </c>
      <c r="BL91" s="21" t="s">
        <v>281</v>
      </c>
      <c r="BM91" s="21" t="s">
        <v>288</v>
      </c>
    </row>
    <row r="92" spans="2:65" s="1" customFormat="1" ht="16.5" customHeight="1">
      <c r="B92" s="38"/>
      <c r="C92" s="200" t="s">
        <v>90</v>
      </c>
      <c r="D92" s="200" t="s">
        <v>133</v>
      </c>
      <c r="E92" s="201" t="s">
        <v>289</v>
      </c>
      <c r="F92" s="202" t="s">
        <v>290</v>
      </c>
      <c r="G92" s="203" t="s">
        <v>280</v>
      </c>
      <c r="H92" s="204">
        <v>1</v>
      </c>
      <c r="I92" s="205"/>
      <c r="J92" s="206">
        <f t="shared" si="0"/>
        <v>0</v>
      </c>
      <c r="K92" s="202" t="s">
        <v>22</v>
      </c>
      <c r="L92" s="58"/>
      <c r="M92" s="207" t="s">
        <v>22</v>
      </c>
      <c r="N92" s="208" t="s">
        <v>46</v>
      </c>
      <c r="O92" s="39"/>
      <c r="P92" s="209">
        <f t="shared" si="1"/>
        <v>0</v>
      </c>
      <c r="Q92" s="209">
        <v>0</v>
      </c>
      <c r="R92" s="209">
        <f t="shared" si="2"/>
        <v>0</v>
      </c>
      <c r="S92" s="209">
        <v>0</v>
      </c>
      <c r="T92" s="210">
        <f t="shared" si="3"/>
        <v>0</v>
      </c>
      <c r="AR92" s="21" t="s">
        <v>281</v>
      </c>
      <c r="AT92" s="21" t="s">
        <v>133</v>
      </c>
      <c r="AU92" s="21" t="s">
        <v>83</v>
      </c>
      <c r="AY92" s="21" t="s">
        <v>131</v>
      </c>
      <c r="BE92" s="211">
        <f t="shared" si="4"/>
        <v>0</v>
      </c>
      <c r="BF92" s="211">
        <f t="shared" si="5"/>
        <v>0</v>
      </c>
      <c r="BG92" s="211">
        <f t="shared" si="6"/>
        <v>0</v>
      </c>
      <c r="BH92" s="211">
        <f t="shared" si="7"/>
        <v>0</v>
      </c>
      <c r="BI92" s="211">
        <f t="shared" si="8"/>
        <v>0</v>
      </c>
      <c r="BJ92" s="21" t="s">
        <v>24</v>
      </c>
      <c r="BK92" s="211">
        <f t="shared" si="9"/>
        <v>0</v>
      </c>
      <c r="BL92" s="21" t="s">
        <v>281</v>
      </c>
      <c r="BM92" s="21" t="s">
        <v>291</v>
      </c>
    </row>
    <row r="93" spans="2:65" s="1" customFormat="1" ht="16.5" customHeight="1">
      <c r="B93" s="38"/>
      <c r="C93" s="200" t="s">
        <v>153</v>
      </c>
      <c r="D93" s="200" t="s">
        <v>133</v>
      </c>
      <c r="E93" s="201" t="s">
        <v>292</v>
      </c>
      <c r="F93" s="202" t="s">
        <v>293</v>
      </c>
      <c r="G93" s="203" t="s">
        <v>280</v>
      </c>
      <c r="H93" s="204">
        <v>1</v>
      </c>
      <c r="I93" s="205"/>
      <c r="J93" s="206">
        <f t="shared" si="0"/>
        <v>0</v>
      </c>
      <c r="K93" s="202" t="s">
        <v>22</v>
      </c>
      <c r="L93" s="58"/>
      <c r="M93" s="207" t="s">
        <v>22</v>
      </c>
      <c r="N93" s="208" t="s">
        <v>46</v>
      </c>
      <c r="O93" s="39"/>
      <c r="P93" s="209">
        <f t="shared" si="1"/>
        <v>0</v>
      </c>
      <c r="Q93" s="209">
        <v>0</v>
      </c>
      <c r="R93" s="209">
        <f t="shared" si="2"/>
        <v>0</v>
      </c>
      <c r="S93" s="209">
        <v>0</v>
      </c>
      <c r="T93" s="210">
        <f t="shared" si="3"/>
        <v>0</v>
      </c>
      <c r="AR93" s="21" t="s">
        <v>281</v>
      </c>
      <c r="AT93" s="21" t="s">
        <v>133</v>
      </c>
      <c r="AU93" s="21" t="s">
        <v>83</v>
      </c>
      <c r="AY93" s="21" t="s">
        <v>131</v>
      </c>
      <c r="BE93" s="211">
        <f t="shared" si="4"/>
        <v>0</v>
      </c>
      <c r="BF93" s="211">
        <f t="shared" si="5"/>
        <v>0</v>
      </c>
      <c r="BG93" s="211">
        <f t="shared" si="6"/>
        <v>0</v>
      </c>
      <c r="BH93" s="211">
        <f t="shared" si="7"/>
        <v>0</v>
      </c>
      <c r="BI93" s="211">
        <f t="shared" si="8"/>
        <v>0</v>
      </c>
      <c r="BJ93" s="21" t="s">
        <v>24</v>
      </c>
      <c r="BK93" s="211">
        <f t="shared" si="9"/>
        <v>0</v>
      </c>
      <c r="BL93" s="21" t="s">
        <v>281</v>
      </c>
      <c r="BM93" s="21" t="s">
        <v>294</v>
      </c>
    </row>
    <row r="94" spans="2:65" s="1" customFormat="1" ht="16.5" customHeight="1">
      <c r="B94" s="38"/>
      <c r="C94" s="200" t="s">
        <v>157</v>
      </c>
      <c r="D94" s="200" t="s">
        <v>133</v>
      </c>
      <c r="E94" s="201" t="s">
        <v>295</v>
      </c>
      <c r="F94" s="202" t="s">
        <v>296</v>
      </c>
      <c r="G94" s="203" t="s">
        <v>280</v>
      </c>
      <c r="H94" s="204">
        <v>1</v>
      </c>
      <c r="I94" s="205"/>
      <c r="J94" s="206">
        <f t="shared" si="0"/>
        <v>0</v>
      </c>
      <c r="K94" s="202" t="s">
        <v>22</v>
      </c>
      <c r="L94" s="58"/>
      <c r="M94" s="207" t="s">
        <v>22</v>
      </c>
      <c r="N94" s="208" t="s">
        <v>46</v>
      </c>
      <c r="O94" s="39"/>
      <c r="P94" s="209">
        <f t="shared" si="1"/>
        <v>0</v>
      </c>
      <c r="Q94" s="209">
        <v>0</v>
      </c>
      <c r="R94" s="209">
        <f t="shared" si="2"/>
        <v>0</v>
      </c>
      <c r="S94" s="209">
        <v>0</v>
      </c>
      <c r="T94" s="210">
        <f t="shared" si="3"/>
        <v>0</v>
      </c>
      <c r="AR94" s="21" t="s">
        <v>281</v>
      </c>
      <c r="AT94" s="21" t="s">
        <v>133</v>
      </c>
      <c r="AU94" s="21" t="s">
        <v>83</v>
      </c>
      <c r="AY94" s="21" t="s">
        <v>131</v>
      </c>
      <c r="BE94" s="211">
        <f t="shared" si="4"/>
        <v>0</v>
      </c>
      <c r="BF94" s="211">
        <f t="shared" si="5"/>
        <v>0</v>
      </c>
      <c r="BG94" s="211">
        <f t="shared" si="6"/>
        <v>0</v>
      </c>
      <c r="BH94" s="211">
        <f t="shared" si="7"/>
        <v>0</v>
      </c>
      <c r="BI94" s="211">
        <f t="shared" si="8"/>
        <v>0</v>
      </c>
      <c r="BJ94" s="21" t="s">
        <v>24</v>
      </c>
      <c r="BK94" s="211">
        <f t="shared" si="9"/>
        <v>0</v>
      </c>
      <c r="BL94" s="21" t="s">
        <v>281</v>
      </c>
      <c r="BM94" s="21" t="s">
        <v>297</v>
      </c>
    </row>
    <row r="95" spans="2:65" s="11" customFormat="1" ht="29.85" customHeight="1">
      <c r="B95" s="184"/>
      <c r="C95" s="185"/>
      <c r="D95" s="186" t="s">
        <v>74</v>
      </c>
      <c r="E95" s="198" t="s">
        <v>298</v>
      </c>
      <c r="F95" s="198" t="s">
        <v>299</v>
      </c>
      <c r="G95" s="185"/>
      <c r="H95" s="185"/>
      <c r="I95" s="188"/>
      <c r="J95" s="199">
        <f>BK95</f>
        <v>0</v>
      </c>
      <c r="K95" s="185"/>
      <c r="L95" s="190"/>
      <c r="M95" s="191"/>
      <c r="N95" s="192"/>
      <c r="O95" s="192"/>
      <c r="P95" s="193">
        <f>SUM(P96:P97)</f>
        <v>0</v>
      </c>
      <c r="Q95" s="192"/>
      <c r="R95" s="193">
        <f>SUM(R96:R97)</f>
        <v>0</v>
      </c>
      <c r="S95" s="192"/>
      <c r="T95" s="194">
        <f>SUM(T96:T97)</f>
        <v>0</v>
      </c>
      <c r="AR95" s="195" t="s">
        <v>153</v>
      </c>
      <c r="AT95" s="196" t="s">
        <v>74</v>
      </c>
      <c r="AU95" s="196" t="s">
        <v>24</v>
      </c>
      <c r="AY95" s="195" t="s">
        <v>131</v>
      </c>
      <c r="BK95" s="197">
        <f>SUM(BK96:BK97)</f>
        <v>0</v>
      </c>
    </row>
    <row r="96" spans="2:65" s="1" customFormat="1" ht="16.5" customHeight="1">
      <c r="B96" s="38"/>
      <c r="C96" s="200" t="s">
        <v>161</v>
      </c>
      <c r="D96" s="200" t="s">
        <v>133</v>
      </c>
      <c r="E96" s="201" t="s">
        <v>300</v>
      </c>
      <c r="F96" s="202" t="s">
        <v>301</v>
      </c>
      <c r="G96" s="203" t="s">
        <v>280</v>
      </c>
      <c r="H96" s="204">
        <v>1</v>
      </c>
      <c r="I96" s="205"/>
      <c r="J96" s="206">
        <f>ROUND(I96*H96,2)</f>
        <v>0</v>
      </c>
      <c r="K96" s="202" t="s">
        <v>22</v>
      </c>
      <c r="L96" s="58"/>
      <c r="M96" s="207" t="s">
        <v>22</v>
      </c>
      <c r="N96" s="208" t="s">
        <v>46</v>
      </c>
      <c r="O96" s="39"/>
      <c r="P96" s="209">
        <f>O96*H96</f>
        <v>0</v>
      </c>
      <c r="Q96" s="209">
        <v>0</v>
      </c>
      <c r="R96" s="209">
        <f>Q96*H96</f>
        <v>0</v>
      </c>
      <c r="S96" s="209">
        <v>0</v>
      </c>
      <c r="T96" s="210">
        <f>S96*H96</f>
        <v>0</v>
      </c>
      <c r="AR96" s="21" t="s">
        <v>281</v>
      </c>
      <c r="AT96" s="21" t="s">
        <v>133</v>
      </c>
      <c r="AU96" s="21" t="s">
        <v>83</v>
      </c>
      <c r="AY96" s="21" t="s">
        <v>131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21" t="s">
        <v>24</v>
      </c>
      <c r="BK96" s="211">
        <f>ROUND(I96*H96,2)</f>
        <v>0</v>
      </c>
      <c r="BL96" s="21" t="s">
        <v>281</v>
      </c>
      <c r="BM96" s="21" t="s">
        <v>302</v>
      </c>
    </row>
    <row r="97" spans="2:65" s="1" customFormat="1" ht="94.5">
      <c r="B97" s="38"/>
      <c r="C97" s="60"/>
      <c r="D97" s="214" t="s">
        <v>303</v>
      </c>
      <c r="E97" s="60"/>
      <c r="F97" s="238" t="s">
        <v>304</v>
      </c>
      <c r="G97" s="60"/>
      <c r="H97" s="60"/>
      <c r="I97" s="169"/>
      <c r="J97" s="60"/>
      <c r="K97" s="60"/>
      <c r="L97" s="58"/>
      <c r="M97" s="239"/>
      <c r="N97" s="39"/>
      <c r="O97" s="39"/>
      <c r="P97" s="39"/>
      <c r="Q97" s="39"/>
      <c r="R97" s="39"/>
      <c r="S97" s="39"/>
      <c r="T97" s="75"/>
      <c r="AT97" s="21" t="s">
        <v>303</v>
      </c>
      <c r="AU97" s="21" t="s">
        <v>83</v>
      </c>
    </row>
    <row r="98" spans="2:65" s="11" customFormat="1" ht="37.35" customHeight="1">
      <c r="B98" s="184"/>
      <c r="C98" s="185"/>
      <c r="D98" s="186" t="s">
        <v>74</v>
      </c>
      <c r="E98" s="187" t="s">
        <v>305</v>
      </c>
      <c r="F98" s="187" t="s">
        <v>306</v>
      </c>
      <c r="G98" s="185"/>
      <c r="H98" s="185"/>
      <c r="I98" s="188"/>
      <c r="J98" s="189">
        <f>BK98</f>
        <v>0</v>
      </c>
      <c r="K98" s="185"/>
      <c r="L98" s="190"/>
      <c r="M98" s="191"/>
      <c r="N98" s="192"/>
      <c r="O98" s="192"/>
      <c r="P98" s="193">
        <f>SUM(P99:P100)</f>
        <v>0</v>
      </c>
      <c r="Q98" s="192"/>
      <c r="R98" s="193">
        <f>SUM(R99:R100)</f>
        <v>0</v>
      </c>
      <c r="S98" s="192"/>
      <c r="T98" s="194">
        <f>SUM(T99:T100)</f>
        <v>0</v>
      </c>
      <c r="AR98" s="195" t="s">
        <v>153</v>
      </c>
      <c r="AT98" s="196" t="s">
        <v>74</v>
      </c>
      <c r="AU98" s="196" t="s">
        <v>75</v>
      </c>
      <c r="AY98" s="195" t="s">
        <v>131</v>
      </c>
      <c r="BK98" s="197">
        <f>SUM(BK99:BK100)</f>
        <v>0</v>
      </c>
    </row>
    <row r="99" spans="2:65" s="1" customFormat="1" ht="16.5" customHeight="1">
      <c r="B99" s="38"/>
      <c r="C99" s="200" t="s">
        <v>165</v>
      </c>
      <c r="D99" s="200" t="s">
        <v>133</v>
      </c>
      <c r="E99" s="201" t="s">
        <v>307</v>
      </c>
      <c r="F99" s="202" t="s">
        <v>308</v>
      </c>
      <c r="G99" s="203" t="s">
        <v>280</v>
      </c>
      <c r="H99" s="204">
        <v>1</v>
      </c>
      <c r="I99" s="205"/>
      <c r="J99" s="206">
        <f>ROUND(I99*H99,2)</f>
        <v>0</v>
      </c>
      <c r="K99" s="202" t="s">
        <v>22</v>
      </c>
      <c r="L99" s="58"/>
      <c r="M99" s="207" t="s">
        <v>22</v>
      </c>
      <c r="N99" s="208" t="s">
        <v>46</v>
      </c>
      <c r="O99" s="39"/>
      <c r="P99" s="209">
        <f>O99*H99</f>
        <v>0</v>
      </c>
      <c r="Q99" s="209">
        <v>0</v>
      </c>
      <c r="R99" s="209">
        <f>Q99*H99</f>
        <v>0</v>
      </c>
      <c r="S99" s="209">
        <v>0</v>
      </c>
      <c r="T99" s="210">
        <f>S99*H99</f>
        <v>0</v>
      </c>
      <c r="AR99" s="21" t="s">
        <v>309</v>
      </c>
      <c r="AT99" s="21" t="s">
        <v>133</v>
      </c>
      <c r="AU99" s="21" t="s">
        <v>24</v>
      </c>
      <c r="AY99" s="21" t="s">
        <v>131</v>
      </c>
      <c r="BE99" s="211">
        <f>IF(N99="základní",J99,0)</f>
        <v>0</v>
      </c>
      <c r="BF99" s="211">
        <f>IF(N99="snížená",J99,0)</f>
        <v>0</v>
      </c>
      <c r="BG99" s="211">
        <f>IF(N99="zákl. přenesená",J99,0)</f>
        <v>0</v>
      </c>
      <c r="BH99" s="211">
        <f>IF(N99="sníž. přenesená",J99,0)</f>
        <v>0</v>
      </c>
      <c r="BI99" s="211">
        <f>IF(N99="nulová",J99,0)</f>
        <v>0</v>
      </c>
      <c r="BJ99" s="21" t="s">
        <v>24</v>
      </c>
      <c r="BK99" s="211">
        <f>ROUND(I99*H99,2)</f>
        <v>0</v>
      </c>
      <c r="BL99" s="21" t="s">
        <v>309</v>
      </c>
      <c r="BM99" s="21" t="s">
        <v>310</v>
      </c>
    </row>
    <row r="100" spans="2:65" s="1" customFormat="1" ht="54">
      <c r="B100" s="38"/>
      <c r="C100" s="60"/>
      <c r="D100" s="214" t="s">
        <v>303</v>
      </c>
      <c r="E100" s="60"/>
      <c r="F100" s="238" t="s">
        <v>311</v>
      </c>
      <c r="G100" s="60"/>
      <c r="H100" s="60"/>
      <c r="I100" s="169"/>
      <c r="J100" s="60"/>
      <c r="K100" s="60"/>
      <c r="L100" s="58"/>
      <c r="M100" s="240"/>
      <c r="N100" s="235"/>
      <c r="O100" s="235"/>
      <c r="P100" s="235"/>
      <c r="Q100" s="235"/>
      <c r="R100" s="235"/>
      <c r="S100" s="235"/>
      <c r="T100" s="241"/>
      <c r="AT100" s="21" t="s">
        <v>303</v>
      </c>
      <c r="AU100" s="21" t="s">
        <v>24</v>
      </c>
    </row>
    <row r="101" spans="2:65" s="1" customFormat="1" ht="6.95" customHeight="1">
      <c r="B101" s="53"/>
      <c r="C101" s="54"/>
      <c r="D101" s="54"/>
      <c r="E101" s="54"/>
      <c r="F101" s="54"/>
      <c r="G101" s="54"/>
      <c r="H101" s="54"/>
      <c r="I101" s="145"/>
      <c r="J101" s="54"/>
      <c r="K101" s="54"/>
      <c r="L101" s="58"/>
    </row>
  </sheetData>
  <sheetProtection algorithmName="SHA-512" hashValue="FU3p6BwxctkBm1HjEZKOGayvAtmk65Y1KiWvMs0hBNgK9lMgYunjZY3XzA/dEIOr418wy3F11R7ZTp8y6RLJgw==" saltValue="wUW7RBIikqFZ4DPIwTSfoZvAX/m+f//cQipXDkdf0ydVBX5U6tcO4FnVyqG6eBLbQdbqJ8WaL8G7qdcpG2ONrg==" spinCount="100000" sheet="1" objects="1" scenarios="1" formatColumns="0" formatRows="0" autoFilter="0"/>
  <autoFilter ref="C85:K100"/>
  <mergeCells count="13">
    <mergeCell ref="E78:H78"/>
    <mergeCell ref="G1:H1"/>
    <mergeCell ref="L2:V2"/>
    <mergeCell ref="E49:H49"/>
    <mergeCell ref="E51:H51"/>
    <mergeCell ref="J55:J56"/>
    <mergeCell ref="E74:H74"/>
    <mergeCell ref="E76:H7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1 - Příkop B.1.1.</vt:lpstr>
      <vt:lpstr>2 - Příkop V 1</vt:lpstr>
      <vt:lpstr>4 - Vedlejší náklady a os...</vt:lpstr>
      <vt:lpstr>'1 - Příkop B.1.1.'!Názvy_tisku</vt:lpstr>
      <vt:lpstr>'2 - Příkop V 1'!Názvy_tisku</vt:lpstr>
      <vt:lpstr>'4 - Vedlejší náklady a os...'!Názvy_tisku</vt:lpstr>
      <vt:lpstr>'Rekapitulace stavby'!Názvy_tisku</vt:lpstr>
      <vt:lpstr>'1 - Příkop B.1.1.'!Oblast_tisku</vt:lpstr>
      <vt:lpstr>'2 - Příkop V 1'!Oblast_tisku</vt:lpstr>
      <vt:lpstr>'4 - Vedlejší náklady a os...'!Oblast_tisku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Ladislav</dc:creator>
  <cp:lastModifiedBy>Marek Ladislav</cp:lastModifiedBy>
  <dcterms:created xsi:type="dcterms:W3CDTF">2018-04-12T10:19:30Z</dcterms:created>
  <dcterms:modified xsi:type="dcterms:W3CDTF">2018-04-12T10:21:12Z</dcterms:modified>
</cp:coreProperties>
</file>