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17\4317 SLATINICE ÚPRAVAAAAAAAAAAAAAAA\HLAVNÍ\bez vypouštění vody\"/>
    </mc:Choice>
  </mc:AlternateContent>
  <bookViews>
    <workbookView xWindow="0" yWindow="0" windowWidth="19200" windowHeight="13470" firstSheet="10" activeTab="11"/>
  </bookViews>
  <sheets>
    <sheet name="Rekapitulace stavby" sheetId="1" r:id="rId1"/>
    <sheet name="1 - ZEMNÍ PRÁCE" sheetId="2" r:id="rId2"/>
    <sheet name="01 - PVN 1" sheetId="3" r:id="rId3"/>
    <sheet name="02 - PVN 2" sheetId="4" r:id="rId4"/>
    <sheet name="03 - ODKALENÍ PVN 1 A PVN2" sheetId="5" r:id="rId5"/>
    <sheet name="04 - NAPOJENÍ UŽITKOVÉ VO..." sheetId="6" r:id="rId6"/>
    <sheet name="05 - NAPOJENÍ UŽITKOVÉ VO..." sheetId="7" r:id="rId7"/>
    <sheet name="06 - BYPASS NA POTRUBÍ  P..." sheetId="8" r:id="rId8"/>
    <sheet name="07 - ODKALOVACÍ ŠACHTA" sheetId="9" r:id="rId9"/>
    <sheet name="08 - SPOLEČNÁ VZDUŠNÍKOVÁ..." sheetId="10" r:id="rId10"/>
    <sheet name="3 - STAVEBNÍ ČÁST - VZDUŠ..." sheetId="11" r:id="rId11"/>
    <sheet name="4 - Vedlejší náklady a os..." sheetId="12" r:id="rId12"/>
  </sheets>
  <definedNames>
    <definedName name="_xlnm._FilterDatabase" localSheetId="2" hidden="1">'01 - PVN 1'!$C$92:$K$155</definedName>
    <definedName name="_xlnm._FilterDatabase" localSheetId="3" hidden="1">'02 - PVN 2'!$C$92:$K$139</definedName>
    <definedName name="_xlnm._FilterDatabase" localSheetId="4" hidden="1">'03 - ODKALENÍ PVN 1 A PVN2'!$C$92:$K$116</definedName>
    <definedName name="_xlnm._FilterDatabase" localSheetId="5" hidden="1">'04 - NAPOJENÍ UŽITKOVÉ VO...'!$C$95:$K$143</definedName>
    <definedName name="_xlnm._FilterDatabase" localSheetId="6" hidden="1">'05 - NAPOJENÍ UŽITKOVÉ VO...'!$C$95:$K$148</definedName>
    <definedName name="_xlnm._FilterDatabase" localSheetId="7" hidden="1">'06 - BYPASS NA POTRUBÍ  P...'!$C$91:$K$101</definedName>
    <definedName name="_xlnm._FilterDatabase" localSheetId="8" hidden="1">'07 - ODKALOVACÍ ŠACHTA'!$C$94:$K$127</definedName>
    <definedName name="_xlnm._FilterDatabase" localSheetId="9" hidden="1">'08 - SPOLEČNÁ VZDUŠNÍKOVÁ...'!$C$94:$K$130</definedName>
    <definedName name="_xlnm._FilterDatabase" localSheetId="1" hidden="1">'1 - ZEMNÍ PRÁCE'!$C$91:$K$314</definedName>
    <definedName name="_xlnm._FilterDatabase" localSheetId="10" hidden="1">'3 - STAVEBNÍ ČÁST - VZDUŠ...'!$C$91:$K$209</definedName>
    <definedName name="_xlnm._FilterDatabase" localSheetId="11" hidden="1">'4 - Vedlejší náklady a os...'!$C$85:$K$100</definedName>
    <definedName name="_xlnm.Print_Titles" localSheetId="2">'01 - PVN 1'!$92:$92</definedName>
    <definedName name="_xlnm.Print_Titles" localSheetId="3">'02 - PVN 2'!$92:$92</definedName>
    <definedName name="_xlnm.Print_Titles" localSheetId="4">'03 - ODKALENÍ PVN 1 A PVN2'!$92:$92</definedName>
    <definedName name="_xlnm.Print_Titles" localSheetId="5">'04 - NAPOJENÍ UŽITKOVÉ VO...'!$95:$95</definedName>
    <definedName name="_xlnm.Print_Titles" localSheetId="6">'05 - NAPOJENÍ UŽITKOVÉ VO...'!$95:$95</definedName>
    <definedName name="_xlnm.Print_Titles" localSheetId="7">'06 - BYPASS NA POTRUBÍ  P...'!$91:$91</definedName>
    <definedName name="_xlnm.Print_Titles" localSheetId="8">'07 - ODKALOVACÍ ŠACHTA'!$94:$94</definedName>
    <definedName name="_xlnm.Print_Titles" localSheetId="9">'08 - SPOLEČNÁ VZDUŠNÍKOVÁ...'!$94:$94</definedName>
    <definedName name="_xlnm.Print_Titles" localSheetId="1">'1 - ZEMNÍ PRÁCE'!$91:$91</definedName>
    <definedName name="_xlnm.Print_Titles" localSheetId="10">'3 - STAVEBNÍ ČÁST - VZDUŠ...'!$91:$91</definedName>
    <definedName name="_xlnm.Print_Titles" localSheetId="11">'4 - Vedlejší náklady a os...'!$85:$85</definedName>
    <definedName name="_xlnm.Print_Titles" localSheetId="0">'Rekapitulace stavby'!$49:$49</definedName>
    <definedName name="_xlnm.Print_Area" localSheetId="2">'01 - PVN 1'!$C$4:$J$40,'01 - PVN 1'!$C$46:$J$70,'01 - PVN 1'!$C$76:$K$155</definedName>
    <definedName name="_xlnm.Print_Area" localSheetId="3">'02 - PVN 2'!$C$4:$J$40,'02 - PVN 2'!$C$46:$J$70,'02 - PVN 2'!$C$76:$K$139</definedName>
    <definedName name="_xlnm.Print_Area" localSheetId="4">'03 - ODKALENÍ PVN 1 A PVN2'!$C$4:$J$40,'03 - ODKALENÍ PVN 1 A PVN2'!$C$46:$J$70,'03 - ODKALENÍ PVN 1 A PVN2'!$C$76:$K$116</definedName>
    <definedName name="_xlnm.Print_Area" localSheetId="5">'04 - NAPOJENÍ UŽITKOVÉ VO...'!$C$4:$J$40,'04 - NAPOJENÍ UŽITKOVÉ VO...'!$C$46:$J$73,'04 - NAPOJENÍ UŽITKOVÉ VO...'!$C$79:$K$143</definedName>
    <definedName name="_xlnm.Print_Area" localSheetId="6">'05 - NAPOJENÍ UŽITKOVÉ VO...'!$C$4:$J$40,'05 - NAPOJENÍ UŽITKOVÉ VO...'!$C$46:$J$73,'05 - NAPOJENÍ UŽITKOVÉ VO...'!$C$79:$K$148</definedName>
    <definedName name="_xlnm.Print_Area" localSheetId="7">'06 - BYPASS NA POTRUBÍ  P...'!$C$4:$J$40,'06 - BYPASS NA POTRUBÍ  P...'!$C$46:$J$69,'06 - BYPASS NA POTRUBÍ  P...'!$C$75:$K$101</definedName>
    <definedName name="_xlnm.Print_Area" localSheetId="8">'07 - ODKALOVACÍ ŠACHTA'!$C$4:$J$40,'07 - ODKALOVACÍ ŠACHTA'!$C$46:$J$72,'07 - ODKALOVACÍ ŠACHTA'!$C$78:$K$127</definedName>
    <definedName name="_xlnm.Print_Area" localSheetId="9">'08 - SPOLEČNÁ VZDUŠNÍKOVÁ...'!$C$4:$J$40,'08 - SPOLEČNÁ VZDUŠNÍKOVÁ...'!$C$46:$J$72,'08 - SPOLEČNÁ VZDUŠNÍKOVÁ...'!$C$78:$K$130</definedName>
    <definedName name="_xlnm.Print_Area" localSheetId="1">'1 - ZEMNÍ PRÁCE'!$C$4:$J$38,'1 - ZEMNÍ PRÁCE'!$C$44:$J$71,'1 - ZEMNÍ PRÁCE'!$C$77:$K$314</definedName>
    <definedName name="_xlnm.Print_Area" localSheetId="10">'3 - STAVEBNÍ ČÁST - VZDUŠ...'!$C$4:$J$38,'3 - STAVEBNÍ ČÁST - VZDUŠ...'!$C$44:$J$71,'3 - STAVEBNÍ ČÁST - VZDUŠ...'!$C$77:$K$209</definedName>
    <definedName name="_xlnm.Print_Area" localSheetId="11">'4 - Vedlejší náklady a os...'!$C$4:$J$38,'4 - Vedlejší náklady a os...'!$C$44:$J$65,'4 - Vedlejší náklady a os...'!$C$71:$K$100</definedName>
    <definedName name="_xlnm.Print_Area" localSheetId="0">'Rekapitulace stavby'!$D$4:$AO$33,'Rekapitulace stavby'!$C$39:$AQ$65</definedName>
  </definedNames>
  <calcPr calcId="152511"/>
</workbook>
</file>

<file path=xl/calcChain.xml><?xml version="1.0" encoding="utf-8"?>
<calcChain xmlns="http://schemas.openxmlformats.org/spreadsheetml/2006/main">
  <c r="AY64" i="1" l="1"/>
  <c r="AX64" i="1"/>
  <c r="BI99" i="12"/>
  <c r="BH99" i="12"/>
  <c r="BG99" i="12"/>
  <c r="BF99" i="12"/>
  <c r="T99" i="12"/>
  <c r="T98" i="12" s="1"/>
  <c r="R99" i="12"/>
  <c r="R98" i="12"/>
  <c r="P99" i="12"/>
  <c r="P98" i="12" s="1"/>
  <c r="BK99" i="12"/>
  <c r="BK98" i="12"/>
  <c r="J98" i="12" s="1"/>
  <c r="J64" i="12" s="1"/>
  <c r="J99" i="12"/>
  <c r="BE99" i="12"/>
  <c r="BI96" i="12"/>
  <c r="BH96" i="12"/>
  <c r="BG96" i="12"/>
  <c r="BF96" i="12"/>
  <c r="T96" i="12"/>
  <c r="T95" i="12" s="1"/>
  <c r="R96" i="12"/>
  <c r="R95" i="12"/>
  <c r="P96" i="12"/>
  <c r="P95" i="12" s="1"/>
  <c r="BK96" i="12"/>
  <c r="BK95" i="12"/>
  <c r="J95" i="12"/>
  <c r="J63" i="12" s="1"/>
  <c r="J96" i="12"/>
  <c r="BE96" i="12"/>
  <c r="BI94" i="12"/>
  <c r="BH94" i="12"/>
  <c r="BG94" i="12"/>
  <c r="BF94" i="12"/>
  <c r="T94" i="12"/>
  <c r="R94" i="12"/>
  <c r="P94" i="12"/>
  <c r="BK94" i="12"/>
  <c r="J94" i="12"/>
  <c r="BE94" i="12" s="1"/>
  <c r="BI93" i="12"/>
  <c r="BH93" i="12"/>
  <c r="BG93" i="12"/>
  <c r="BF93" i="12"/>
  <c r="T93" i="12"/>
  <c r="R93" i="12"/>
  <c r="P93" i="12"/>
  <c r="BK93" i="12"/>
  <c r="J93" i="12"/>
  <c r="BE93" i="12"/>
  <c r="BI92" i="12"/>
  <c r="BH92" i="12"/>
  <c r="BG92" i="12"/>
  <c r="BF92" i="12"/>
  <c r="T92" i="12"/>
  <c r="R92" i="12"/>
  <c r="P92" i="12"/>
  <c r="BK92" i="12"/>
  <c r="J92" i="12"/>
  <c r="BE92" i="12" s="1"/>
  <c r="BI91" i="12"/>
  <c r="BH91" i="12"/>
  <c r="F35" i="12" s="1"/>
  <c r="BG91" i="12"/>
  <c r="BF91" i="12"/>
  <c r="T91" i="12"/>
  <c r="R91" i="12"/>
  <c r="P91" i="12"/>
  <c r="BK91" i="12"/>
  <c r="J91" i="12"/>
  <c r="BE91" i="12"/>
  <c r="BI90" i="12"/>
  <c r="BH90" i="12"/>
  <c r="BG90" i="12"/>
  <c r="BF90" i="12"/>
  <c r="T90" i="12"/>
  <c r="R90" i="12"/>
  <c r="P90" i="12"/>
  <c r="BK90" i="12"/>
  <c r="J90" i="12"/>
  <c r="BE90" i="12" s="1"/>
  <c r="BI89" i="12"/>
  <c r="F36" i="12"/>
  <c r="BD64" i="1" s="1"/>
  <c r="BH89" i="12"/>
  <c r="BC64" i="1"/>
  <c r="BG89" i="12"/>
  <c r="F34" i="12" s="1"/>
  <c r="BB64" i="1" s="1"/>
  <c r="BF89" i="12"/>
  <c r="T89" i="12"/>
  <c r="R89" i="12"/>
  <c r="R88" i="12" s="1"/>
  <c r="P89" i="12"/>
  <c r="P88" i="12" s="1"/>
  <c r="P87" i="12" s="1"/>
  <c r="P86" i="12" s="1"/>
  <c r="AU64" i="1" s="1"/>
  <c r="BK89" i="12"/>
  <c r="J89" i="12"/>
  <c r="BE89" i="12" s="1"/>
  <c r="J82" i="12"/>
  <c r="F82" i="12"/>
  <c r="F80" i="12"/>
  <c r="E78" i="12"/>
  <c r="J55" i="12"/>
  <c r="F55" i="12"/>
  <c r="F53" i="12"/>
  <c r="E51" i="12"/>
  <c r="J20" i="12"/>
  <c r="E20" i="12"/>
  <c r="F83" i="12" s="1"/>
  <c r="F56" i="12"/>
  <c r="J19" i="12"/>
  <c r="J14" i="12"/>
  <c r="J80" i="12" s="1"/>
  <c r="J53" i="12"/>
  <c r="E7" i="12"/>
  <c r="AY63" i="1"/>
  <c r="AX63" i="1"/>
  <c r="BI209" i="11"/>
  <c r="BH209" i="11"/>
  <c r="BG209" i="11"/>
  <c r="BF209" i="11"/>
  <c r="T209" i="11"/>
  <c r="R209" i="11"/>
  <c r="P209" i="11"/>
  <c r="BK209" i="11"/>
  <c r="J209" i="11"/>
  <c r="BE209" i="11"/>
  <c r="BI207" i="11"/>
  <c r="BH207" i="11"/>
  <c r="BG207" i="11"/>
  <c r="BF207" i="11"/>
  <c r="T207" i="11"/>
  <c r="R207" i="11"/>
  <c r="P207" i="11"/>
  <c r="BK207" i="11"/>
  <c r="J207" i="11"/>
  <c r="BE207" i="11" s="1"/>
  <c r="BI206" i="11"/>
  <c r="BH206" i="11"/>
  <c r="BG206" i="11"/>
  <c r="BF206" i="11"/>
  <c r="T206" i="11"/>
  <c r="R206" i="11"/>
  <c r="P206" i="11"/>
  <c r="BK206" i="11"/>
  <c r="J206" i="11"/>
  <c r="BE206" i="11"/>
  <c r="BI204" i="11"/>
  <c r="BH204" i="11"/>
  <c r="BG204" i="11"/>
  <c r="BF204" i="11"/>
  <c r="T204" i="11"/>
  <c r="R204" i="11"/>
  <c r="P204" i="11"/>
  <c r="BK204" i="11"/>
  <c r="J204" i="11"/>
  <c r="BE204" i="11" s="1"/>
  <c r="BI202" i="11"/>
  <c r="BH202" i="11"/>
  <c r="BG202" i="11"/>
  <c r="BF202" i="11"/>
  <c r="T202" i="11"/>
  <c r="R202" i="11"/>
  <c r="P202" i="11"/>
  <c r="BK202" i="11"/>
  <c r="J202" i="11"/>
  <c r="BE202" i="11"/>
  <c r="BI200" i="11"/>
  <c r="BH200" i="11"/>
  <c r="BG200" i="11"/>
  <c r="BF200" i="11"/>
  <c r="T200" i="11"/>
  <c r="R200" i="11"/>
  <c r="R195" i="11" s="1"/>
  <c r="P200" i="11"/>
  <c r="BK200" i="11"/>
  <c r="J200" i="11"/>
  <c r="BE200" i="11" s="1"/>
  <c r="BI199" i="11"/>
  <c r="BH199" i="11"/>
  <c r="BG199" i="11"/>
  <c r="BF199" i="11"/>
  <c r="T199" i="11"/>
  <c r="R199" i="11"/>
  <c r="P199" i="11"/>
  <c r="BK199" i="11"/>
  <c r="BK195" i="11" s="1"/>
  <c r="J195" i="11" s="1"/>
  <c r="J70" i="11" s="1"/>
  <c r="J199" i="11"/>
  <c r="BE199" i="11"/>
  <c r="BI196" i="11"/>
  <c r="BH196" i="11"/>
  <c r="BG196" i="11"/>
  <c r="BF196" i="11"/>
  <c r="T196" i="11"/>
  <c r="R196" i="11"/>
  <c r="P196" i="11"/>
  <c r="P195" i="11"/>
  <c r="BK196" i="11"/>
  <c r="J196" i="11"/>
  <c r="BE196" i="11" s="1"/>
  <c r="BI194" i="11"/>
  <c r="BH194" i="11"/>
  <c r="BG194" i="11"/>
  <c r="BF194" i="11"/>
  <c r="T194" i="11"/>
  <c r="R194" i="11"/>
  <c r="P194" i="11"/>
  <c r="BK194" i="11"/>
  <c r="J194" i="11"/>
  <c r="BE194" i="11" s="1"/>
  <c r="BI192" i="11"/>
  <c r="BH192" i="11"/>
  <c r="BG192" i="11"/>
  <c r="BF192" i="11"/>
  <c r="T192" i="11"/>
  <c r="R192" i="11"/>
  <c r="P192" i="11"/>
  <c r="BK192" i="11"/>
  <c r="J192" i="11"/>
  <c r="BE192" i="11"/>
  <c r="BI189" i="11"/>
  <c r="BH189" i="11"/>
  <c r="BG189" i="11"/>
  <c r="BF189" i="11"/>
  <c r="T189" i="11"/>
  <c r="R189" i="11"/>
  <c r="P189" i="11"/>
  <c r="BK189" i="11"/>
  <c r="J189" i="11"/>
  <c r="BE189" i="11" s="1"/>
  <c r="BI187" i="11"/>
  <c r="BH187" i="11"/>
  <c r="BG187" i="11"/>
  <c r="BF187" i="11"/>
  <c r="T187" i="11"/>
  <c r="R187" i="11"/>
  <c r="P187" i="11"/>
  <c r="BK187" i="11"/>
  <c r="J187" i="11"/>
  <c r="BE187" i="11"/>
  <c r="BI184" i="11"/>
  <c r="BH184" i="11"/>
  <c r="BG184" i="11"/>
  <c r="BF184" i="11"/>
  <c r="T184" i="11"/>
  <c r="R184" i="11"/>
  <c r="P184" i="11"/>
  <c r="BK184" i="11"/>
  <c r="J184" i="11"/>
  <c r="BE184" i="11" s="1"/>
  <c r="BI182" i="11"/>
  <c r="BH182" i="11"/>
  <c r="BG182" i="11"/>
  <c r="BF182" i="11"/>
  <c r="T182" i="11"/>
  <c r="R182" i="11"/>
  <c r="P182" i="11"/>
  <c r="P178" i="11" s="1"/>
  <c r="P177" i="11" s="1"/>
  <c r="BK182" i="11"/>
  <c r="J182" i="11"/>
  <c r="BE182" i="11"/>
  <c r="BI179" i="11"/>
  <c r="BH179" i="11"/>
  <c r="BG179" i="11"/>
  <c r="BF179" i="11"/>
  <c r="T179" i="11"/>
  <c r="T178" i="11" s="1"/>
  <c r="R179" i="11"/>
  <c r="R178" i="11"/>
  <c r="R177" i="11"/>
  <c r="P179" i="11"/>
  <c r="BK179" i="11"/>
  <c r="BK178" i="11" s="1"/>
  <c r="J178" i="11" s="1"/>
  <c r="BK177" i="11"/>
  <c r="J177" i="11" s="1"/>
  <c r="J68" i="11" s="1"/>
  <c r="J179" i="11"/>
  <c r="BE179" i="11"/>
  <c r="J69" i="11"/>
  <c r="BI176" i="11"/>
  <c r="BH176" i="11"/>
  <c r="BG176" i="11"/>
  <c r="BF176" i="11"/>
  <c r="T176" i="11"/>
  <c r="T175" i="11"/>
  <c r="R176" i="11"/>
  <c r="R175" i="11" s="1"/>
  <c r="P176" i="11"/>
  <c r="P175" i="11"/>
  <c r="BK176" i="11"/>
  <c r="BK175" i="11" s="1"/>
  <c r="J175" i="11" s="1"/>
  <c r="J67" i="11" s="1"/>
  <c r="J176" i="11"/>
  <c r="BE176" i="11"/>
  <c r="BI173" i="11"/>
  <c r="BH173" i="11"/>
  <c r="BG173" i="11"/>
  <c r="BF173" i="11"/>
  <c r="T173" i="11"/>
  <c r="R173" i="11"/>
  <c r="P173" i="11"/>
  <c r="BK173" i="11"/>
  <c r="J173" i="11"/>
  <c r="BE173" i="11"/>
  <c r="BI171" i="11"/>
  <c r="BH171" i="11"/>
  <c r="BG171" i="11"/>
  <c r="BF171" i="11"/>
  <c r="T171" i="11"/>
  <c r="R171" i="11"/>
  <c r="P171" i="11"/>
  <c r="BK171" i="11"/>
  <c r="J171" i="11"/>
  <c r="BE171" i="11"/>
  <c r="BI169" i="11"/>
  <c r="BH169" i="11"/>
  <c r="BG169" i="11"/>
  <c r="BF169" i="11"/>
  <c r="T169" i="11"/>
  <c r="R169" i="11"/>
  <c r="P169" i="11"/>
  <c r="P163" i="11" s="1"/>
  <c r="BK169" i="11"/>
  <c r="J169" i="11"/>
  <c r="BE169" i="11"/>
  <c r="BI168" i="11"/>
  <c r="BH168" i="11"/>
  <c r="BG168" i="11"/>
  <c r="BF168" i="11"/>
  <c r="T168" i="11"/>
  <c r="T163" i="11" s="1"/>
  <c r="R168" i="11"/>
  <c r="R163" i="11" s="1"/>
  <c r="P168" i="11"/>
  <c r="BK168" i="11"/>
  <c r="J168" i="11"/>
  <c r="BE168" i="11"/>
  <c r="BI164" i="11"/>
  <c r="BH164" i="11"/>
  <c r="BG164" i="11"/>
  <c r="BF164" i="11"/>
  <c r="T164" i="11"/>
  <c r="R164" i="11"/>
  <c r="P164" i="11"/>
  <c r="BK164" i="11"/>
  <c r="BK163" i="11" s="1"/>
  <c r="J163" i="11" s="1"/>
  <c r="J66" i="11" s="1"/>
  <c r="J164" i="11"/>
  <c r="BE164" i="11"/>
  <c r="BI162" i="11"/>
  <c r="BH162" i="11"/>
  <c r="BG162" i="11"/>
  <c r="BF162" i="11"/>
  <c r="T162" i="11"/>
  <c r="R162" i="11"/>
  <c r="P162" i="11"/>
  <c r="P153" i="11" s="1"/>
  <c r="BK162" i="11"/>
  <c r="J162" i="11"/>
  <c r="BE162" i="11"/>
  <c r="BI158" i="11"/>
  <c r="BH158" i="11"/>
  <c r="BG158" i="11"/>
  <c r="BF158" i="11"/>
  <c r="T158" i="11"/>
  <c r="T153" i="11" s="1"/>
  <c r="R158" i="11"/>
  <c r="P158" i="11"/>
  <c r="BK158" i="11"/>
  <c r="J158" i="11"/>
  <c r="BE158" i="11" s="1"/>
  <c r="BI154" i="11"/>
  <c r="BH154" i="11"/>
  <c r="BG154" i="11"/>
  <c r="BF154" i="11"/>
  <c r="T154" i="11"/>
  <c r="R154" i="11"/>
  <c r="R153" i="11"/>
  <c r="P154" i="11"/>
  <c r="BK154" i="11"/>
  <c r="BK153" i="11"/>
  <c r="J153" i="11" s="1"/>
  <c r="J65" i="11" s="1"/>
  <c r="J154" i="11"/>
  <c r="BE154" i="11"/>
  <c r="BI149" i="11"/>
  <c r="BH149" i="11"/>
  <c r="BG149" i="11"/>
  <c r="BF149" i="11"/>
  <c r="T149" i="11"/>
  <c r="R149" i="11"/>
  <c r="P149" i="11"/>
  <c r="BK149" i="11"/>
  <c r="J149" i="11"/>
  <c r="BE149" i="11"/>
  <c r="BI148" i="11"/>
  <c r="BH148" i="11"/>
  <c r="BG148" i="11"/>
  <c r="BF148" i="11"/>
  <c r="T148" i="11"/>
  <c r="R148" i="11"/>
  <c r="P148" i="11"/>
  <c r="BK148" i="11"/>
  <c r="J148" i="11"/>
  <c r="BE148" i="11" s="1"/>
  <c r="BI144" i="11"/>
  <c r="BH144" i="11"/>
  <c r="BG144" i="11"/>
  <c r="BF144" i="11"/>
  <c r="T144" i="11"/>
  <c r="R144" i="11"/>
  <c r="P144" i="11"/>
  <c r="BK144" i="11"/>
  <c r="J144" i="11"/>
  <c r="BE144" i="11"/>
  <c r="BI140" i="11"/>
  <c r="BH140" i="11"/>
  <c r="BG140" i="11"/>
  <c r="BF140" i="11"/>
  <c r="T140" i="11"/>
  <c r="R140" i="11"/>
  <c r="R131" i="11" s="1"/>
  <c r="P140" i="11"/>
  <c r="BK140" i="11"/>
  <c r="J140" i="11"/>
  <c r="BE140" i="11" s="1"/>
  <c r="BI136" i="11"/>
  <c r="BH136" i="11"/>
  <c r="BG136" i="11"/>
  <c r="BF136" i="11"/>
  <c r="T136" i="11"/>
  <c r="R136" i="11"/>
  <c r="P136" i="11"/>
  <c r="BK136" i="11"/>
  <c r="BK131" i="11" s="1"/>
  <c r="J136" i="11"/>
  <c r="BE136" i="11"/>
  <c r="BI132" i="11"/>
  <c r="BH132" i="11"/>
  <c r="BG132" i="11"/>
  <c r="BF132" i="11"/>
  <c r="T132" i="11"/>
  <c r="T131" i="11" s="1"/>
  <c r="R132" i="11"/>
  <c r="P132" i="11"/>
  <c r="P131" i="11" s="1"/>
  <c r="BK132" i="11"/>
  <c r="J131" i="11"/>
  <c r="J64" i="11" s="1"/>
  <c r="J132" i="11"/>
  <c r="BE132" i="11" s="1"/>
  <c r="BI129" i="11"/>
  <c r="BH129" i="11"/>
  <c r="BG129" i="11"/>
  <c r="BF129" i="11"/>
  <c r="T129" i="11"/>
  <c r="R129" i="11"/>
  <c r="R122" i="11" s="1"/>
  <c r="P129" i="11"/>
  <c r="BK129" i="11"/>
  <c r="J129" i="11"/>
  <c r="BE129" i="11" s="1"/>
  <c r="BI127" i="11"/>
  <c r="BH127" i="11"/>
  <c r="BG127" i="11"/>
  <c r="BF127" i="11"/>
  <c r="T127" i="11"/>
  <c r="R127" i="11"/>
  <c r="P127" i="11"/>
  <c r="BK127" i="11"/>
  <c r="BK122" i="11" s="1"/>
  <c r="J127" i="11"/>
  <c r="BE127" i="11"/>
  <c r="BI123" i="11"/>
  <c r="BH123" i="11"/>
  <c r="BG123" i="11"/>
  <c r="BF123" i="11"/>
  <c r="T123" i="11"/>
  <c r="T122" i="11" s="1"/>
  <c r="R123" i="11"/>
  <c r="P123" i="11"/>
  <c r="P122" i="11" s="1"/>
  <c r="BK123" i="11"/>
  <c r="J122" i="11"/>
  <c r="J63" i="11" s="1"/>
  <c r="J123" i="11"/>
  <c r="BE123" i="11" s="1"/>
  <c r="BI119" i="11"/>
  <c r="BH119" i="11"/>
  <c r="BG119" i="11"/>
  <c r="BF119" i="11"/>
  <c r="T119" i="11"/>
  <c r="R119" i="11"/>
  <c r="P119" i="11"/>
  <c r="BK119" i="11"/>
  <c r="J119" i="11"/>
  <c r="BE119" i="11" s="1"/>
  <c r="BI117" i="11"/>
  <c r="BH117" i="11"/>
  <c r="BG117" i="11"/>
  <c r="BF117" i="11"/>
  <c r="T117" i="11"/>
  <c r="R117" i="11"/>
  <c r="P117" i="11"/>
  <c r="BK117" i="11"/>
  <c r="J117" i="11"/>
  <c r="BE117" i="11"/>
  <c r="BI115" i="11"/>
  <c r="BH115" i="11"/>
  <c r="BG115" i="11"/>
  <c r="BF115" i="11"/>
  <c r="T115" i="11"/>
  <c r="R115" i="11"/>
  <c r="P115" i="11"/>
  <c r="BK115" i="11"/>
  <c r="J115" i="11"/>
  <c r="BE115" i="11" s="1"/>
  <c r="BI113" i="11"/>
  <c r="BH113" i="11"/>
  <c r="BG113" i="11"/>
  <c r="BF113" i="11"/>
  <c r="T113" i="11"/>
  <c r="R113" i="11"/>
  <c r="P113" i="11"/>
  <c r="BK113" i="11"/>
  <c r="J113" i="11"/>
  <c r="BE113" i="11"/>
  <c r="BI109" i="11"/>
  <c r="BH109" i="11"/>
  <c r="BG109" i="11"/>
  <c r="BF109" i="11"/>
  <c r="T109" i="11"/>
  <c r="R109" i="11"/>
  <c r="P109" i="11"/>
  <c r="BK109" i="11"/>
  <c r="J109" i="11"/>
  <c r="BE109" i="11" s="1"/>
  <c r="BI107" i="11"/>
  <c r="BH107" i="11"/>
  <c r="BG107" i="11"/>
  <c r="BF107" i="11"/>
  <c r="T107" i="11"/>
  <c r="R107" i="11"/>
  <c r="P107" i="11"/>
  <c r="BK107" i="11"/>
  <c r="J107" i="11"/>
  <c r="BE107" i="11"/>
  <c r="BI105" i="11"/>
  <c r="BH105" i="11"/>
  <c r="BG105" i="11"/>
  <c r="BF105" i="11"/>
  <c r="T105" i="11"/>
  <c r="R105" i="11"/>
  <c r="P105" i="11"/>
  <c r="BK105" i="11"/>
  <c r="J105" i="11"/>
  <c r="BE105" i="11" s="1"/>
  <c r="BI103" i="11"/>
  <c r="BH103" i="11"/>
  <c r="BG103" i="11"/>
  <c r="BF103" i="11"/>
  <c r="T103" i="11"/>
  <c r="R103" i="11"/>
  <c r="P103" i="11"/>
  <c r="BK103" i="11"/>
  <c r="J103" i="11"/>
  <c r="BE103" i="11"/>
  <c r="BI99" i="11"/>
  <c r="BH99" i="11"/>
  <c r="BG99" i="11"/>
  <c r="BF99" i="11"/>
  <c r="T99" i="11"/>
  <c r="T94" i="11" s="1"/>
  <c r="R99" i="11"/>
  <c r="R94" i="11" s="1"/>
  <c r="P99" i="11"/>
  <c r="BK99" i="11"/>
  <c r="J99" i="11"/>
  <c r="BE99" i="11" s="1"/>
  <c r="BI97" i="11"/>
  <c r="BH97" i="11"/>
  <c r="BG97" i="11"/>
  <c r="BF97" i="11"/>
  <c r="T97" i="11"/>
  <c r="R97" i="11"/>
  <c r="P97" i="11"/>
  <c r="P94" i="11" s="1"/>
  <c r="BK97" i="11"/>
  <c r="J97" i="11"/>
  <c r="BE97" i="11"/>
  <c r="BI95" i="11"/>
  <c r="BH95" i="11"/>
  <c r="F35" i="11"/>
  <c r="BC63" i="1" s="1"/>
  <c r="BG95" i="11"/>
  <c r="BF95" i="11"/>
  <c r="T95" i="11"/>
  <c r="T93" i="11"/>
  <c r="R95" i="11"/>
  <c r="P95" i="11"/>
  <c r="BK95" i="11"/>
  <c r="BK94" i="11"/>
  <c r="J95" i="11"/>
  <c r="BE95" i="11" s="1"/>
  <c r="F32" i="11"/>
  <c r="AZ63" i="1" s="1"/>
  <c r="J88" i="11"/>
  <c r="F88" i="11"/>
  <c r="F86" i="11"/>
  <c r="E84" i="11"/>
  <c r="J55" i="11"/>
  <c r="F55" i="11"/>
  <c r="F53" i="11"/>
  <c r="E51" i="11"/>
  <c r="J20" i="11"/>
  <c r="E20" i="11"/>
  <c r="F89" i="11"/>
  <c r="F56" i="11"/>
  <c r="J19" i="11"/>
  <c r="J14" i="11"/>
  <c r="J86" i="11"/>
  <c r="J53" i="11"/>
  <c r="E7" i="11"/>
  <c r="E80" i="11"/>
  <c r="E47" i="11"/>
  <c r="AY62" i="1"/>
  <c r="AX62" i="1"/>
  <c r="BI130" i="10"/>
  <c r="BH130" i="10"/>
  <c r="BG130" i="10"/>
  <c r="BF130" i="10"/>
  <c r="T130" i="10"/>
  <c r="R130" i="10"/>
  <c r="P130" i="10"/>
  <c r="BK130" i="10"/>
  <c r="J130" i="10"/>
  <c r="BE130" i="10"/>
  <c r="BI128" i="10"/>
  <c r="BH128" i="10"/>
  <c r="BG128" i="10"/>
  <c r="BF128" i="10"/>
  <c r="T128" i="10"/>
  <c r="R128" i="10"/>
  <c r="P128" i="10"/>
  <c r="BK128" i="10"/>
  <c r="J128" i="10"/>
  <c r="BE128" i="10" s="1"/>
  <c r="BI126" i="10"/>
  <c r="BH126" i="10"/>
  <c r="BG126" i="10"/>
  <c r="BF126" i="10"/>
  <c r="T126" i="10"/>
  <c r="R126" i="10"/>
  <c r="P126" i="10"/>
  <c r="BK126" i="10"/>
  <c r="J126" i="10"/>
  <c r="BE126" i="10"/>
  <c r="BI124" i="10"/>
  <c r="BH124" i="10"/>
  <c r="BG124" i="10"/>
  <c r="BF124" i="10"/>
  <c r="T124" i="10"/>
  <c r="R124" i="10"/>
  <c r="P124" i="10"/>
  <c r="BK124" i="10"/>
  <c r="J124" i="10"/>
  <c r="BE124" i="10" s="1"/>
  <c r="BI122" i="10"/>
  <c r="BH122" i="10"/>
  <c r="BG122" i="10"/>
  <c r="BF122" i="10"/>
  <c r="T122" i="10"/>
  <c r="R122" i="10"/>
  <c r="P122" i="10"/>
  <c r="BK122" i="10"/>
  <c r="J122" i="10"/>
  <c r="BE122" i="10"/>
  <c r="BI121" i="10"/>
  <c r="BH121" i="10"/>
  <c r="BG121" i="10"/>
  <c r="BF121" i="10"/>
  <c r="T121" i="10"/>
  <c r="R121" i="10"/>
  <c r="P121" i="10"/>
  <c r="BK121" i="10"/>
  <c r="J121" i="10"/>
  <c r="BE121" i="10" s="1"/>
  <c r="BI120" i="10"/>
  <c r="BH120" i="10"/>
  <c r="BG120" i="10"/>
  <c r="BF120" i="10"/>
  <c r="T120" i="10"/>
  <c r="R120" i="10"/>
  <c r="P120" i="10"/>
  <c r="BK120" i="10"/>
  <c r="J120" i="10"/>
  <c r="BE120" i="10"/>
  <c r="BI118" i="10"/>
  <c r="BH118" i="10"/>
  <c r="BG118" i="10"/>
  <c r="BF118" i="10"/>
  <c r="T118" i="10"/>
  <c r="R118" i="10"/>
  <c r="P118" i="10"/>
  <c r="BK118" i="10"/>
  <c r="J118" i="10"/>
  <c r="BE118" i="10" s="1"/>
  <c r="BI117" i="10"/>
  <c r="BH117" i="10"/>
  <c r="BG117" i="10"/>
  <c r="BF117" i="10"/>
  <c r="T117" i="10"/>
  <c r="R117" i="10"/>
  <c r="P117" i="10"/>
  <c r="BK117" i="10"/>
  <c r="J117" i="10"/>
  <c r="BE117" i="10"/>
  <c r="BI116" i="10"/>
  <c r="BH116" i="10"/>
  <c r="BG116" i="10"/>
  <c r="BF116" i="10"/>
  <c r="T116" i="10"/>
  <c r="R116" i="10"/>
  <c r="P116" i="10"/>
  <c r="BK116" i="10"/>
  <c r="J116" i="10"/>
  <c r="BE116" i="10" s="1"/>
  <c r="BI115" i="10"/>
  <c r="BH115" i="10"/>
  <c r="BG115" i="10"/>
  <c r="BF115" i="10"/>
  <c r="T115" i="10"/>
  <c r="R115" i="10"/>
  <c r="P115" i="10"/>
  <c r="BK115" i="10"/>
  <c r="J115" i="10"/>
  <c r="BE115" i="10"/>
  <c r="BI114" i="10"/>
  <c r="BH114" i="10"/>
  <c r="BG114" i="10"/>
  <c r="BF114" i="10"/>
  <c r="F35" i="10" s="1"/>
  <c r="BA62" i="1" s="1"/>
  <c r="T114" i="10"/>
  <c r="R114" i="10"/>
  <c r="P114" i="10"/>
  <c r="BK114" i="10"/>
  <c r="BK111" i="10" s="1"/>
  <c r="J111" i="10" s="1"/>
  <c r="J71" i="10" s="1"/>
  <c r="J114" i="10"/>
  <c r="BE114" i="10" s="1"/>
  <c r="BI113" i="10"/>
  <c r="BH113" i="10"/>
  <c r="BG113" i="10"/>
  <c r="F36" i="10" s="1"/>
  <c r="BB62" i="1" s="1"/>
  <c r="BF113" i="10"/>
  <c r="T113" i="10"/>
  <c r="R113" i="10"/>
  <c r="P113" i="10"/>
  <c r="P111" i="10" s="1"/>
  <c r="P110" i="10" s="1"/>
  <c r="BK113" i="10"/>
  <c r="J113" i="10"/>
  <c r="BE113" i="10"/>
  <c r="BI112" i="10"/>
  <c r="BH112" i="10"/>
  <c r="BG112" i="10"/>
  <c r="BF112" i="10"/>
  <c r="T112" i="10"/>
  <c r="T111" i="10" s="1"/>
  <c r="T110" i="10" s="1"/>
  <c r="R112" i="10"/>
  <c r="P112" i="10"/>
  <c r="BK112" i="10"/>
  <c r="J112" i="10"/>
  <c r="BE112" i="10"/>
  <c r="BI109" i="10"/>
  <c r="BH109" i="10"/>
  <c r="BG109" i="10"/>
  <c r="BF109" i="10"/>
  <c r="T109" i="10"/>
  <c r="T108" i="10"/>
  <c r="T107" i="10" s="1"/>
  <c r="R109" i="10"/>
  <c r="R108" i="10"/>
  <c r="R107" i="10"/>
  <c r="P109" i="10"/>
  <c r="P108" i="10" s="1"/>
  <c r="P107" i="10" s="1"/>
  <c r="BK109" i="10"/>
  <c r="BK108" i="10"/>
  <c r="J109" i="10"/>
  <c r="BE109" i="10" s="1"/>
  <c r="BI106" i="10"/>
  <c r="BH106" i="10"/>
  <c r="BG106" i="10"/>
  <c r="BF106" i="10"/>
  <c r="T106" i="10"/>
  <c r="T104" i="10" s="1"/>
  <c r="R106" i="10"/>
  <c r="P106" i="10"/>
  <c r="BK106" i="10"/>
  <c r="J106" i="10"/>
  <c r="BE106" i="10" s="1"/>
  <c r="BI105" i="10"/>
  <c r="BH105" i="10"/>
  <c r="BG105" i="10"/>
  <c r="BF105" i="10"/>
  <c r="T105" i="10"/>
  <c r="R105" i="10"/>
  <c r="R104" i="10" s="1"/>
  <c r="P105" i="10"/>
  <c r="P104" i="10"/>
  <c r="BK105" i="10"/>
  <c r="J105" i="10"/>
  <c r="BE105" i="10"/>
  <c r="BI103" i="10"/>
  <c r="BH103" i="10"/>
  <c r="BG103" i="10"/>
  <c r="BF103" i="10"/>
  <c r="T103" i="10"/>
  <c r="R103" i="10"/>
  <c r="P103" i="10"/>
  <c r="BK103" i="10"/>
  <c r="J103" i="10"/>
  <c r="BE103" i="10"/>
  <c r="BI102" i="10"/>
  <c r="BH102" i="10"/>
  <c r="BG102" i="10"/>
  <c r="BF102" i="10"/>
  <c r="T102" i="10"/>
  <c r="R102" i="10"/>
  <c r="P102" i="10"/>
  <c r="BK102" i="10"/>
  <c r="J102" i="10"/>
  <c r="BE102" i="10" s="1"/>
  <c r="BI101" i="10"/>
  <c r="BH101" i="10"/>
  <c r="BG101" i="10"/>
  <c r="BF101" i="10"/>
  <c r="T101" i="10"/>
  <c r="R101" i="10"/>
  <c r="P101" i="10"/>
  <c r="BK101" i="10"/>
  <c r="J101" i="10"/>
  <c r="BE101" i="10"/>
  <c r="BI100" i="10"/>
  <c r="BH100" i="10"/>
  <c r="BG100" i="10"/>
  <c r="BF100" i="10"/>
  <c r="T100" i="10"/>
  <c r="R100" i="10"/>
  <c r="P100" i="10"/>
  <c r="BK100" i="10"/>
  <c r="J100" i="10"/>
  <c r="BE100" i="10" s="1"/>
  <c r="BI99" i="10"/>
  <c r="BH99" i="10"/>
  <c r="F37" i="10" s="1"/>
  <c r="BC62" i="1" s="1"/>
  <c r="BG99" i="10"/>
  <c r="BF99" i="10"/>
  <c r="T99" i="10"/>
  <c r="R99" i="10"/>
  <c r="R97" i="10" s="1"/>
  <c r="R96" i="10" s="1"/>
  <c r="P99" i="10"/>
  <c r="BK99" i="10"/>
  <c r="J99" i="10"/>
  <c r="BE99" i="10"/>
  <c r="J34" i="10" s="1"/>
  <c r="AV62" i="1" s="1"/>
  <c r="BI98" i="10"/>
  <c r="BH98" i="10"/>
  <c r="BG98" i="10"/>
  <c r="BF98" i="10"/>
  <c r="T98" i="10"/>
  <c r="T97" i="10"/>
  <c r="T96" i="10"/>
  <c r="T95" i="10" s="1"/>
  <c r="R98" i="10"/>
  <c r="P98" i="10"/>
  <c r="P97" i="10"/>
  <c r="P96" i="10" s="1"/>
  <c r="BK98" i="10"/>
  <c r="BK97" i="10"/>
  <c r="J98" i="10"/>
  <c r="BE98" i="10"/>
  <c r="J91" i="10"/>
  <c r="F91" i="10"/>
  <c r="F89" i="10"/>
  <c r="E87" i="10"/>
  <c r="J59" i="10"/>
  <c r="F59" i="10"/>
  <c r="F57" i="10"/>
  <c r="E55" i="10"/>
  <c r="J22" i="10"/>
  <c r="E22" i="10"/>
  <c r="J21" i="10"/>
  <c r="J16" i="10"/>
  <c r="J57" i="10" s="1"/>
  <c r="J89" i="10"/>
  <c r="E7" i="10"/>
  <c r="E81" i="10"/>
  <c r="E49" i="10"/>
  <c r="AY61" i="1"/>
  <c r="AX61" i="1"/>
  <c r="BI127" i="9"/>
  <c r="BH127" i="9"/>
  <c r="BG127" i="9"/>
  <c r="BF127" i="9"/>
  <c r="T127" i="9"/>
  <c r="R127" i="9"/>
  <c r="P127" i="9"/>
  <c r="BK127" i="9"/>
  <c r="J127" i="9"/>
  <c r="BE127" i="9"/>
  <c r="BI125" i="9"/>
  <c r="BH125" i="9"/>
  <c r="BG125" i="9"/>
  <c r="BF125" i="9"/>
  <c r="T125" i="9"/>
  <c r="R125" i="9"/>
  <c r="P125" i="9"/>
  <c r="BK125" i="9"/>
  <c r="J125" i="9"/>
  <c r="BE125" i="9"/>
  <c r="BI124" i="9"/>
  <c r="BH124" i="9"/>
  <c r="BG124" i="9"/>
  <c r="BF124" i="9"/>
  <c r="T124" i="9"/>
  <c r="R124" i="9"/>
  <c r="P124" i="9"/>
  <c r="BK124" i="9"/>
  <c r="J124" i="9"/>
  <c r="BE124" i="9"/>
  <c r="BI122" i="9"/>
  <c r="BH122" i="9"/>
  <c r="BG122" i="9"/>
  <c r="BF122" i="9"/>
  <c r="T122" i="9"/>
  <c r="R122" i="9"/>
  <c r="P122" i="9"/>
  <c r="BK122" i="9"/>
  <c r="J122" i="9"/>
  <c r="BE122" i="9"/>
  <c r="BI121" i="9"/>
  <c r="BH121" i="9"/>
  <c r="BG121" i="9"/>
  <c r="BF121" i="9"/>
  <c r="T121" i="9"/>
  <c r="R121" i="9"/>
  <c r="P121" i="9"/>
  <c r="BK121" i="9"/>
  <c r="J121" i="9"/>
  <c r="BE121" i="9"/>
  <c r="BI119" i="9"/>
  <c r="BH119" i="9"/>
  <c r="BG119" i="9"/>
  <c r="BF119" i="9"/>
  <c r="T119" i="9"/>
  <c r="R119" i="9"/>
  <c r="P119" i="9"/>
  <c r="BK119" i="9"/>
  <c r="J119" i="9"/>
  <c r="BE119" i="9"/>
  <c r="BI118" i="9"/>
  <c r="BH118" i="9"/>
  <c r="BG118" i="9"/>
  <c r="BF118" i="9"/>
  <c r="T118" i="9"/>
  <c r="R118" i="9"/>
  <c r="P118" i="9"/>
  <c r="BK118" i="9"/>
  <c r="J118" i="9"/>
  <c r="BE118" i="9"/>
  <c r="BI117" i="9"/>
  <c r="BH117" i="9"/>
  <c r="BG117" i="9"/>
  <c r="BF117" i="9"/>
  <c r="T117" i="9"/>
  <c r="R117" i="9"/>
  <c r="P117" i="9"/>
  <c r="BK117" i="9"/>
  <c r="J117" i="9"/>
  <c r="BE117" i="9"/>
  <c r="BI116" i="9"/>
  <c r="BH116" i="9"/>
  <c r="BG116" i="9"/>
  <c r="BF116" i="9"/>
  <c r="T116" i="9"/>
  <c r="R116" i="9"/>
  <c r="P116" i="9"/>
  <c r="BK116" i="9"/>
  <c r="J116" i="9"/>
  <c r="BE116" i="9"/>
  <c r="BI114" i="9"/>
  <c r="BH114" i="9"/>
  <c r="BG114" i="9"/>
  <c r="BF114" i="9"/>
  <c r="T114" i="9"/>
  <c r="R114" i="9"/>
  <c r="P114" i="9"/>
  <c r="BK114" i="9"/>
  <c r="J114" i="9"/>
  <c r="BE114" i="9"/>
  <c r="BI113" i="9"/>
  <c r="BH113" i="9"/>
  <c r="BG113" i="9"/>
  <c r="BF113" i="9"/>
  <c r="T113" i="9"/>
  <c r="R113" i="9"/>
  <c r="P113" i="9"/>
  <c r="BK113" i="9"/>
  <c r="J113" i="9"/>
  <c r="BE113" i="9"/>
  <c r="BI112" i="9"/>
  <c r="BH112" i="9"/>
  <c r="BG112" i="9"/>
  <c r="BF112" i="9"/>
  <c r="T112" i="9"/>
  <c r="T111" i="9"/>
  <c r="T110" i="9" s="1"/>
  <c r="R112" i="9"/>
  <c r="P112" i="9"/>
  <c r="P111" i="9" s="1"/>
  <c r="P110" i="9" s="1"/>
  <c r="BK112" i="9"/>
  <c r="BK111" i="9"/>
  <c r="J112" i="9"/>
  <c r="BE112" i="9"/>
  <c r="BI109" i="9"/>
  <c r="BH109" i="9"/>
  <c r="BG109" i="9"/>
  <c r="BF109" i="9"/>
  <c r="T109" i="9"/>
  <c r="T108" i="9"/>
  <c r="T107" i="9" s="1"/>
  <c r="R109" i="9"/>
  <c r="R108" i="9" s="1"/>
  <c r="R107" i="9" s="1"/>
  <c r="P109" i="9"/>
  <c r="P108" i="9"/>
  <c r="P107" i="9" s="1"/>
  <c r="BK109" i="9"/>
  <c r="BK108" i="9" s="1"/>
  <c r="J108" i="9"/>
  <c r="BK107" i="9"/>
  <c r="J107" i="9" s="1"/>
  <c r="J68" i="9" s="1"/>
  <c r="J109" i="9"/>
  <c r="BE109" i="9"/>
  <c r="J69" i="9"/>
  <c r="BI106" i="9"/>
  <c r="BH106" i="9"/>
  <c r="BG106" i="9"/>
  <c r="F36" i="9" s="1"/>
  <c r="BB61" i="1" s="1"/>
  <c r="BF106" i="9"/>
  <c r="T106" i="9"/>
  <c r="R106" i="9"/>
  <c r="P106" i="9"/>
  <c r="BK106" i="9"/>
  <c r="BK104" i="9" s="1"/>
  <c r="J106" i="9"/>
  <c r="BE106" i="9"/>
  <c r="BI105" i="9"/>
  <c r="BH105" i="9"/>
  <c r="BG105" i="9"/>
  <c r="BF105" i="9"/>
  <c r="T105" i="9"/>
  <c r="T104" i="9" s="1"/>
  <c r="R105" i="9"/>
  <c r="R104" i="9"/>
  <c r="P105" i="9"/>
  <c r="BK105" i="9"/>
  <c r="J104" i="9"/>
  <c r="J67" i="9" s="1"/>
  <c r="J105" i="9"/>
  <c r="BE105" i="9" s="1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/>
  <c r="BI101" i="9"/>
  <c r="BH101" i="9"/>
  <c r="BG101" i="9"/>
  <c r="BF101" i="9"/>
  <c r="T101" i="9"/>
  <c r="R101" i="9"/>
  <c r="P101" i="9"/>
  <c r="BK101" i="9"/>
  <c r="J101" i="9"/>
  <c r="BE101" i="9"/>
  <c r="BI100" i="9"/>
  <c r="BH100" i="9"/>
  <c r="BG100" i="9"/>
  <c r="BF100" i="9"/>
  <c r="T100" i="9"/>
  <c r="R100" i="9"/>
  <c r="P100" i="9"/>
  <c r="BK100" i="9"/>
  <c r="J100" i="9"/>
  <c r="BE100" i="9"/>
  <c r="BI99" i="9"/>
  <c r="BH99" i="9"/>
  <c r="BG99" i="9"/>
  <c r="BF99" i="9"/>
  <c r="T99" i="9"/>
  <c r="R99" i="9"/>
  <c r="R97" i="9" s="1"/>
  <c r="R96" i="9" s="1"/>
  <c r="P99" i="9"/>
  <c r="BK99" i="9"/>
  <c r="J99" i="9"/>
  <c r="BE99" i="9"/>
  <c r="BI98" i="9"/>
  <c r="BH98" i="9"/>
  <c r="F37" i="9" s="1"/>
  <c r="BC61" i="1" s="1"/>
  <c r="BG98" i="9"/>
  <c r="BF98" i="9"/>
  <c r="T98" i="9"/>
  <c r="T97" i="9" s="1"/>
  <c r="R98" i="9"/>
  <c r="P98" i="9"/>
  <c r="P97" i="9"/>
  <c r="BK98" i="9"/>
  <c r="J98" i="9"/>
  <c r="BE98" i="9" s="1"/>
  <c r="J91" i="9"/>
  <c r="F91" i="9"/>
  <c r="F89" i="9"/>
  <c r="E87" i="9"/>
  <c r="J59" i="9"/>
  <c r="F59" i="9"/>
  <c r="F57" i="9"/>
  <c r="E55" i="9"/>
  <c r="J22" i="9"/>
  <c r="E22" i="9"/>
  <c r="F92" i="9" s="1"/>
  <c r="J21" i="9"/>
  <c r="J16" i="9"/>
  <c r="E7" i="9"/>
  <c r="E49" i="9" s="1"/>
  <c r="E81" i="9"/>
  <c r="AY60" i="1"/>
  <c r="AX60" i="1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F37" i="8" s="1"/>
  <c r="BC60" i="1" s="1"/>
  <c r="BG99" i="8"/>
  <c r="BF99" i="8"/>
  <c r="T99" i="8"/>
  <c r="T98" i="8"/>
  <c r="T97" i="8" s="1"/>
  <c r="T92" i="8" s="1"/>
  <c r="R99" i="8"/>
  <c r="R98" i="8"/>
  <c r="R97" i="8"/>
  <c r="P99" i="8"/>
  <c r="P98" i="8" s="1"/>
  <c r="P97" i="8" s="1"/>
  <c r="P92" i="8" s="1"/>
  <c r="AU60" i="1" s="1"/>
  <c r="BK99" i="8"/>
  <c r="BK98" i="8" s="1"/>
  <c r="J99" i="8"/>
  <c r="BE99" i="8" s="1"/>
  <c r="BI96" i="8"/>
  <c r="BH96" i="8"/>
  <c r="BG96" i="8"/>
  <c r="BF96" i="8"/>
  <c r="T96" i="8"/>
  <c r="R96" i="8"/>
  <c r="P96" i="8"/>
  <c r="BK96" i="8"/>
  <c r="BK94" i="8" s="1"/>
  <c r="BK93" i="8" s="1"/>
  <c r="J96" i="8"/>
  <c r="BE96" i="8" s="1"/>
  <c r="BI95" i="8"/>
  <c r="F38" i="8"/>
  <c r="BD60" i="1" s="1"/>
  <c r="BH95" i="8"/>
  <c r="BG95" i="8"/>
  <c r="BF95" i="8"/>
  <c r="T95" i="8"/>
  <c r="T94" i="8" s="1"/>
  <c r="T93" i="8" s="1"/>
  <c r="R95" i="8"/>
  <c r="R94" i="8" s="1"/>
  <c r="R93" i="8" s="1"/>
  <c r="R92" i="8"/>
  <c r="P95" i="8"/>
  <c r="P94" i="8" s="1"/>
  <c r="P93" i="8" s="1"/>
  <c r="BK95" i="8"/>
  <c r="J94" i="8"/>
  <c r="J66" i="8" s="1"/>
  <c r="J95" i="8"/>
  <c r="BE95" i="8" s="1"/>
  <c r="J34" i="8" s="1"/>
  <c r="AV60" i="1" s="1"/>
  <c r="J88" i="8"/>
  <c r="F88" i="8"/>
  <c r="F86" i="8"/>
  <c r="E84" i="8"/>
  <c r="J59" i="8"/>
  <c r="F59" i="8"/>
  <c r="F57" i="8"/>
  <c r="E55" i="8"/>
  <c r="J22" i="8"/>
  <c r="E22" i="8"/>
  <c r="F89" i="8"/>
  <c r="F60" i="8"/>
  <c r="J21" i="8"/>
  <c r="J16" i="8"/>
  <c r="J86" i="8"/>
  <c r="J57" i="8"/>
  <c r="E7" i="8"/>
  <c r="E78" i="8" s="1"/>
  <c r="AY59" i="1"/>
  <c r="AX59" i="1"/>
  <c r="BI148" i="7"/>
  <c r="BH148" i="7"/>
  <c r="BG148" i="7"/>
  <c r="BF148" i="7"/>
  <c r="T148" i="7"/>
  <c r="R148" i="7"/>
  <c r="P148" i="7"/>
  <c r="BK148" i="7"/>
  <c r="J148" i="7"/>
  <c r="BE148" i="7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T145" i="7"/>
  <c r="R145" i="7"/>
  <c r="P145" i="7"/>
  <c r="BK145" i="7"/>
  <c r="J145" i="7"/>
  <c r="BE145" i="7"/>
  <c r="BI143" i="7"/>
  <c r="BH143" i="7"/>
  <c r="BG143" i="7"/>
  <c r="BF143" i="7"/>
  <c r="T143" i="7"/>
  <c r="R143" i="7"/>
  <c r="P143" i="7"/>
  <c r="BK143" i="7"/>
  <c r="J143" i="7"/>
  <c r="BE143" i="7" s="1"/>
  <c r="BI142" i="7"/>
  <c r="BH142" i="7"/>
  <c r="BG142" i="7"/>
  <c r="BF142" i="7"/>
  <c r="T142" i="7"/>
  <c r="R142" i="7"/>
  <c r="P142" i="7"/>
  <c r="BK142" i="7"/>
  <c r="J142" i="7"/>
  <c r="BE142" i="7"/>
  <c r="BI140" i="7"/>
  <c r="BH140" i="7"/>
  <c r="BG140" i="7"/>
  <c r="BF140" i="7"/>
  <c r="T140" i="7"/>
  <c r="R140" i="7"/>
  <c r="P140" i="7"/>
  <c r="BK140" i="7"/>
  <c r="J140" i="7"/>
  <c r="BE140" i="7" s="1"/>
  <c r="BI138" i="7"/>
  <c r="BH138" i="7"/>
  <c r="BG138" i="7"/>
  <c r="BF138" i="7"/>
  <c r="T138" i="7"/>
  <c r="R138" i="7"/>
  <c r="P138" i="7"/>
  <c r="BK138" i="7"/>
  <c r="J138" i="7"/>
  <c r="BE138" i="7"/>
  <c r="BI137" i="7"/>
  <c r="BH137" i="7"/>
  <c r="BG137" i="7"/>
  <c r="BF137" i="7"/>
  <c r="T137" i="7"/>
  <c r="R137" i="7"/>
  <c r="P137" i="7"/>
  <c r="BK137" i="7"/>
  <c r="J137" i="7"/>
  <c r="BE137" i="7" s="1"/>
  <c r="BI136" i="7"/>
  <c r="BH136" i="7"/>
  <c r="BG136" i="7"/>
  <c r="BF136" i="7"/>
  <c r="T136" i="7"/>
  <c r="R136" i="7"/>
  <c r="P136" i="7"/>
  <c r="BK136" i="7"/>
  <c r="J136" i="7"/>
  <c r="BE136" i="7"/>
  <c r="BI135" i="7"/>
  <c r="BH135" i="7"/>
  <c r="BG135" i="7"/>
  <c r="BF135" i="7"/>
  <c r="T135" i="7"/>
  <c r="R135" i="7"/>
  <c r="P135" i="7"/>
  <c r="BK135" i="7"/>
  <c r="J135" i="7"/>
  <c r="BE135" i="7" s="1"/>
  <c r="BI133" i="7"/>
  <c r="BH133" i="7"/>
  <c r="BG133" i="7"/>
  <c r="BF133" i="7"/>
  <c r="T133" i="7"/>
  <c r="R133" i="7"/>
  <c r="P133" i="7"/>
  <c r="BK133" i="7"/>
  <c r="J133" i="7"/>
  <c r="BE133" i="7"/>
  <c r="BI131" i="7"/>
  <c r="BH131" i="7"/>
  <c r="BG131" i="7"/>
  <c r="BF131" i="7"/>
  <c r="T131" i="7"/>
  <c r="R131" i="7"/>
  <c r="P131" i="7"/>
  <c r="BK131" i="7"/>
  <c r="J131" i="7"/>
  <c r="BE131" i="7" s="1"/>
  <c r="BI129" i="7"/>
  <c r="BH129" i="7"/>
  <c r="BG129" i="7"/>
  <c r="BF129" i="7"/>
  <c r="T129" i="7"/>
  <c r="R129" i="7"/>
  <c r="P129" i="7"/>
  <c r="BK129" i="7"/>
  <c r="J129" i="7"/>
  <c r="BE129" i="7"/>
  <c r="BI127" i="7"/>
  <c r="BH127" i="7"/>
  <c r="BG127" i="7"/>
  <c r="BF127" i="7"/>
  <c r="T127" i="7"/>
  <c r="R127" i="7"/>
  <c r="P127" i="7"/>
  <c r="BK127" i="7"/>
  <c r="J127" i="7"/>
  <c r="BE127" i="7" s="1"/>
  <c r="BI126" i="7"/>
  <c r="BH126" i="7"/>
  <c r="BG126" i="7"/>
  <c r="BF126" i="7"/>
  <c r="T126" i="7"/>
  <c r="R126" i="7"/>
  <c r="P126" i="7"/>
  <c r="BK126" i="7"/>
  <c r="J126" i="7"/>
  <c r="BE126" i="7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T123" i="7"/>
  <c r="R123" i="7"/>
  <c r="P123" i="7"/>
  <c r="BK123" i="7"/>
  <c r="J123" i="7"/>
  <c r="BE123" i="7"/>
  <c r="BI121" i="7"/>
  <c r="BH121" i="7"/>
  <c r="BG121" i="7"/>
  <c r="BF121" i="7"/>
  <c r="T121" i="7"/>
  <c r="R121" i="7"/>
  <c r="R120" i="7" s="1"/>
  <c r="R119" i="7"/>
  <c r="P121" i="7"/>
  <c r="BK121" i="7"/>
  <c r="BK120" i="7" s="1"/>
  <c r="J121" i="7"/>
  <c r="BE121" i="7"/>
  <c r="BI118" i="7"/>
  <c r="BH118" i="7"/>
  <c r="BG118" i="7"/>
  <c r="BF118" i="7"/>
  <c r="T118" i="7"/>
  <c r="T117" i="7"/>
  <c r="T116" i="7" s="1"/>
  <c r="R118" i="7"/>
  <c r="R117" i="7" s="1"/>
  <c r="R116" i="7"/>
  <c r="P118" i="7"/>
  <c r="P117" i="7" s="1"/>
  <c r="P116" i="7" s="1"/>
  <c r="BK118" i="7"/>
  <c r="BK117" i="7"/>
  <c r="J118" i="7"/>
  <c r="BE118" i="7"/>
  <c r="BI115" i="7"/>
  <c r="BH115" i="7"/>
  <c r="BG115" i="7"/>
  <c r="BF115" i="7"/>
  <c r="T115" i="7"/>
  <c r="R115" i="7"/>
  <c r="P115" i="7"/>
  <c r="BK115" i="7"/>
  <c r="J115" i="7"/>
  <c r="BE115" i="7"/>
  <c r="BI114" i="7"/>
  <c r="BH114" i="7"/>
  <c r="BG114" i="7"/>
  <c r="BF114" i="7"/>
  <c r="T114" i="7"/>
  <c r="T113" i="7"/>
  <c r="R114" i="7"/>
  <c r="R113" i="7"/>
  <c r="P114" i="7"/>
  <c r="P113" i="7"/>
  <c r="BK114" i="7"/>
  <c r="BK113" i="7"/>
  <c r="J113" i="7" s="1"/>
  <c r="J68" i="7" s="1"/>
  <c r="J114" i="7"/>
  <c r="BE114" i="7" s="1"/>
  <c r="BI112" i="7"/>
  <c r="BH112" i="7"/>
  <c r="BG112" i="7"/>
  <c r="BF112" i="7"/>
  <c r="T112" i="7"/>
  <c r="T111" i="7"/>
  <c r="R112" i="7"/>
  <c r="R111" i="7" s="1"/>
  <c r="P112" i="7"/>
  <c r="P111" i="7"/>
  <c r="BK112" i="7"/>
  <c r="BK111" i="7" s="1"/>
  <c r="J112" i="7"/>
  <c r="BE112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T108" i="7"/>
  <c r="R108" i="7"/>
  <c r="P108" i="7"/>
  <c r="BK108" i="7"/>
  <c r="J108" i="7"/>
  <c r="BE108" i="7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P98" i="7" s="1"/>
  <c r="P97" i="7" s="1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F36" i="7"/>
  <c r="BB59" i="1" s="1"/>
  <c r="BF99" i="7"/>
  <c r="F35" i="7" s="1"/>
  <c r="BA59" i="1"/>
  <c r="T99" i="7"/>
  <c r="R99" i="7"/>
  <c r="R98" i="7" s="1"/>
  <c r="R97" i="7" s="1"/>
  <c r="R96" i="7" s="1"/>
  <c r="P99" i="7"/>
  <c r="BK99" i="7"/>
  <c r="BK98" i="7" s="1"/>
  <c r="J98" i="7"/>
  <c r="J66" i="7" s="1"/>
  <c r="J99" i="7"/>
  <c r="BE99" i="7"/>
  <c r="J34" i="7"/>
  <c r="AV59" i="1" s="1"/>
  <c r="J92" i="7"/>
  <c r="F92" i="7"/>
  <c r="F90" i="7"/>
  <c r="E88" i="7"/>
  <c r="J59" i="7"/>
  <c r="F59" i="7"/>
  <c r="F57" i="7"/>
  <c r="E55" i="7"/>
  <c r="J22" i="7"/>
  <c r="E22" i="7"/>
  <c r="F93" i="7" s="1"/>
  <c r="F60" i="7"/>
  <c r="J21" i="7"/>
  <c r="J16" i="7"/>
  <c r="J90" i="7" s="1"/>
  <c r="E7" i="7"/>
  <c r="E49" i="7" s="1"/>
  <c r="E82" i="7"/>
  <c r="AY58" i="1"/>
  <c r="AX58" i="1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 s="1"/>
  <c r="BI140" i="6"/>
  <c r="BH140" i="6"/>
  <c r="BG140" i="6"/>
  <c r="BF140" i="6"/>
  <c r="T140" i="6"/>
  <c r="R140" i="6"/>
  <c r="P140" i="6"/>
  <c r="BK140" i="6"/>
  <c r="J140" i="6"/>
  <c r="BE140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P131" i="6"/>
  <c r="BK131" i="6"/>
  <c r="J131" i="6"/>
  <c r="BE131" i="6" s="1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 s="1"/>
  <c r="BI126" i="6"/>
  <c r="BH126" i="6"/>
  <c r="BG126" i="6"/>
  <c r="BF126" i="6"/>
  <c r="T126" i="6"/>
  <c r="R126" i="6"/>
  <c r="P126" i="6"/>
  <c r="BK126" i="6"/>
  <c r="J126" i="6"/>
  <c r="BE126" i="6"/>
  <c r="BI124" i="6"/>
  <c r="BH124" i="6"/>
  <c r="BG124" i="6"/>
  <c r="BF124" i="6"/>
  <c r="T124" i="6"/>
  <c r="R124" i="6"/>
  <c r="P124" i="6"/>
  <c r="BK124" i="6"/>
  <c r="J124" i="6"/>
  <c r="BE124" i="6" s="1"/>
  <c r="BI122" i="6"/>
  <c r="BH122" i="6"/>
  <c r="BG122" i="6"/>
  <c r="BF122" i="6"/>
  <c r="T122" i="6"/>
  <c r="R122" i="6"/>
  <c r="P122" i="6"/>
  <c r="BK122" i="6"/>
  <c r="J122" i="6"/>
  <c r="BE122" i="6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BK115" i="6" s="1"/>
  <c r="BK114" i="6" s="1"/>
  <c r="J114" i="6" s="1"/>
  <c r="J71" i="6" s="1"/>
  <c r="J119" i="6"/>
  <c r="BE119" i="6" s="1"/>
  <c r="BI118" i="6"/>
  <c r="BH118" i="6"/>
  <c r="BG118" i="6"/>
  <c r="BF118" i="6"/>
  <c r="T118" i="6"/>
  <c r="R118" i="6"/>
  <c r="P118" i="6"/>
  <c r="BK118" i="6"/>
  <c r="J118" i="6"/>
  <c r="BE118" i="6"/>
  <c r="BI116" i="6"/>
  <c r="BH116" i="6"/>
  <c r="BG116" i="6"/>
  <c r="BF116" i="6"/>
  <c r="T116" i="6"/>
  <c r="T115" i="6" s="1"/>
  <c r="T114" i="6" s="1"/>
  <c r="R116" i="6"/>
  <c r="P116" i="6"/>
  <c r="P115" i="6"/>
  <c r="P114" i="6" s="1"/>
  <c r="BK116" i="6"/>
  <c r="J116" i="6"/>
  <c r="BE116" i="6"/>
  <c r="BI113" i="6"/>
  <c r="BH113" i="6"/>
  <c r="BG113" i="6"/>
  <c r="BF113" i="6"/>
  <c r="T113" i="6"/>
  <c r="T112" i="6"/>
  <c r="T111" i="6" s="1"/>
  <c r="R113" i="6"/>
  <c r="R112" i="6"/>
  <c r="R111" i="6"/>
  <c r="P113" i="6"/>
  <c r="P112" i="6" s="1"/>
  <c r="P111" i="6" s="1"/>
  <c r="BK113" i="6"/>
  <c r="BK112" i="6" s="1"/>
  <c r="J113" i="6"/>
  <c r="BE113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T108" i="6"/>
  <c r="R109" i="6"/>
  <c r="R108" i="6" s="1"/>
  <c r="P109" i="6"/>
  <c r="P108" i="6"/>
  <c r="BK109" i="6"/>
  <c r="BK108" i="6" s="1"/>
  <c r="J108" i="6" s="1"/>
  <c r="J68" i="6" s="1"/>
  <c r="J109" i="6"/>
  <c r="BE109" i="6" s="1"/>
  <c r="BI107" i="6"/>
  <c r="BH107" i="6"/>
  <c r="BG107" i="6"/>
  <c r="BF107" i="6"/>
  <c r="T107" i="6"/>
  <c r="T106" i="6"/>
  <c r="R107" i="6"/>
  <c r="R106" i="6" s="1"/>
  <c r="P107" i="6"/>
  <c r="P106" i="6"/>
  <c r="BK107" i="6"/>
  <c r="BK106" i="6" s="1"/>
  <c r="J106" i="6" s="1"/>
  <c r="J67" i="6" s="1"/>
  <c r="J107" i="6"/>
  <c r="BE107" i="6" s="1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R98" i="6" s="1"/>
  <c r="R97" i="6" s="1"/>
  <c r="P100" i="6"/>
  <c r="BK100" i="6"/>
  <c r="J100" i="6"/>
  <c r="BE100" i="6"/>
  <c r="J34" i="6" s="1"/>
  <c r="AV58" i="1" s="1"/>
  <c r="BI99" i="6"/>
  <c r="F38" i="6" s="1"/>
  <c r="BD58" i="1" s="1"/>
  <c r="BH99" i="6"/>
  <c r="BG99" i="6"/>
  <c r="F36" i="6"/>
  <c r="BB58" i="1" s="1"/>
  <c r="BF99" i="6"/>
  <c r="T99" i="6"/>
  <c r="T98" i="6"/>
  <c r="T97" i="6" s="1"/>
  <c r="T96" i="6" s="1"/>
  <c r="R99" i="6"/>
  <c r="P99" i="6"/>
  <c r="P98" i="6"/>
  <c r="P97" i="6" s="1"/>
  <c r="P96" i="6" s="1"/>
  <c r="AU58" i="1" s="1"/>
  <c r="BK99" i="6"/>
  <c r="J99" i="6"/>
  <c r="BE99" i="6"/>
  <c r="J92" i="6"/>
  <c r="F92" i="6"/>
  <c r="F90" i="6"/>
  <c r="E88" i="6"/>
  <c r="J59" i="6"/>
  <c r="F59" i="6"/>
  <c r="F57" i="6"/>
  <c r="E55" i="6"/>
  <c r="J22" i="6"/>
  <c r="E22" i="6"/>
  <c r="J21" i="6"/>
  <c r="J16" i="6"/>
  <c r="E7" i="6"/>
  <c r="E49" i="6" s="1"/>
  <c r="E82" i="6"/>
  <c r="AY57" i="1"/>
  <c r="AX57" i="1"/>
  <c r="BI116" i="5"/>
  <c r="BH116" i="5"/>
  <c r="BG116" i="5"/>
  <c r="BF116" i="5"/>
  <c r="T116" i="5"/>
  <c r="R116" i="5"/>
  <c r="P116" i="5"/>
  <c r="BK116" i="5"/>
  <c r="J116" i="5"/>
  <c r="BE116" i="5" s="1"/>
  <c r="BI114" i="5"/>
  <c r="BH114" i="5"/>
  <c r="BG114" i="5"/>
  <c r="BF114" i="5"/>
  <c r="T114" i="5"/>
  <c r="R114" i="5"/>
  <c r="P114" i="5"/>
  <c r="P112" i="5" s="1"/>
  <c r="BK114" i="5"/>
  <c r="J114" i="5"/>
  <c r="BE114" i="5"/>
  <c r="BI113" i="5"/>
  <c r="BH113" i="5"/>
  <c r="BG113" i="5"/>
  <c r="BF113" i="5"/>
  <c r="T113" i="5"/>
  <c r="R113" i="5"/>
  <c r="R112" i="5"/>
  <c r="R111" i="5" s="1"/>
  <c r="P113" i="5"/>
  <c r="P111" i="5"/>
  <c r="BK113" i="5"/>
  <c r="BK112" i="5" s="1"/>
  <c r="J112" i="5" s="1"/>
  <c r="J113" i="5"/>
  <c r="BE113" i="5"/>
  <c r="J69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T108" i="5" s="1"/>
  <c r="R109" i="5"/>
  <c r="R108" i="5"/>
  <c r="P109" i="5"/>
  <c r="P108" i="5" s="1"/>
  <c r="BK109" i="5"/>
  <c r="BK108" i="5"/>
  <c r="J108" i="5"/>
  <c r="J67" i="5" s="1"/>
  <c r="J109" i="5"/>
  <c r="BE109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/>
  <c r="BI97" i="5"/>
  <c r="BH97" i="5"/>
  <c r="BG97" i="5"/>
  <c r="BF97" i="5"/>
  <c r="T97" i="5"/>
  <c r="R97" i="5"/>
  <c r="P97" i="5"/>
  <c r="BK97" i="5"/>
  <c r="J97" i="5"/>
  <c r="BE97" i="5" s="1"/>
  <c r="BI96" i="5"/>
  <c r="BH96" i="5"/>
  <c r="F37" i="5" s="1"/>
  <c r="BC57" i="1" s="1"/>
  <c r="BG96" i="5"/>
  <c r="BF96" i="5"/>
  <c r="F35" i="5" s="1"/>
  <c r="BA57" i="1" s="1"/>
  <c r="J35" i="5"/>
  <c r="AW57" i="1" s="1"/>
  <c r="T96" i="5"/>
  <c r="R96" i="5"/>
  <c r="R95" i="5" s="1"/>
  <c r="R94" i="5" s="1"/>
  <c r="R93" i="5" s="1"/>
  <c r="P96" i="5"/>
  <c r="P95" i="5" s="1"/>
  <c r="P94" i="5" s="1"/>
  <c r="P93" i="5" s="1"/>
  <c r="AU57" i="1" s="1"/>
  <c r="BK96" i="5"/>
  <c r="BK95" i="5" s="1"/>
  <c r="J95" i="5" s="1"/>
  <c r="J66" i="5" s="1"/>
  <c r="BK94" i="5"/>
  <c r="J96" i="5"/>
  <c r="BE96" i="5"/>
  <c r="J89" i="5"/>
  <c r="F89" i="5"/>
  <c r="F87" i="5"/>
  <c r="E85" i="5"/>
  <c r="J59" i="5"/>
  <c r="F59" i="5"/>
  <c r="F57" i="5"/>
  <c r="E55" i="5"/>
  <c r="J22" i="5"/>
  <c r="E22" i="5"/>
  <c r="F90" i="5" s="1"/>
  <c r="F60" i="5"/>
  <c r="J21" i="5"/>
  <c r="J16" i="5"/>
  <c r="J87" i="5" s="1"/>
  <c r="J57" i="5"/>
  <c r="E7" i="5"/>
  <c r="AY56" i="1"/>
  <c r="AX56" i="1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 s="1"/>
  <c r="BI120" i="4"/>
  <c r="BH120" i="4"/>
  <c r="BG120" i="4"/>
  <c r="BF120" i="4"/>
  <c r="T120" i="4"/>
  <c r="R120" i="4"/>
  <c r="P120" i="4"/>
  <c r="BK120" i="4"/>
  <c r="J120" i="4"/>
  <c r="BE120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 s="1"/>
  <c r="BI111" i="4"/>
  <c r="BH111" i="4"/>
  <c r="BG111" i="4"/>
  <c r="BF111" i="4"/>
  <c r="T111" i="4"/>
  <c r="R111" i="4"/>
  <c r="P111" i="4"/>
  <c r="BK111" i="4"/>
  <c r="J111" i="4"/>
  <c r="BE111" i="4"/>
  <c r="BI109" i="4"/>
  <c r="BH109" i="4"/>
  <c r="BG109" i="4"/>
  <c r="BF109" i="4"/>
  <c r="T109" i="4"/>
  <c r="R109" i="4"/>
  <c r="P109" i="4"/>
  <c r="BK109" i="4"/>
  <c r="J109" i="4"/>
  <c r="BE109" i="4" s="1"/>
  <c r="BI107" i="4"/>
  <c r="BH107" i="4"/>
  <c r="BG107" i="4"/>
  <c r="BF107" i="4"/>
  <c r="T107" i="4"/>
  <c r="T106" i="4"/>
  <c r="T105" i="4" s="1"/>
  <c r="T93" i="4" s="1"/>
  <c r="R107" i="4"/>
  <c r="P107" i="4"/>
  <c r="P106" i="4" s="1"/>
  <c r="P105" i="4" s="1"/>
  <c r="BK107" i="4"/>
  <c r="BK106" i="4" s="1"/>
  <c r="J107" i="4"/>
  <c r="BE107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T102" i="4"/>
  <c r="R103" i="4"/>
  <c r="R102" i="4" s="1"/>
  <c r="P103" i="4"/>
  <c r="P102" i="4"/>
  <c r="BK103" i="4"/>
  <c r="BK102" i="4" s="1"/>
  <c r="J102" i="4" s="1"/>
  <c r="J67" i="4" s="1"/>
  <c r="J103" i="4"/>
  <c r="BE103" i="4" s="1"/>
  <c r="BI100" i="4"/>
  <c r="BH100" i="4"/>
  <c r="BG100" i="4"/>
  <c r="BF100" i="4"/>
  <c r="T100" i="4"/>
  <c r="R100" i="4"/>
  <c r="P100" i="4"/>
  <c r="BK100" i="4"/>
  <c r="J100" i="4"/>
  <c r="BE100" i="4"/>
  <c r="BI98" i="4"/>
  <c r="BH98" i="4"/>
  <c r="BG98" i="4"/>
  <c r="BF98" i="4"/>
  <c r="T98" i="4"/>
  <c r="R98" i="4"/>
  <c r="P98" i="4"/>
  <c r="BK98" i="4"/>
  <c r="BK95" i="4" s="1"/>
  <c r="J98" i="4"/>
  <c r="BE98" i="4" s="1"/>
  <c r="BI96" i="4"/>
  <c r="F38" i="4"/>
  <c r="BD56" i="1" s="1"/>
  <c r="BH96" i="4"/>
  <c r="BG96" i="4"/>
  <c r="F36" i="4" s="1"/>
  <c r="BB56" i="1" s="1"/>
  <c r="BF96" i="4"/>
  <c r="T96" i="4"/>
  <c r="T95" i="4" s="1"/>
  <c r="T94" i="4" s="1"/>
  <c r="R96" i="4"/>
  <c r="R95" i="4" s="1"/>
  <c r="R94" i="4" s="1"/>
  <c r="P96" i="4"/>
  <c r="P95" i="4" s="1"/>
  <c r="P94" i="4" s="1"/>
  <c r="P93" i="4"/>
  <c r="AU56" i="1" s="1"/>
  <c r="BK96" i="4"/>
  <c r="J95" i="4"/>
  <c r="J66" i="4" s="1"/>
  <c r="J96" i="4"/>
  <c r="BE96" i="4" s="1"/>
  <c r="F34" i="4"/>
  <c r="AZ56" i="1" s="1"/>
  <c r="J89" i="4"/>
  <c r="F89" i="4"/>
  <c r="F87" i="4"/>
  <c r="E85" i="4"/>
  <c r="J59" i="4"/>
  <c r="F59" i="4"/>
  <c r="F57" i="4"/>
  <c r="E55" i="4"/>
  <c r="J22" i="4"/>
  <c r="E22" i="4"/>
  <c r="F90" i="4"/>
  <c r="F60" i="4"/>
  <c r="J21" i="4"/>
  <c r="J16" i="4"/>
  <c r="J87" i="4"/>
  <c r="J57" i="4"/>
  <c r="E7" i="4"/>
  <c r="E79" i="4" s="1"/>
  <c r="AY55" i="1"/>
  <c r="AX55" i="1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P106" i="3" s="1"/>
  <c r="P105" i="3" s="1"/>
  <c r="BK109" i="3"/>
  <c r="J109" i="3"/>
  <c r="BE109" i="3"/>
  <c r="BI107" i="3"/>
  <c r="BH107" i="3"/>
  <c r="BG107" i="3"/>
  <c r="BF107" i="3"/>
  <c r="T107" i="3"/>
  <c r="T106" i="3" s="1"/>
  <c r="T105" i="3" s="1"/>
  <c r="R107" i="3"/>
  <c r="R106" i="3"/>
  <c r="R105" i="3" s="1"/>
  <c r="P107" i="3"/>
  <c r="BK107" i="3"/>
  <c r="BK106" i="3" s="1"/>
  <c r="J106" i="3" s="1"/>
  <c r="BK105" i="3"/>
  <c r="J105" i="3" s="1"/>
  <c r="J68" i="3" s="1"/>
  <c r="J107" i="3"/>
  <c r="BE107" i="3"/>
  <c r="J69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T102" i="3" s="1"/>
  <c r="R103" i="3"/>
  <c r="R102" i="3"/>
  <c r="P103" i="3"/>
  <c r="BK103" i="3"/>
  <c r="BK102" i="3"/>
  <c r="J102" i="3"/>
  <c r="J67" i="3" s="1"/>
  <c r="J103" i="3"/>
  <c r="BE103" i="3" s="1"/>
  <c r="BI100" i="3"/>
  <c r="BH100" i="3"/>
  <c r="BG100" i="3"/>
  <c r="BF100" i="3"/>
  <c r="T100" i="3"/>
  <c r="T95" i="3" s="1"/>
  <c r="T94" i="3" s="1"/>
  <c r="T93" i="3" s="1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P95" i="3" s="1"/>
  <c r="BK98" i="3"/>
  <c r="J98" i="3"/>
  <c r="BE98" i="3"/>
  <c r="BI96" i="3"/>
  <c r="BH96" i="3"/>
  <c r="F37" i="3"/>
  <c r="BC55" i="1" s="1"/>
  <c r="BG96" i="3"/>
  <c r="BF96" i="3"/>
  <c r="J35" i="3" s="1"/>
  <c r="AW55" i="1" s="1"/>
  <c r="F35" i="3"/>
  <c r="BA55" i="1" s="1"/>
  <c r="T96" i="3"/>
  <c r="R96" i="3"/>
  <c r="R95" i="3"/>
  <c r="R94" i="3"/>
  <c r="R93" i="3" s="1"/>
  <c r="P96" i="3"/>
  <c r="BK96" i="3"/>
  <c r="BK95" i="3"/>
  <c r="J96" i="3"/>
  <c r="BE96" i="3" s="1"/>
  <c r="J89" i="3"/>
  <c r="F89" i="3"/>
  <c r="F87" i="3"/>
  <c r="E85" i="3"/>
  <c r="J59" i="3"/>
  <c r="F59" i="3"/>
  <c r="F57" i="3"/>
  <c r="E55" i="3"/>
  <c r="J22" i="3"/>
  <c r="E22" i="3"/>
  <c r="F60" i="3" s="1"/>
  <c r="F90" i="3"/>
  <c r="J21" i="3"/>
  <c r="J16" i="3"/>
  <c r="J57" i="3" s="1"/>
  <c r="J87" i="3"/>
  <c r="E7" i="3"/>
  <c r="E79" i="3"/>
  <c r="E49" i="3"/>
  <c r="AY53" i="1"/>
  <c r="AX53" i="1"/>
  <c r="BI313" i="2"/>
  <c r="BH313" i="2"/>
  <c r="BG313" i="2"/>
  <c r="BF313" i="2"/>
  <c r="T313" i="2"/>
  <c r="R313" i="2"/>
  <c r="R310" i="2" s="1"/>
  <c r="P313" i="2"/>
  <c r="BK313" i="2"/>
  <c r="J313" i="2"/>
  <c r="BE313" i="2"/>
  <c r="BI311" i="2"/>
  <c r="BH311" i="2"/>
  <c r="BG311" i="2"/>
  <c r="BF311" i="2"/>
  <c r="T311" i="2"/>
  <c r="T310" i="2" s="1"/>
  <c r="R311" i="2"/>
  <c r="P311" i="2"/>
  <c r="P310" i="2" s="1"/>
  <c r="BK311" i="2"/>
  <c r="BK310" i="2"/>
  <c r="J310" i="2" s="1"/>
  <c r="J70" i="2" s="1"/>
  <c r="J311" i="2"/>
  <c r="BE311" i="2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T296" i="2"/>
  <c r="R297" i="2"/>
  <c r="P297" i="2"/>
  <c r="P296" i="2"/>
  <c r="BK297" i="2"/>
  <c r="BK296" i="2" s="1"/>
  <c r="J296" i="2" s="1"/>
  <c r="J69" i="2" s="1"/>
  <c r="J297" i="2"/>
  <c r="BE297" i="2" s="1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BK257" i="2" s="1"/>
  <c r="J257" i="2" s="1"/>
  <c r="J68" i="2" s="1"/>
  <c r="J278" i="2"/>
  <c r="BE278" i="2" s="1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 s="1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R257" i="2" s="1"/>
  <c r="P261" i="2"/>
  <c r="BK261" i="2"/>
  <c r="J261" i="2"/>
  <c r="BE261" i="2"/>
  <c r="BI258" i="2"/>
  <c r="BH258" i="2"/>
  <c r="BG258" i="2"/>
  <c r="BF258" i="2"/>
  <c r="T258" i="2"/>
  <c r="T257" i="2" s="1"/>
  <c r="R258" i="2"/>
  <c r="P258" i="2"/>
  <c r="P257" i="2" s="1"/>
  <c r="BK258" i="2"/>
  <c r="J258" i="2"/>
  <c r="BE258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 s="1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 s="1"/>
  <c r="BI221" i="2"/>
  <c r="BH221" i="2"/>
  <c r="BG221" i="2"/>
  <c r="BF221" i="2"/>
  <c r="T221" i="2"/>
  <c r="T220" i="2"/>
  <c r="R221" i="2"/>
  <c r="P221" i="2"/>
  <c r="P220" i="2"/>
  <c r="BK221" i="2"/>
  <c r="J221" i="2"/>
  <c r="BE221" i="2" s="1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7" i="2"/>
  <c r="BH187" i="2"/>
  <c r="BG187" i="2"/>
  <c r="BF187" i="2"/>
  <c r="T187" i="2"/>
  <c r="R187" i="2"/>
  <c r="P187" i="2"/>
  <c r="BK187" i="2"/>
  <c r="BK181" i="2" s="1"/>
  <c r="J181" i="2" s="1"/>
  <c r="J66" i="2" s="1"/>
  <c r="J187" i="2"/>
  <c r="BE187" i="2" s="1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T181" i="2" s="1"/>
  <c r="R182" i="2"/>
  <c r="R181" i="2"/>
  <c r="P182" i="2"/>
  <c r="P181" i="2" s="1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BK160" i="2" s="1"/>
  <c r="J160" i="2" s="1"/>
  <c r="J65" i="2" s="1"/>
  <c r="J174" i="2"/>
  <c r="BE174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R160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P139" i="2" s="1"/>
  <c r="BK144" i="2"/>
  <c r="J144" i="2"/>
  <c r="BE144" i="2"/>
  <c r="BI142" i="2"/>
  <c r="BH142" i="2"/>
  <c r="BG142" i="2"/>
  <c r="BF142" i="2"/>
  <c r="T142" i="2"/>
  <c r="T139" i="2" s="1"/>
  <c r="R142" i="2"/>
  <c r="P142" i="2"/>
  <c r="BK142" i="2"/>
  <c r="J142" i="2"/>
  <c r="BE142" i="2" s="1"/>
  <c r="BI140" i="2"/>
  <c r="BH140" i="2"/>
  <c r="BG140" i="2"/>
  <c r="BF140" i="2"/>
  <c r="T140" i="2"/>
  <c r="R140" i="2"/>
  <c r="R139" i="2" s="1"/>
  <c r="P140" i="2"/>
  <c r="BK140" i="2"/>
  <c r="BK139" i="2" s="1"/>
  <c r="J139" i="2" s="1"/>
  <c r="J64" i="2" s="1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P118" i="2" s="1"/>
  <c r="BK123" i="2"/>
  <c r="J123" i="2"/>
  <c r="BE123" i="2"/>
  <c r="BI121" i="2"/>
  <c r="BH121" i="2"/>
  <c r="BG121" i="2"/>
  <c r="BF121" i="2"/>
  <c r="T121" i="2"/>
  <c r="T118" i="2" s="1"/>
  <c r="R121" i="2"/>
  <c r="P121" i="2"/>
  <c r="BK121" i="2"/>
  <c r="J121" i="2"/>
  <c r="BE121" i="2" s="1"/>
  <c r="BI119" i="2"/>
  <c r="BH119" i="2"/>
  <c r="BG119" i="2"/>
  <c r="BF119" i="2"/>
  <c r="T119" i="2"/>
  <c r="R119" i="2"/>
  <c r="R118" i="2" s="1"/>
  <c r="P119" i="2"/>
  <c r="BK119" i="2"/>
  <c r="BK118" i="2" s="1"/>
  <c r="J118" i="2" s="1"/>
  <c r="J63" i="2" s="1"/>
  <c r="J119" i="2"/>
  <c r="BE119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F35" i="2" s="1"/>
  <c r="BC53" i="1" s="1"/>
  <c r="BG99" i="2"/>
  <c r="BF99" i="2"/>
  <c r="T99" i="2"/>
  <c r="R99" i="2"/>
  <c r="P99" i="2"/>
  <c r="BK99" i="2"/>
  <c r="J99" i="2"/>
  <c r="BE99" i="2"/>
  <c r="BI97" i="2"/>
  <c r="F36" i="2" s="1"/>
  <c r="BD53" i="1" s="1"/>
  <c r="BH97" i="2"/>
  <c r="BG97" i="2"/>
  <c r="BF97" i="2"/>
  <c r="T97" i="2"/>
  <c r="R97" i="2"/>
  <c r="P97" i="2"/>
  <c r="BK97" i="2"/>
  <c r="BK94" i="2" s="1"/>
  <c r="J97" i="2"/>
  <c r="BE97" i="2" s="1"/>
  <c r="BI95" i="2"/>
  <c r="BH95" i="2"/>
  <c r="BG95" i="2"/>
  <c r="F34" i="2" s="1"/>
  <c r="BB53" i="1" s="1"/>
  <c r="BF95" i="2"/>
  <c r="F33" i="2" s="1"/>
  <c r="BA53" i="1" s="1"/>
  <c r="J33" i="2"/>
  <c r="AW53" i="1" s="1"/>
  <c r="T95" i="2"/>
  <c r="T94" i="2" s="1"/>
  <c r="R95" i="2"/>
  <c r="R94" i="2" s="1"/>
  <c r="P95" i="2"/>
  <c r="P94" i="2" s="1"/>
  <c r="BK95" i="2"/>
  <c r="J95" i="2"/>
  <c r="BE95" i="2"/>
  <c r="J88" i="2"/>
  <c r="F88" i="2"/>
  <c r="F86" i="2"/>
  <c r="E84" i="2"/>
  <c r="J55" i="2"/>
  <c r="F55" i="2"/>
  <c r="F53" i="2"/>
  <c r="E51" i="2"/>
  <c r="J20" i="2"/>
  <c r="E20" i="2"/>
  <c r="F89" i="2"/>
  <c r="F56" i="2"/>
  <c r="J19" i="2"/>
  <c r="J14" i="2"/>
  <c r="J86" i="2"/>
  <c r="J53" i="2"/>
  <c r="E7" i="2"/>
  <c r="E80" i="2" s="1"/>
  <c r="AS54" i="1"/>
  <c r="AS52" i="1"/>
  <c r="AS51" i="1"/>
  <c r="L47" i="1"/>
  <c r="AM46" i="1"/>
  <c r="L46" i="1"/>
  <c r="AM44" i="1"/>
  <c r="L44" i="1"/>
  <c r="L42" i="1"/>
  <c r="L41" i="1"/>
  <c r="AT58" i="1" l="1"/>
  <c r="J94" i="2"/>
  <c r="J62" i="2" s="1"/>
  <c r="R93" i="4"/>
  <c r="J32" i="2"/>
  <c r="AV53" i="1" s="1"/>
  <c r="AT53" i="1" s="1"/>
  <c r="F32" i="2"/>
  <c r="AZ53" i="1" s="1"/>
  <c r="F38" i="3"/>
  <c r="BD55" i="1" s="1"/>
  <c r="F36" i="3"/>
  <c r="BB55" i="1" s="1"/>
  <c r="P102" i="3"/>
  <c r="P94" i="3" s="1"/>
  <c r="P93" i="3" s="1"/>
  <c r="AU55" i="1" s="1"/>
  <c r="J34" i="4"/>
  <c r="AV56" i="1" s="1"/>
  <c r="J94" i="5"/>
  <c r="J65" i="5" s="1"/>
  <c r="F36" i="5"/>
  <c r="BB57" i="1" s="1"/>
  <c r="F38" i="5"/>
  <c r="BD57" i="1" s="1"/>
  <c r="T112" i="5"/>
  <c r="T111" i="5" s="1"/>
  <c r="J57" i="6"/>
  <c r="J90" i="6"/>
  <c r="T98" i="7"/>
  <c r="T97" i="7" s="1"/>
  <c r="F34" i="7"/>
  <c r="AZ59" i="1" s="1"/>
  <c r="F38" i="7"/>
  <c r="BD59" i="1" s="1"/>
  <c r="BK116" i="7"/>
  <c r="J116" i="7" s="1"/>
  <c r="J69" i="7" s="1"/>
  <c r="J117" i="7"/>
  <c r="J70" i="7" s="1"/>
  <c r="J34" i="9"/>
  <c r="AV61" i="1" s="1"/>
  <c r="F34" i="9"/>
  <c r="AZ61" i="1" s="1"/>
  <c r="T160" i="2"/>
  <c r="T93" i="2" s="1"/>
  <c r="T92" i="2" s="1"/>
  <c r="R220" i="2"/>
  <c r="R93" i="2" s="1"/>
  <c r="R92" i="2" s="1"/>
  <c r="BK94" i="3"/>
  <c r="J95" i="3"/>
  <c r="J66" i="3" s="1"/>
  <c r="E49" i="5"/>
  <c r="E79" i="5"/>
  <c r="F34" i="5"/>
  <c r="AZ57" i="1" s="1"/>
  <c r="J34" i="5"/>
  <c r="AV57" i="1" s="1"/>
  <c r="AT57" i="1" s="1"/>
  <c r="T95" i="5"/>
  <c r="T94" i="5" s="1"/>
  <c r="T93" i="5" s="1"/>
  <c r="F37" i="6"/>
  <c r="BC58" i="1" s="1"/>
  <c r="J112" i="6"/>
  <c r="J70" i="6" s="1"/>
  <c r="BK111" i="6"/>
  <c r="J111" i="6" s="1"/>
  <c r="J69" i="6" s="1"/>
  <c r="J111" i="7"/>
  <c r="J67" i="7" s="1"/>
  <c r="BK97" i="7"/>
  <c r="BK119" i="7"/>
  <c r="J119" i="7" s="1"/>
  <c r="J71" i="7" s="1"/>
  <c r="J120" i="7"/>
  <c r="J72" i="7" s="1"/>
  <c r="T120" i="7"/>
  <c r="T119" i="7" s="1"/>
  <c r="P120" i="7"/>
  <c r="P119" i="7" s="1"/>
  <c r="P96" i="7" s="1"/>
  <c r="AU59" i="1" s="1"/>
  <c r="F35" i="4"/>
  <c r="BA56" i="1" s="1"/>
  <c r="J35" i="4"/>
  <c r="AW56" i="1" s="1"/>
  <c r="J106" i="4"/>
  <c r="J69" i="4" s="1"/>
  <c r="BK105" i="4"/>
  <c r="J105" i="4" s="1"/>
  <c r="J68" i="4" s="1"/>
  <c r="E47" i="2"/>
  <c r="P160" i="2"/>
  <c r="P93" i="2" s="1"/>
  <c r="P92" i="2" s="1"/>
  <c r="AU53" i="1" s="1"/>
  <c r="BK220" i="2"/>
  <c r="J220" i="2" s="1"/>
  <c r="J67" i="2" s="1"/>
  <c r="R296" i="2"/>
  <c r="J34" i="3"/>
  <c r="AV55" i="1" s="1"/>
  <c r="AT55" i="1" s="1"/>
  <c r="F34" i="3"/>
  <c r="AZ55" i="1" s="1"/>
  <c r="AZ54" i="1" s="1"/>
  <c r="AV54" i="1" s="1"/>
  <c r="BK94" i="4"/>
  <c r="F37" i="4"/>
  <c r="BC56" i="1" s="1"/>
  <c r="R106" i="4"/>
  <c r="R105" i="4" s="1"/>
  <c r="BK111" i="5"/>
  <c r="J111" i="5" s="1"/>
  <c r="J68" i="5" s="1"/>
  <c r="F60" i="6"/>
  <c r="F93" i="6"/>
  <c r="F34" i="6"/>
  <c r="AZ58" i="1" s="1"/>
  <c r="BK98" i="6"/>
  <c r="J35" i="6"/>
  <c r="AW58" i="1" s="1"/>
  <c r="F35" i="6"/>
  <c r="BA58" i="1" s="1"/>
  <c r="J115" i="6"/>
  <c r="J72" i="6" s="1"/>
  <c r="R115" i="6"/>
  <c r="R114" i="6" s="1"/>
  <c r="R96" i="6" s="1"/>
  <c r="J93" i="8"/>
  <c r="J65" i="8" s="1"/>
  <c r="F37" i="7"/>
  <c r="BC59" i="1" s="1"/>
  <c r="J98" i="8"/>
  <c r="J68" i="8" s="1"/>
  <c r="BK97" i="8"/>
  <c r="J97" i="8" s="1"/>
  <c r="J67" i="8" s="1"/>
  <c r="J89" i="9"/>
  <c r="J57" i="9"/>
  <c r="F38" i="9"/>
  <c r="BD61" i="1" s="1"/>
  <c r="P104" i="9"/>
  <c r="F60" i="10"/>
  <c r="F92" i="10"/>
  <c r="P95" i="10"/>
  <c r="AU62" i="1" s="1"/>
  <c r="BK107" i="10"/>
  <c r="J107" i="10" s="1"/>
  <c r="J68" i="10" s="1"/>
  <c r="J108" i="10"/>
  <c r="J69" i="10" s="1"/>
  <c r="T195" i="11"/>
  <c r="T177" i="11" s="1"/>
  <c r="T92" i="11" s="1"/>
  <c r="E49" i="4"/>
  <c r="F34" i="8"/>
  <c r="AZ60" i="1" s="1"/>
  <c r="F35" i="8"/>
  <c r="BA60" i="1" s="1"/>
  <c r="J35" i="8"/>
  <c r="AW60" i="1" s="1"/>
  <c r="AT60" i="1" s="1"/>
  <c r="T96" i="9"/>
  <c r="T95" i="9" s="1"/>
  <c r="J97" i="10"/>
  <c r="J66" i="10" s="1"/>
  <c r="BK110" i="10"/>
  <c r="J110" i="10" s="1"/>
  <c r="J70" i="10" s="1"/>
  <c r="R111" i="10"/>
  <c r="R110" i="10" s="1"/>
  <c r="R95" i="10" s="1"/>
  <c r="J32" i="12"/>
  <c r="AV64" i="1" s="1"/>
  <c r="F32" i="12"/>
  <c r="AZ64" i="1" s="1"/>
  <c r="J57" i="7"/>
  <c r="J35" i="7"/>
  <c r="AW59" i="1" s="1"/>
  <c r="AT59" i="1" s="1"/>
  <c r="F36" i="8"/>
  <c r="BB60" i="1" s="1"/>
  <c r="F35" i="9"/>
  <c r="BA61" i="1" s="1"/>
  <c r="J35" i="9"/>
  <c r="AW61" i="1" s="1"/>
  <c r="BK110" i="9"/>
  <c r="J110" i="9" s="1"/>
  <c r="J70" i="9" s="1"/>
  <c r="J111" i="9"/>
  <c r="J71" i="9" s="1"/>
  <c r="J33" i="11"/>
  <c r="AW63" i="1" s="1"/>
  <c r="F33" i="11"/>
  <c r="BA63" i="1" s="1"/>
  <c r="F36" i="11"/>
  <c r="BD63" i="1" s="1"/>
  <c r="P93" i="11"/>
  <c r="P92" i="11" s="1"/>
  <c r="AU63" i="1" s="1"/>
  <c r="R93" i="11"/>
  <c r="R92" i="11" s="1"/>
  <c r="T88" i="12"/>
  <c r="T87" i="12" s="1"/>
  <c r="T86" i="12" s="1"/>
  <c r="F38" i="10"/>
  <c r="BD62" i="1" s="1"/>
  <c r="J35" i="10"/>
  <c r="AW62" i="1" s="1"/>
  <c r="AT62" i="1" s="1"/>
  <c r="BK93" i="11"/>
  <c r="F34" i="11"/>
  <c r="BB63" i="1" s="1"/>
  <c r="F33" i="12"/>
  <c r="BA64" i="1" s="1"/>
  <c r="BK88" i="12"/>
  <c r="E49" i="8"/>
  <c r="P96" i="9"/>
  <c r="P95" i="9" s="1"/>
  <c r="AU61" i="1" s="1"/>
  <c r="R111" i="9"/>
  <c r="R110" i="9" s="1"/>
  <c r="R95" i="9" s="1"/>
  <c r="E47" i="12"/>
  <c r="E74" i="12"/>
  <c r="F60" i="9"/>
  <c r="BK97" i="9"/>
  <c r="F34" i="10"/>
  <c r="AZ62" i="1" s="1"/>
  <c r="BK104" i="10"/>
  <c r="J104" i="10" s="1"/>
  <c r="J67" i="10" s="1"/>
  <c r="J32" i="11"/>
  <c r="AV63" i="1" s="1"/>
  <c r="J94" i="11"/>
  <c r="J62" i="11" s="1"/>
  <c r="R87" i="12"/>
  <c r="R86" i="12" s="1"/>
  <c r="J33" i="12"/>
  <c r="AW64" i="1" s="1"/>
  <c r="J93" i="11" l="1"/>
  <c r="J61" i="11" s="1"/>
  <c r="BK92" i="11"/>
  <c r="J92" i="11" s="1"/>
  <c r="J98" i="6"/>
  <c r="J66" i="6" s="1"/>
  <c r="BK97" i="6"/>
  <c r="AT63" i="1"/>
  <c r="J94" i="4"/>
  <c r="J65" i="4" s="1"/>
  <c r="BK93" i="4"/>
  <c r="J93" i="4" s="1"/>
  <c r="BK96" i="7"/>
  <c r="J96" i="7" s="1"/>
  <c r="J97" i="7"/>
  <c r="J65" i="7" s="1"/>
  <c r="AT61" i="1"/>
  <c r="BK93" i="5"/>
  <c r="J93" i="5" s="1"/>
  <c r="BD54" i="1"/>
  <c r="BD52" i="1" s="1"/>
  <c r="BD51" i="1" s="1"/>
  <c r="W30" i="1" s="1"/>
  <c r="AZ52" i="1"/>
  <c r="BA54" i="1"/>
  <c r="AU54" i="1"/>
  <c r="AU52" i="1" s="1"/>
  <c r="AU51" i="1" s="1"/>
  <c r="BK93" i="2"/>
  <c r="T96" i="7"/>
  <c r="AT56" i="1"/>
  <c r="BK87" i="12"/>
  <c r="J88" i="12"/>
  <c r="J62" i="12" s="1"/>
  <c r="J97" i="9"/>
  <c r="J66" i="9" s="1"/>
  <c r="BK96" i="9"/>
  <c r="AT64" i="1"/>
  <c r="BK96" i="10"/>
  <c r="BK92" i="8"/>
  <c r="J92" i="8" s="1"/>
  <c r="BC54" i="1"/>
  <c r="J94" i="3"/>
  <c r="J65" i="3" s="1"/>
  <c r="BK93" i="3"/>
  <c r="J93" i="3" s="1"/>
  <c r="BB54" i="1"/>
  <c r="J31" i="8" l="1"/>
  <c r="J64" i="8"/>
  <c r="AY54" i="1"/>
  <c r="BC52" i="1"/>
  <c r="BK95" i="9"/>
  <c r="J95" i="9" s="1"/>
  <c r="J96" i="9"/>
  <c r="J65" i="9" s="1"/>
  <c r="J31" i="5"/>
  <c r="J64" i="5"/>
  <c r="J31" i="4"/>
  <c r="J64" i="4"/>
  <c r="AX54" i="1"/>
  <c r="BB52" i="1"/>
  <c r="J64" i="3"/>
  <c r="J31" i="3"/>
  <c r="AZ51" i="1"/>
  <c r="AV52" i="1"/>
  <c r="AW54" i="1"/>
  <c r="AT54" i="1" s="1"/>
  <c r="BA52" i="1"/>
  <c r="J29" i="11"/>
  <c r="J60" i="11"/>
  <c r="BK95" i="10"/>
  <c r="J95" i="10" s="1"/>
  <c r="J96" i="10"/>
  <c r="J65" i="10" s="1"/>
  <c r="BK86" i="12"/>
  <c r="J86" i="12" s="1"/>
  <c r="J87" i="12"/>
  <c r="J61" i="12" s="1"/>
  <c r="J93" i="2"/>
  <c r="J61" i="2" s="1"/>
  <c r="BK92" i="2"/>
  <c r="J92" i="2" s="1"/>
  <c r="J31" i="7"/>
  <c r="J64" i="7"/>
  <c r="BK96" i="6"/>
  <c r="J96" i="6" s="1"/>
  <c r="J97" i="6"/>
  <c r="J65" i="6" s="1"/>
  <c r="AY52" i="1" l="1"/>
  <c r="BC51" i="1"/>
  <c r="J29" i="12"/>
  <c r="J60" i="12"/>
  <c r="J38" i="11"/>
  <c r="AG63" i="1"/>
  <c r="AN63" i="1" s="1"/>
  <c r="W26" i="1"/>
  <c r="AV51" i="1"/>
  <c r="AG57" i="1"/>
  <c r="AN57" i="1" s="1"/>
  <c r="J40" i="5"/>
  <c r="BB51" i="1"/>
  <c r="AX52" i="1"/>
  <c r="AG59" i="1"/>
  <c r="AN59" i="1" s="1"/>
  <c r="J40" i="7"/>
  <c r="J29" i="2"/>
  <c r="J60" i="2"/>
  <c r="BA51" i="1"/>
  <c r="AW52" i="1"/>
  <c r="AT52" i="1" s="1"/>
  <c r="J40" i="3"/>
  <c r="AG55" i="1"/>
  <c r="J64" i="6"/>
  <c r="J31" i="6"/>
  <c r="J64" i="10"/>
  <c r="J31" i="10"/>
  <c r="AG56" i="1"/>
  <c r="AN56" i="1" s="1"/>
  <c r="J40" i="4"/>
  <c r="J64" i="9"/>
  <c r="J31" i="9"/>
  <c r="AG60" i="1"/>
  <c r="AN60" i="1" s="1"/>
  <c r="J40" i="8"/>
  <c r="AG53" i="1" l="1"/>
  <c r="J38" i="2"/>
  <c r="AG64" i="1"/>
  <c r="AN64" i="1" s="1"/>
  <c r="J38" i="12"/>
  <c r="AN55" i="1"/>
  <c r="AK26" i="1"/>
  <c r="J40" i="6"/>
  <c r="AG58" i="1"/>
  <c r="AN58" i="1" s="1"/>
  <c r="W28" i="1"/>
  <c r="AX51" i="1"/>
  <c r="W29" i="1"/>
  <c r="AY51" i="1"/>
  <c r="AG61" i="1"/>
  <c r="AN61" i="1" s="1"/>
  <c r="J40" i="9"/>
  <c r="J40" i="10"/>
  <c r="AG62" i="1"/>
  <c r="AN62" i="1" s="1"/>
  <c r="AW51" i="1"/>
  <c r="AK27" i="1" s="1"/>
  <c r="W27" i="1"/>
  <c r="AT51" i="1" l="1"/>
  <c r="AG54" i="1"/>
  <c r="AN54" i="1" s="1"/>
  <c r="AG52" i="1"/>
  <c r="AN53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<sst xmlns="http://schemas.openxmlformats.org/spreadsheetml/2006/main" count="8863" uniqueCount="1192">
  <si>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</si>
  <si>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</si>
  <si>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</si>
  <si>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</si>
  <si>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</si>
  <si>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</si>
  <si>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</si>
  <si>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{6bc7cb05-c27a-4049-a9be-c23983bc3f95}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</si>
  <si>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</si>
  <si>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</si>
  <si>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</si>
  <si>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</si>
  <si>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</si>
  <si>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</si>
  <si>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</si>
  <si>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</si>
  <si>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</si>
  <si>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</si>
  <si>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</si>
  <si>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inženýrských sítí v prostoru Slatinice - produktovody a trubní sítě</t>
  </si>
  <si>
    <t>KSO:</t>
  </si>
  <si>
    <t/>
  </si>
  <si>
    <t>CC-CZ:</t>
  </si>
  <si>
    <t>Místo:</t>
  </si>
  <si>
    <t xml:space="preserve"> </t>
  </si>
  <si>
    <t>Datum:</t>
  </si>
  <si>
    <t>30. 11. 2017</t>
  </si>
  <si>
    <t>Zadavatel:</t>
  </si>
  <si>
    <t>IČ:</t>
  </si>
  <si>
    <t>Vršanská uhelná a.s.</t>
  </si>
  <si>
    <t>DIČ:</t>
  </si>
  <si>
    <t>Uchazeč:</t>
  </si>
  <si>
    <t>Vyplň údaj</t>
  </si>
  <si>
    <t>Projektant:</t>
  </si>
  <si>
    <t>B-PROJEKTY Teplice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</si>
  <si>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</si>
  <si>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</si>
  <si>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</si>
  <si>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</si>
  <si>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</si>
  <si>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</si>
  <si>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</si>
  <si>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</si>
  <si>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</si>
  <si>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</si>
  <si>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</si>
  <si>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</si>
  <si>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</si>
  <si>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</si>
  <si>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</si>
  <si>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</si>
  <si>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</si>
  <si>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</si>
  <si>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</si>
  <si>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</si>
  <si>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</si>
  <si>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</si>
  <si>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</si>
  <si>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</si>
  <si>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</si>
  <si>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</si>
  <si>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</si>
  <si>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</si>
  <si>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</si>
  <si>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</si>
  <si>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</si>
  <si>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</si>
  <si>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</si>
  <si>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</si>
  <si>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</si>
  <si>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</si>
  <si>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</si>
  <si>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</si>
  <si>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</si>
  <si>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</si>
  <si>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</si>
  <si>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 05</t>
  </si>
  <si>
    <t>PRŮMYSLOVÝ VODOVOD NECHRANICE</t>
  </si>
  <si>
    <t>ING</t>
  </si>
  <si>
    <t>1</t>
  </si>
  <si>
    <t>{64930279-5d1c-4f4f-b2eb-c3b25c13fe39}</t>
  </si>
  <si>
    <t>2</t>
  </si>
  <si>
    <t>/</t>
  </si>
  <si>
    <t>ZEMNÍ PRÁCE</t>
  </si>
  <si>
    <t>Soupis</t>
  </si>
  <si>
    <t>{3a5b981f-3304-4350-b9e2-b082f593ffb2}</t>
  </si>
  <si>
    <t>POTRUBÍ, TVAROVKY, ARMATURY A PŘÍSLUŠENSTVÍ</t>
  </si>
  <si>
    <t>{cd69d268-bc0f-406c-80d0-19a3537050a1}</t>
  </si>
  <si>
    <t>01</t>
  </si>
  <si>
    <t>PVN 1</t>
  </si>
  <si>
    <t>3</t>
  </si>
  <si>
    <t>{430d616b-ac2c-4e0d-b386-9f8c0f577603}</t>
  </si>
  <si>
    <t>02</t>
  </si>
  <si>
    <t>PVN 2</t>
  </si>
  <si>
    <t>{52297c20-7c78-48af-b244-c235b49f99ec}</t>
  </si>
  <si>
    <t>03</t>
  </si>
  <si>
    <t>ODKALENÍ PVN 1 A PVN2</t>
  </si>
  <si>
    <t>{19d7aac5-da9c-418c-b987-2a1927af7b5e}</t>
  </si>
  <si>
    <t>04</t>
  </si>
  <si>
    <t>NAPOJENÍ UŽITKOVÉ VODY NA PVN 1 (SVS)</t>
  </si>
  <si>
    <t>{ae0b9c20-136d-4d0e-8c2f-b66ddaa69c3f}</t>
  </si>
  <si>
    <t>05</t>
  </si>
  <si>
    <t>NAPOJENÍ UŽITKOVÉ VODY NA PVN 2 (SVS)</t>
  </si>
  <si>
    <t>{2de6c0cc-92f7-4dd6-a232-9ecf768d3522}</t>
  </si>
  <si>
    <t>06</t>
  </si>
  <si>
    <t>BYPASS NA POTRUBÍ  PVN 1</t>
  </si>
  <si>
    <t>{9f3145d2-84f1-4895-a1e4-a5d70b0b5bd5}</t>
  </si>
  <si>
    <t>07</t>
  </si>
  <si>
    <t>ODKALOVACÍ ŠACHTA</t>
  </si>
  <si>
    <t>{f5987609-cf7b-4f41-a412-fc4c3f6c3cc5}</t>
  </si>
  <si>
    <t>08</t>
  </si>
  <si>
    <t>SPOLEČNÁ VZDUŠNÍKOVÁ ŠACHTA A 2x SAMOSTATNÁ VZDUŠNÍKOVÁ ŠACHTA</t>
  </si>
  <si>
    <t>{cf55b7f4-e95f-403a-b5ce-82f8cb4ee088}</t>
  </si>
  <si>
    <t>STAVEBNÍ ČÁST - VZDUŠNÍKOVÉ A ODKALOVACÍ ŠACHTY</t>
  </si>
  <si>
    <t>{3cbc741f-3f4b-4b0d-980c-5cd464120e33}</t>
  </si>
  <si>
    <t>4</t>
  </si>
  <si>
    <t>Vedlejší náklady a ostatní náklady</t>
  </si>
  <si>
    <t>{3b123b58-4020-4b4c-aeb4-8b9933be990b}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</si>
  <si>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</si>
  <si>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</si>
  <si>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</si>
  <si>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</si>
  <si>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</si>
  <si>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</si>
  <si>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</si>
  <si>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05 - PRŮMYSLOVÝ VODOVOD NECHRANICE</t>
  </si>
  <si>
    <t>Soupis:</t>
  </si>
  <si>
    <t>1 - ZEMNÍ PRÁCE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</si>
  <si>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</si>
  <si>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</si>
  <si>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</si>
  <si>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</si>
  <si>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</si>
  <si>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</si>
  <si>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01a - BYPASS PVN</t>
  </si>
  <si>
    <t xml:space="preserve">    02a - ODKALENÍ PVN1 A PVN2</t>
  </si>
  <si>
    <t xml:space="preserve">    03a - NAPOJENÍ SVS NA PVN1</t>
  </si>
  <si>
    <t xml:space="preserve">    04a - NAPOJENÍ SVS NA PVN2</t>
  </si>
  <si>
    <t xml:space="preserve">    05a - POTRUBÍ PVN1 - SAMOSTATNÉ VEDENÍ</t>
  </si>
  <si>
    <t xml:space="preserve">    06a - POTRUBÍ PVN2 - SAMOSTATNÉ VEDENÍ</t>
  </si>
  <si>
    <t xml:space="preserve">    07a - POTRUBÍ PVN1 + PVN2 - SOUBĚŽNÉ VEDENÍ</t>
  </si>
  <si>
    <t xml:space="preserve">    08a - DOČASNÉ ODSTRANĚNÍ A OBNOVA DŮLNÍ DRÁHY</t>
  </si>
  <si>
    <t xml:space="preserve">    09a - Dovoz šterkopísků do obsypů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</si>
  <si>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</si>
  <si>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</si>
  <si>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</si>
  <si>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</si>
  <si>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</si>
  <si>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</si>
  <si>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</si>
  <si>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</si>
  <si>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</si>
  <si>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</si>
  <si>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</si>
  <si>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</si>
  <si>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</si>
  <si>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</si>
  <si>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</si>
  <si>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</si>
  <si>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01a</t>
  </si>
  <si>
    <t>BYPASS PVN</t>
  </si>
  <si>
    <t>K</t>
  </si>
  <si>
    <t>123202101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</si>
  <si>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3 do 1 000 m3</t>
  </si>
  <si>
    <t>m3</t>
  </si>
  <si>
    <t>CS ÚRS 2017 02</t>
  </si>
  <si>
    <t>-135710545</t>
  </si>
  <si>
    <t>VV</t>
  </si>
  <si>
    <t>264*0,5 'Přepočtené koeficientem množství</t>
  </si>
  <si>
    <t>123202109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</si>
  <si>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3 Příplatek k cenám za lepivost horniny tř. 3</t>
  </si>
  <si>
    <t>594289542</t>
  </si>
  <si>
    <t>132*0,3 'Přepočtené koeficientem množství</t>
  </si>
  <si>
    <t>123302101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</si>
  <si>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4 do 1 000 m3</t>
  </si>
  <si>
    <t>815385770</t>
  </si>
  <si>
    <t>123302109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</si>
  <si>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4 Příplatek k cenám za lepivost horniny tř. 4</t>
  </si>
  <si>
    <t>-1890157079</t>
  </si>
  <si>
    <t>5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</si>
  <si>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</si>
  <si>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</si>
  <si>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1457251308</t>
  </si>
  <si>
    <t>6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</si>
  <si>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</si>
  <si>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</si>
  <si>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-1979962551</t>
  </si>
  <si>
    <t>"na mezidepo" 264,0</t>
  </si>
  <si>
    <t>"zpět pro zásyp" 153,6</t>
  </si>
  <si>
    <t>"pro přesypání zeminou" 108,5</t>
  </si>
  <si>
    <t>Součet</t>
  </si>
  <si>
    <t>7</t>
  </si>
  <si>
    <t>451573111</t>
  </si>
  <si>
    <t>Lože pod potrubí, stoky a drobné objekty v otevřeném výkopu z písku a štěrkopísku do 63 mm</t>
  </si>
  <si>
    <t>1412709120</t>
  </si>
  <si>
    <t>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</si>
  <si>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</si>
  <si>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</si>
  <si>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-125581123</t>
  </si>
  <si>
    <t>9</t>
  </si>
  <si>
    <t>M</t>
  </si>
  <si>
    <t>583373310</t>
  </si>
  <si>
    <t>štěrkopísek frakce 0-22 - zajišťuje zadavatel - neoceňovat</t>
  </si>
  <si>
    <t>t</t>
  </si>
  <si>
    <t>-1252609046</t>
  </si>
  <si>
    <t>88,8*2 'Přepočtené koeficientem množství</t>
  </si>
  <si>
    <t>10</t>
  </si>
  <si>
    <t>174101101</t>
  </si>
  <si>
    <t>Zásyp sypaninou z jakékoliv horniny s uložením výkopku ve vrstvách se zhutněním jam, šachet, rýh nebo kolem objektů v těchto vykopávkách</t>
  </si>
  <si>
    <t>2045107666</t>
  </si>
  <si>
    <t>11</t>
  </si>
  <si>
    <t>171201101</t>
  </si>
  <si>
    <t>Uložení sypaniny do násypů s rozprostřením sypaniny ve vrstvách a s hrubým urovnáním nezhutněných z jakýchkoliv hornin</t>
  </si>
  <si>
    <t>440317873</t>
  </si>
  <si>
    <t>"OCHRANA POTRUBÍ - přesypání zeminou" 108,5</t>
  </si>
  <si>
    <t>"rozhrnutí přebytku" 110,4-108,5</t>
  </si>
  <si>
    <t>02a</t>
  </si>
  <si>
    <t>ODKALENÍ PVN1 A PVN2</t>
  </si>
  <si>
    <t>12</t>
  </si>
  <si>
    <t>123202102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</si>
  <si>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3 přes 1 000 do 5 000 m3</t>
  </si>
  <si>
    <t>32129024</t>
  </si>
  <si>
    <t>1708,5*0,5 'Přepočtené koeficientem množství</t>
  </si>
  <si>
    <t>13</t>
  </si>
  <si>
    <t>-1200591953</t>
  </si>
  <si>
    <t>854,25*0,3 'Přepočtené koeficientem množství</t>
  </si>
  <si>
    <t>14</t>
  </si>
  <si>
    <t>123302102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</si>
  <si>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4 přes 1 000 do 5 000 m3</t>
  </si>
  <si>
    <t>824424805</t>
  </si>
  <si>
    <t>-1427937625</t>
  </si>
  <si>
    <t>16</t>
  </si>
  <si>
    <t>833405609</t>
  </si>
  <si>
    <t>17</t>
  </si>
  <si>
    <t>-909153317</t>
  </si>
  <si>
    <t>"na mezidepo" 1708,5</t>
  </si>
  <si>
    <t>"zpět pro zásyp" 1591,0</t>
  </si>
  <si>
    <t>18</t>
  </si>
  <si>
    <t>1116202381</t>
  </si>
  <si>
    <t>19</t>
  </si>
  <si>
    <t>102277158</t>
  </si>
  <si>
    <t>20</t>
  </si>
  <si>
    <t>1053937662</t>
  </si>
  <si>
    <t>104,6*2 'Přepočtené koeficientem množství</t>
  </si>
  <si>
    <t>-1441712174</t>
  </si>
  <si>
    <t>22</t>
  </si>
  <si>
    <t>-929110314</t>
  </si>
  <si>
    <t>"rozhrnutí přebytku" 117,5</t>
  </si>
  <si>
    <t>03a</t>
  </si>
  <si>
    <t>NAPOJENÍ SVS NA PVN1</t>
  </si>
  <si>
    <t>23</t>
  </si>
  <si>
    <t>1630618151</t>
  </si>
  <si>
    <t>69*0,5 'Přepočtené koeficientem množství</t>
  </si>
  <si>
    <t>24</t>
  </si>
  <si>
    <t>1260739396</t>
  </si>
  <si>
    <t>34,5*0,3 'Přepočtené koeficientem množství</t>
  </si>
  <si>
    <t>25</t>
  </si>
  <si>
    <t>2040527100</t>
  </si>
  <si>
    <t>26</t>
  </si>
  <si>
    <t>-786198593</t>
  </si>
  <si>
    <t>27</t>
  </si>
  <si>
    <t>-746664023</t>
  </si>
  <si>
    <t>28</t>
  </si>
  <si>
    <t>-375795153</t>
  </si>
  <si>
    <t>"na mezidepo" 69,0</t>
  </si>
  <si>
    <t>"zpět pro zásyp" 59,0</t>
  </si>
  <si>
    <t>29</t>
  </si>
  <si>
    <t>1080590370</t>
  </si>
  <si>
    <t>30</t>
  </si>
  <si>
    <t>-689318446</t>
  </si>
  <si>
    <t>31</t>
  </si>
  <si>
    <t>-775897925</t>
  </si>
  <si>
    <t>9*2 'Přepočtené koeficientem množství</t>
  </si>
  <si>
    <t>32</t>
  </si>
  <si>
    <t>425452359</t>
  </si>
  <si>
    <t>33</t>
  </si>
  <si>
    <t>-1018838560</t>
  </si>
  <si>
    <t>"rozhrnutí přebytku" 10,0</t>
  </si>
  <si>
    <t>04a</t>
  </si>
  <si>
    <t>NAPOJENÍ SVS NA PVN2</t>
  </si>
  <si>
    <t>34</t>
  </si>
  <si>
    <t>40715460</t>
  </si>
  <si>
    <t>141,6*0,5 'Přepočtené koeficientem množství</t>
  </si>
  <si>
    <t>35</t>
  </si>
  <si>
    <t>1484142734</t>
  </si>
  <si>
    <t>70,8*0,3 'Přepočtené koeficientem množství</t>
  </si>
  <si>
    <t>36</t>
  </si>
  <si>
    <t>692698929</t>
  </si>
  <si>
    <t>141,7*0,5 'Přepočtené koeficientem množství</t>
  </si>
  <si>
    <t>37</t>
  </si>
  <si>
    <t>-1652617899</t>
  </si>
  <si>
    <t>38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</si>
  <si>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</si>
  <si>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</si>
  <si>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-20795491</t>
  </si>
  <si>
    <t>39</t>
  </si>
  <si>
    <t>-106517949</t>
  </si>
  <si>
    <t>"na mezidepo" 141,6</t>
  </si>
  <si>
    <t>"zpět pro zásyp" 99,6</t>
  </si>
  <si>
    <t>40</t>
  </si>
  <si>
    <t>-2016242950</t>
  </si>
  <si>
    <t>41</t>
  </si>
  <si>
    <t>-842052329</t>
  </si>
  <si>
    <t>42</t>
  </si>
  <si>
    <t>-899097412</t>
  </si>
  <si>
    <t>36,7*2 'Přepočtené koeficientem množství</t>
  </si>
  <si>
    <t>43</t>
  </si>
  <si>
    <t>-1756814488</t>
  </si>
  <si>
    <t>44</t>
  </si>
  <si>
    <t>-1144721254</t>
  </si>
  <si>
    <t>"rozhrnutí přebytku" 42,0</t>
  </si>
  <si>
    <t>05a</t>
  </si>
  <si>
    <t>POTRUBÍ PVN1 - SAMOSTATNÉ VEDENÍ</t>
  </si>
  <si>
    <t>45</t>
  </si>
  <si>
    <t>123202103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</si>
  <si>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3 přes 5 000 m3</t>
  </si>
  <si>
    <t>-550635256</t>
  </si>
  <si>
    <t>8137,5-401,5</t>
  </si>
  <si>
    <t>7736*0,5 'Přepočtené koeficientem množství</t>
  </si>
  <si>
    <t>46</t>
  </si>
  <si>
    <t>-1747664564</t>
  </si>
  <si>
    <t>3868*0,3 'Přepočtené koeficientem množství</t>
  </si>
  <si>
    <t>47</t>
  </si>
  <si>
    <t>123302103</t>
  </si>
  <si>
    <t>Vykopávky zářezů se šikmými stěnami pro podzemní vedení s přemístěním výkopku na vzdálenost do 5 m od podélné osy zářezu nebo s naložením na dopravní prostředek, s urovnáním dna zářezu do předepsaného profilu a spádu, pro jakýkoliv sklon stěn v zářezu v hornině tř. 4 přes 5 000 m3</t>
  </si>
  <si>
    <t>1862186536</t>
  </si>
  <si>
    <t>48</t>
  </si>
  <si>
    <t>2039968828</t>
  </si>
  <si>
    <t>49</t>
  </si>
  <si>
    <t>1246591812</t>
  </si>
  <si>
    <t>50</t>
  </si>
  <si>
    <t>2108978777</t>
  </si>
  <si>
    <t>"na mezidepo" 7736,0</t>
  </si>
  <si>
    <t>"zpět pro zásyp" 3107,9</t>
  </si>
  <si>
    <t>51</t>
  </si>
  <si>
    <t>45154111R</t>
  </si>
  <si>
    <t>Lože pod potrubí, stoky a drobné objekty v otevřeném výkopu z drceného kameniva 32-63 mm</t>
  </si>
  <si>
    <t>2004895559</t>
  </si>
  <si>
    <t>675,0-26,3</t>
  </si>
  <si>
    <t>52</t>
  </si>
  <si>
    <t>451541111</t>
  </si>
  <si>
    <t>Lože pod potrubí, stoky a drobné objekty v otevřeném výkopu ze štěrkodrtě 0-63 mm</t>
  </si>
  <si>
    <t>1989513621</t>
  </si>
  <si>
    <t>53</t>
  </si>
  <si>
    <t>-119043532</t>
  </si>
  <si>
    <t>270,0-10,5</t>
  </si>
  <si>
    <t>54</t>
  </si>
  <si>
    <t>-1122971975</t>
  </si>
  <si>
    <t>2775,0-108,0</t>
  </si>
  <si>
    <t>55</t>
  </si>
  <si>
    <t>1390808158</t>
  </si>
  <si>
    <t>2667*2 'Přepočtené koeficientem množství</t>
  </si>
  <si>
    <t>56</t>
  </si>
  <si>
    <t>1121256009</t>
  </si>
  <si>
    <t>3322,5-214,6</t>
  </si>
  <si>
    <t>57</t>
  </si>
  <si>
    <t>-1071673488</t>
  </si>
  <si>
    <t>"přesypání zeminou" 1612,5</t>
  </si>
  <si>
    <t>"rozhrnutí přebytku" 3015,6</t>
  </si>
  <si>
    <t>58</t>
  </si>
  <si>
    <t>919726121</t>
  </si>
  <si>
    <t>Geotextilie netkaná pro ochranu, separaci nebo filtraci měrná hmotnost do 200 g/m2</t>
  </si>
  <si>
    <t>m2</t>
  </si>
  <si>
    <t>542878961</t>
  </si>
  <si>
    <t>3450,0-134,3</t>
  </si>
  <si>
    <t>59</t>
  </si>
  <si>
    <t>919721131</t>
  </si>
  <si>
    <t>Geomříž pro stabilizaci podkladu tuhá trojosá z polypropylenu</t>
  </si>
  <si>
    <t>-94436305</t>
  </si>
  <si>
    <t>5236,9-203,9</t>
  </si>
  <si>
    <t>60</t>
  </si>
  <si>
    <t>693211010</t>
  </si>
  <si>
    <t>spojky pro geomříže</t>
  </si>
  <si>
    <t>kus</t>
  </si>
  <si>
    <t>-1652093837</t>
  </si>
  <si>
    <t>563-22</t>
  </si>
  <si>
    <t>06a</t>
  </si>
  <si>
    <t>POTRUBÍ PVN2 - SAMOSTATNÉ VEDENÍ</t>
  </si>
  <si>
    <t>61</t>
  </si>
  <si>
    <t>-883352967</t>
  </si>
  <si>
    <t>3264,3-2480,5</t>
  </si>
  <si>
    <t>783,8*0,5 'Přepočtené koeficientem množství</t>
  </si>
  <si>
    <t>62</t>
  </si>
  <si>
    <t>72427082</t>
  </si>
  <si>
    <t>391,9*0,3 'Přepočtené koeficientem množství</t>
  </si>
  <si>
    <t>63</t>
  </si>
  <si>
    <t>1146939984</t>
  </si>
  <si>
    <t>64</t>
  </si>
  <si>
    <t>64833</t>
  </si>
  <si>
    <t>65</t>
  </si>
  <si>
    <t>161101103</t>
  </si>
  <si>
    <t>Svislé přemístění výkopku bez naložení do dopravní nádoby avšak s vyprázdněním dopravní nádoby na hromadu nebo do dopravního prostředku z horniny tř. 1 až 4, při hloubce výkopu přes 4 do 6 m</t>
  </si>
  <si>
    <t>1322240495</t>
  </si>
  <si>
    <t>66</t>
  </si>
  <si>
    <t>-1798842854</t>
  </si>
  <si>
    <t>"na mezidepo" 783,8</t>
  </si>
  <si>
    <t>"zpět pro zásyp" 419,0</t>
  </si>
  <si>
    <t>67</t>
  </si>
  <si>
    <t>1187497100</t>
  </si>
  <si>
    <t>213,7-162,4</t>
  </si>
  <si>
    <t>68</t>
  </si>
  <si>
    <t>-1087642280</t>
  </si>
  <si>
    <t>69</t>
  </si>
  <si>
    <t>-133360112</t>
  </si>
  <si>
    <t>85,5-64,9</t>
  </si>
  <si>
    <t>70</t>
  </si>
  <si>
    <t>-1598379747</t>
  </si>
  <si>
    <t>878,4-667,5</t>
  </si>
  <si>
    <t>71</t>
  </si>
  <si>
    <t>-1132212449</t>
  </si>
  <si>
    <t>210,9*2 'Přepočtené koeficientem množství</t>
  </si>
  <si>
    <t>72</t>
  </si>
  <si>
    <t>-47569800</t>
  </si>
  <si>
    <t>1744,9-1325,9</t>
  </si>
  <si>
    <t>73</t>
  </si>
  <si>
    <t>801333876</t>
  </si>
  <si>
    <t>"rozhrnutí přebytku" 1519,4-1154,6</t>
  </si>
  <si>
    <t>74</t>
  </si>
  <si>
    <t>-954608062</t>
  </si>
  <si>
    <t>1092,0-829,8</t>
  </si>
  <si>
    <t>75</t>
  </si>
  <si>
    <t>430639597</t>
  </si>
  <si>
    <t>1657,6-1259,6</t>
  </si>
  <si>
    <t>76</t>
  </si>
  <si>
    <t>1105123609</t>
  </si>
  <si>
    <t>178-135</t>
  </si>
  <si>
    <t>07a</t>
  </si>
  <si>
    <t>POTRUBÍ PVN1 + PVN2 - SOUBĚŽNÉ VEDENÍ</t>
  </si>
  <si>
    <t>77</t>
  </si>
  <si>
    <t>865665920</t>
  </si>
  <si>
    <t>137934-1422,0+842,4</t>
  </si>
  <si>
    <t>137354,4*0,5 'Přepočtené koeficientem množství</t>
  </si>
  <si>
    <t>78</t>
  </si>
  <si>
    <t>1929573669</t>
  </si>
  <si>
    <t>68677,2*0,3 'Přepočtené koeficientem množství</t>
  </si>
  <si>
    <t>79</t>
  </si>
  <si>
    <t>1121863880</t>
  </si>
  <si>
    <t>80</t>
  </si>
  <si>
    <t>1818565479</t>
  </si>
  <si>
    <t>81</t>
  </si>
  <si>
    <t>-1842727324</t>
  </si>
  <si>
    <t>137934,0-1422,0+1684,8</t>
  </si>
  <si>
    <t>82</t>
  </si>
  <si>
    <t>-349035337</t>
  </si>
  <si>
    <t>"na mezidepo" 138196,8</t>
  </si>
  <si>
    <t>"zpět pro zásyp" 53054</t>
  </si>
  <si>
    <t>83</t>
  </si>
  <si>
    <t>209688358</t>
  </si>
  <si>
    <t>13531,5-139,5+74,4</t>
  </si>
  <si>
    <t>84</t>
  </si>
  <si>
    <t>2106143263</t>
  </si>
  <si>
    <t>85</t>
  </si>
  <si>
    <t>-1778472819</t>
  </si>
  <si>
    <t>5238,0-54,0+28,8</t>
  </si>
  <si>
    <t>86</t>
  </si>
  <si>
    <t>669542398</t>
  </si>
  <si>
    <t>43650,0-450,0+240,0</t>
  </si>
  <si>
    <t>87</t>
  </si>
  <si>
    <t>-138669570</t>
  </si>
  <si>
    <t>43440*2 'Přepočtené koeficientem množství</t>
  </si>
  <si>
    <t>88</t>
  </si>
  <si>
    <t>721009738</t>
  </si>
  <si>
    <t>52380,0-540,0+1214,0</t>
  </si>
  <si>
    <t>89</t>
  </si>
  <si>
    <t>-872948256</t>
  </si>
  <si>
    <t>"přesypání zeminou" 24785,4</t>
  </si>
  <si>
    <t>"rozhrnutí přebytku" 86356,8-24785,4</t>
  </si>
  <si>
    <t>90</t>
  </si>
  <si>
    <t>407373963</t>
  </si>
  <si>
    <t>61983,0-639,0+340,8</t>
  </si>
  <si>
    <t>91</t>
  </si>
  <si>
    <t>1793681520</t>
  </si>
  <si>
    <t>93956,6-968,0+516,0</t>
  </si>
  <si>
    <t>92</t>
  </si>
  <si>
    <t>-1969829257</t>
  </si>
  <si>
    <t>6548-68+36</t>
  </si>
  <si>
    <t>08a</t>
  </si>
  <si>
    <t>DOČASNÉ ODSTRANĚNÍ A OBNOVA DŮLNÍ DRÁHY</t>
  </si>
  <si>
    <t>93</t>
  </si>
  <si>
    <t>512502121</t>
  </si>
  <si>
    <t>Odstranění kolejového lože s přehozením materiálu na vzdálenost do 3 m s naložením na dopravní prostředek z kameniva (drceného, struskové štěrkoviny, štěrkopísku) po rozebrání koleje nebo kolejového rozvětvení</t>
  </si>
  <si>
    <t>560106009</t>
  </si>
  <si>
    <t>94</t>
  </si>
  <si>
    <t>525010012</t>
  </si>
  <si>
    <t>Vyjmutí kolejových polí s rozpojením styků jakékoliv soustavy a jakéhokoliv rozdělení pražců normálního rozchodu bez rozebrání do součástí na dřevěných pražcích</t>
  </si>
  <si>
    <t>m</t>
  </si>
  <si>
    <t>-1638491118</t>
  </si>
  <si>
    <t>95</t>
  </si>
  <si>
    <t>997221551</t>
  </si>
  <si>
    <t>Vodorovná doprava suti bez naložení, ale se složením a s hrubým urovnáním ze sypkých materiálů, na vzdálenost do 1 km</t>
  </si>
  <si>
    <t>1296645309</t>
  </si>
  <si>
    <t>96</t>
  </si>
  <si>
    <t>997221571</t>
  </si>
  <si>
    <t>Vodorovná doprava vybouraných hmot bez naložení, ale se složením a s hrubým urovnáním na vzdálenost do 1 km</t>
  </si>
  <si>
    <t>1340775362</t>
  </si>
  <si>
    <t>7,464*2</t>
  </si>
  <si>
    <t>97</t>
  </si>
  <si>
    <t>997221612</t>
  </si>
  <si>
    <t>Nakládání na dopravní prostředky pro vodorovnou dopravu vybouraných hmot</t>
  </si>
  <si>
    <t>-1841728</t>
  </si>
  <si>
    <t>98</t>
  </si>
  <si>
    <t>171111111</t>
  </si>
  <si>
    <t>Hutnění zeminy pro spodní stavbu železnic tloušťky vrstvy do 20 cm</t>
  </si>
  <si>
    <t>-1848994151</t>
  </si>
  <si>
    <t>24*5</t>
  </si>
  <si>
    <t>99</t>
  </si>
  <si>
    <t>922111412</t>
  </si>
  <si>
    <t>Pražcové podloží podkladní vrstva ze štěrkodrtě</t>
  </si>
  <si>
    <t>1293355997</t>
  </si>
  <si>
    <t>24,0*5,0*0,15</t>
  </si>
  <si>
    <t>100</t>
  </si>
  <si>
    <t>511532111</t>
  </si>
  <si>
    <t>Kolejové lože se zhutněním z kameniva hrubého drceného</t>
  </si>
  <si>
    <t>1241550705</t>
  </si>
  <si>
    <t>101</t>
  </si>
  <si>
    <t>521322111</t>
  </si>
  <si>
    <t>Zřízení koleje stykované na pražcích dřevěných z kolejnic tvaru S 49 s normálním rozchodem z kolejových polí rozdělení c</t>
  </si>
  <si>
    <t>193807290</t>
  </si>
  <si>
    <t>102</t>
  </si>
  <si>
    <t>543191111</t>
  </si>
  <si>
    <t>Směrové a výškové vyrovnání koleje jakékoliv soustavy na pražcích jakéhokoliv druhu a rozdělení, bez doplnění kolejového lože automatickou podbíječkou</t>
  </si>
  <si>
    <t>1388775198</t>
  </si>
  <si>
    <t>09a</t>
  </si>
  <si>
    <t>Dovoz šterkopísků do obsypů</t>
  </si>
  <si>
    <t>103</t>
  </si>
  <si>
    <t>122301404</t>
  </si>
  <si>
    <t>Vykopávky v zemnících na suchu s přehozením výkopku na vzdálenost do 3 m nebo s naložením na dopravní prostředek v hornině tř. 4 přes 5 000 m3</t>
  </si>
  <si>
    <t>878675065</t>
  </si>
  <si>
    <t>88,8+104,0+9,0+36,7+2667,0+210,0+43400,0</t>
  </si>
  <si>
    <t>104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</si>
  <si>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</si>
  <si>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</si>
  <si>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593366153</t>
  </si>
  <si>
    <t>2 - POTRUBÍ, TVAROVKY, ARMATURY A PŘÍSLUŠENSTVÍ</t>
  </si>
  <si>
    <t>Úroveň 3:</t>
  </si>
  <si>
    <t>01 - PVN 1</t>
  </si>
  <si>
    <t>HSV - Práce a dodávky HSV</t>
  </si>
  <si>
    <t xml:space="preserve">    8 - Trubní vedení</t>
  </si>
  <si>
    <t xml:space="preserve">    998 - Přesun hmot</t>
  </si>
  <si>
    <t>M - Práce a dodávky M</t>
  </si>
  <si>
    <t xml:space="preserve">    23-M - Montáže potrubí</t>
  </si>
  <si>
    <t>Práce a dodávky HSV</t>
  </si>
  <si>
    <t>Trubní vedení</t>
  </si>
  <si>
    <t>892521111</t>
  </si>
  <si>
    <t>Tlakové zkoušky vodou na potrubí DN 1200</t>
  </si>
  <si>
    <t>678213714</t>
  </si>
  <si>
    <t>4741,44-64,5+23,49</t>
  </si>
  <si>
    <t>89971311R</t>
  </si>
  <si>
    <t>Orientační sloupky s prefabrikovaným základem,vč.osazení</t>
  </si>
  <si>
    <t>-1262557721</t>
  </si>
  <si>
    <t>25-3+1</t>
  </si>
  <si>
    <t>899722114</t>
  </si>
  <si>
    <t>Krytí potrubí výstražnou fólií z PVC šířky 50 cm</t>
  </si>
  <si>
    <t>-1345739487</t>
  </si>
  <si>
    <t>14224,0-180,0+70,47</t>
  </si>
  <si>
    <t>998</t>
  </si>
  <si>
    <t>Přesun hmot</t>
  </si>
  <si>
    <t>998272201</t>
  </si>
  <si>
    <t>Přesun hmot pro trubní vedení z ocelových trub svařovaných pro vodovody, plynovody, teplovody, shybky, produktovody v otevřeném výkopu dopravní vzdálenost do 15 m</t>
  </si>
  <si>
    <t>459265104</t>
  </si>
  <si>
    <t>998272226</t>
  </si>
  <si>
    <t>Přesun hmot pro trubní vedení z ocelových trub svařovaných Příplatek k cenám za zvětšený přesun přes vymezenou největší dopravní vzdálenost přes 1000 do 2000 m</t>
  </si>
  <si>
    <t>777936344</t>
  </si>
  <si>
    <t>Práce a dodávky M</t>
  </si>
  <si>
    <t>23-M</t>
  </si>
  <si>
    <t>Montáže potrubí</t>
  </si>
  <si>
    <t>230011225</t>
  </si>
  <si>
    <t>Montáž potrubí z trub ocelových hladkých tř. 11 až 13 D 1220 mm, tl. 12,0 mm, VČETNĚ SVAŘOVÁNÍ POTRUBÍ</t>
  </si>
  <si>
    <t>561833228</t>
  </si>
  <si>
    <t>14033280R</t>
  </si>
  <si>
    <t>trubka OC DN 1200, 1220x12,5 mm EN 10217/P235TR1 izolovanou 3LPE N-v</t>
  </si>
  <si>
    <t>128</t>
  </si>
  <si>
    <t>-730063053</t>
  </si>
  <si>
    <t>323010137</t>
  </si>
  <si>
    <t>ZKOUŠKY POTRUBÍ A SVARŮ</t>
  </si>
  <si>
    <t>-1143753474</t>
  </si>
  <si>
    <t>P</t>
  </si>
  <si>
    <t>Poznámka k položce:
Rozsah zkoušek svarů:
Všechny svary -         VT 100%
Obvodové svary -    RT/UT 25%
Svary odboček - MT/PT - 10%
                           RT/UT - 10%
Kontrola kvality izolací dle ČSN</t>
  </si>
  <si>
    <t>445-11+4</t>
  </si>
  <si>
    <t>72218125</t>
  </si>
  <si>
    <t>OBNOVA VNĚJŠÍ IZOLACE POTRUBÍ V MÍSTECH SVARŮ</t>
  </si>
  <si>
    <t>598911713</t>
  </si>
  <si>
    <t>230026205</t>
  </si>
  <si>
    <t>Montáž trubních dílů přivařovacích hmotnosti přes 250 do 1000 kg tř. 11 až 13 D 1220 mm, tl. 12 mm, VČETNĚ SVAŘOVÁNÍ</t>
  </si>
  <si>
    <t>-1912788371</t>
  </si>
  <si>
    <t>55259122R</t>
  </si>
  <si>
    <t>OC OBLOUK PŘIVAŘOVACÍ DN1200, 69°</t>
  </si>
  <si>
    <t>1561709537</t>
  </si>
  <si>
    <t>Poznámka k položce:
včetně na stavbě dodatečně aplikované izolace se stejnými parametry jako potrubí</t>
  </si>
  <si>
    <t>55259123R</t>
  </si>
  <si>
    <t>OC OBLOUK PŘIVAŘOVACÍ DN1200, 51°</t>
  </si>
  <si>
    <t>-1242973654</t>
  </si>
  <si>
    <t>55259124R</t>
  </si>
  <si>
    <t>OC OBLOUK PŘIVAŘOVACÍ DN1200, 39°</t>
  </si>
  <si>
    <t>843126536</t>
  </si>
  <si>
    <t>55259145R</t>
  </si>
  <si>
    <t>OC OBLOUK PŘIVAŘOVACÍ DN1200, 38°</t>
  </si>
  <si>
    <t>289127599</t>
  </si>
  <si>
    <t>55259125R</t>
  </si>
  <si>
    <t>OC OBLOUK PŘIVAŘOVACÍ DN1200, 31°</t>
  </si>
  <si>
    <t>1111275926</t>
  </si>
  <si>
    <t>55259126R</t>
  </si>
  <si>
    <t>OC OBLOUK PŘIVAŘOVACÍ DN1200, 29°</t>
  </si>
  <si>
    <t>493994523</t>
  </si>
  <si>
    <t>55259127R</t>
  </si>
  <si>
    <t>OC OBLOUK PŘIVAŘOVACÍ DN1200, 28°</t>
  </si>
  <si>
    <t>-1602973310</t>
  </si>
  <si>
    <t>55259128R</t>
  </si>
  <si>
    <t>OC OBLOUK PŘIVAŘOVACÍ DN1200, 27°</t>
  </si>
  <si>
    <t>823013285</t>
  </si>
  <si>
    <t>55259129R</t>
  </si>
  <si>
    <t>OC OBLOUK PŘIVAŘOVACÍ DN1200, 26°</t>
  </si>
  <si>
    <t>-407961278</t>
  </si>
  <si>
    <t>55259130R</t>
  </si>
  <si>
    <t>OC OBLOUK PŘIVAŘOVACÍ DN1200, 23°</t>
  </si>
  <si>
    <t>-573606560</t>
  </si>
  <si>
    <t>55259131R</t>
  </si>
  <si>
    <t>OC OBLOUK PŘIVAŘOVACÍ DN1200, 19°</t>
  </si>
  <si>
    <t>-693445382</t>
  </si>
  <si>
    <t>55259132R</t>
  </si>
  <si>
    <t>OC OBLOUK PŘIVAŘOVACÍ DN1200, 16°</t>
  </si>
  <si>
    <t>-935571736</t>
  </si>
  <si>
    <t>55259133R</t>
  </si>
  <si>
    <t>OC OBLOUK PŘIVAŘOVACÍ DN1200, 13°</t>
  </si>
  <si>
    <t>-1273027197</t>
  </si>
  <si>
    <t>55259134R</t>
  </si>
  <si>
    <t>OC OBLOUK PŘIVAŘOVACÍ DN1200, 12°</t>
  </si>
  <si>
    <t>-738464089</t>
  </si>
  <si>
    <t>55259135R</t>
  </si>
  <si>
    <t>OC OBLOUK PŘIVAŘOVACÍ DN1200, 10°</t>
  </si>
  <si>
    <t>445726622</t>
  </si>
  <si>
    <t>55259136R</t>
  </si>
  <si>
    <t>OC OBLOUK PŘIVAŘOVACÍ DN1200, 9°</t>
  </si>
  <si>
    <t>1726565629</t>
  </si>
  <si>
    <t>3-1</t>
  </si>
  <si>
    <t>55259137R</t>
  </si>
  <si>
    <t>OC OBLOUK PŘIVAŘOVACÍ DN1200, 7°</t>
  </si>
  <si>
    <t>724685208</t>
  </si>
  <si>
    <t>55259138R</t>
  </si>
  <si>
    <t>OC OBLOUK PŘIVAŘOVACÍ DN1200, 6°</t>
  </si>
  <si>
    <t>-94944623</t>
  </si>
  <si>
    <t>230084194</t>
  </si>
  <si>
    <t>Demontáž ocelového potrubí do šrotu hmotnosti přes 250 do 1000 kg připojovací rozměr D 1220, tl. 12 mm</t>
  </si>
  <si>
    <t>1525984693</t>
  </si>
  <si>
    <t>85/4</t>
  </si>
  <si>
    <t>02 - PVN 2</t>
  </si>
  <si>
    <t>4485,34-135,4+24,1</t>
  </si>
  <si>
    <t>17-2-1+1</t>
  </si>
  <si>
    <t>13456,0-223,0+72,0</t>
  </si>
  <si>
    <t>1632309732</t>
  </si>
  <si>
    <t>4424,34-74,4+24,1</t>
  </si>
  <si>
    <t>72218126</t>
  </si>
  <si>
    <t>971327817</t>
  </si>
  <si>
    <t>(403+5)-10-2+4</t>
  </si>
  <si>
    <t>32301013R</t>
  </si>
  <si>
    <t>1331383672</t>
  </si>
  <si>
    <t>408-10-2+4</t>
  </si>
  <si>
    <t>Montáž trubních dílů přivařovacích hmotnosti přes 250 do 1000 kg tř. 11 až 13 D 1220 mm, tl. 12 mm</t>
  </si>
  <si>
    <t>55259141R</t>
  </si>
  <si>
    <t>OC OBLOUK PŘIVAŘOVACÍ DN1200, 67°</t>
  </si>
  <si>
    <t>-1617640614</t>
  </si>
  <si>
    <t>55259143R</t>
  </si>
  <si>
    <t>OC OBLOUK PŘIVAŘOVACÍ DN1200, 37°</t>
  </si>
  <si>
    <t>-84621633</t>
  </si>
  <si>
    <t>-1526473667</t>
  </si>
  <si>
    <t>4/4</t>
  </si>
  <si>
    <t>03 - ODKALENÍ PVN 1 A PVN2</t>
  </si>
  <si>
    <t>871341211</t>
  </si>
  <si>
    <t>Montáž vodovodního potrubí z plastů v otevřeném výkopu z polyetylenu PE 100 svařovaných elektrotvarovkou SDR 11/PN16 D 180 x 16,4 mm</t>
  </si>
  <si>
    <t>172727265</t>
  </si>
  <si>
    <t>101308</t>
  </si>
  <si>
    <t>ROURA PE100 RC+ VODOVOD SDR11 - PN16 d 180x16,4 mm / tyč 6m</t>
  </si>
  <si>
    <t>1816742220</t>
  </si>
  <si>
    <t>106,78*1,015 'Přepočtené koeficientem množství</t>
  </si>
  <si>
    <t>877341101</t>
  </si>
  <si>
    <t>Montáž tvarovek na vodovodním plastovém potrubí z polyetylenu PE 100 elektrotvarovek SDR 11/PN16 spojek, oblouků nebo redukcí d 180</t>
  </si>
  <si>
    <t>1824765509</t>
  </si>
  <si>
    <t>286159790</t>
  </si>
  <si>
    <t>elektrospojka SDR 11, PE 100, PN 16 d 180</t>
  </si>
  <si>
    <t>CS ÚRS 2017 01</t>
  </si>
  <si>
    <t>-1526508400</t>
  </si>
  <si>
    <t>891315312</t>
  </si>
  <si>
    <t>Montáž vodovodních armatur na potrubí koncových klapek PE-HD na protipřírubu DN 150</t>
  </si>
  <si>
    <t>23372135</t>
  </si>
  <si>
    <t>983115000016</t>
  </si>
  <si>
    <t>KONCOVÁ KLAPKA Z KOMPOZITU S PŘÍRUBOU DN150, PN16</t>
  </si>
  <si>
    <t>KS</t>
  </si>
  <si>
    <t>1717443190</t>
  </si>
  <si>
    <t>892351111</t>
  </si>
  <si>
    <t>Tlakové zkoušky vodou na potrubí DN 150 nebo 200</t>
  </si>
  <si>
    <t>26714380</t>
  </si>
  <si>
    <t>89962315R</t>
  </si>
  <si>
    <t>Obetonování potrubí nebo zdiva stok betonem prostým v otevřeném výkopu, beton tř. C 16/20</t>
  </si>
  <si>
    <t>1319928455</t>
  </si>
  <si>
    <t>"výustní objekt" 1</t>
  </si>
  <si>
    <t>899722113</t>
  </si>
  <si>
    <t>Krytí potrubí z plastů výstražnou fólií z PVC šířky 34cm</t>
  </si>
  <si>
    <t>1589435596</t>
  </si>
  <si>
    <t>998276101</t>
  </si>
  <si>
    <t>Přesun hmot pro trubní vedení hloubené z trub z plastických hmot nebo sklolaminátových pro vodovody nebo kanalizace v otevřeném výkopu dopravní vzdálenost do 15 m</t>
  </si>
  <si>
    <t>1400577334</t>
  </si>
  <si>
    <t>998276126</t>
  </si>
  <si>
    <t>Přesun hmot pro trubní vedení hloubené z trub z plastických hmot nebo sklolaminátových Příplatek k cenám za zvětšený přesun přes vymezenou největší dopravní vzdálenost přes 1000 do 2000 m</t>
  </si>
  <si>
    <t>88360610</t>
  </si>
  <si>
    <t>230032032</t>
  </si>
  <si>
    <t>Montáž přírubových spojů do PN 16 DN 150</t>
  </si>
  <si>
    <t>530255564</t>
  </si>
  <si>
    <t>010115015916</t>
  </si>
  <si>
    <t>PŘÍRUBOVÝ SPOJ DN150 - PN16</t>
  </si>
  <si>
    <t>-1111812808</t>
  </si>
  <si>
    <t>Poznámka k položce:
OBSAHUJE: ŠROUBY, MATICE, PODLOŽKY, TĚSNÍCÍ MATERIÁL</t>
  </si>
  <si>
    <t>799415000016</t>
  </si>
  <si>
    <t>LT PŘÍRUBOVÁ SPOJKA PRO PE, DN150/d180, PN16</t>
  </si>
  <si>
    <t>-1674930194</t>
  </si>
  <si>
    <t>04 - NAPOJENÍ UŽITKOVÉ VODY NA PVN 1 (SVS)</t>
  </si>
  <si>
    <t xml:space="preserve">    9 - Ostatní konstrukce a práce, bourání</t>
  </si>
  <si>
    <t>PSV - Práce a dodávky PSV</t>
  </si>
  <si>
    <t xml:space="preserve">    783 - Dokončovací práce - nátěry</t>
  </si>
  <si>
    <t>891391112</t>
  </si>
  <si>
    <t>Montáž vodovodních armatur na potrubí šoupátek nebo klapek uzavíracích v otevřeném výkopu nebo v šachtách s osazením zemní soupravy (bez poklopů) DN 400</t>
  </si>
  <si>
    <t>-1276717080</t>
  </si>
  <si>
    <t>400240000026</t>
  </si>
  <si>
    <t>ŠOUPĚ PŘÍRUBOVÉ KRÁTKÉ EL. PN16 400PN16 EL</t>
  </si>
  <si>
    <t>1994859362</t>
  </si>
  <si>
    <t>99250705000</t>
  </si>
  <si>
    <t>SERVOPOHON PRO ŠOUPĚ DN 400</t>
  </si>
  <si>
    <t>450595652</t>
  </si>
  <si>
    <t>Poznámka k položce:
NOVÁ KABELÁŽ K MOTORU - 10 m + NAPOJENÍ + OŽIVENÍ</t>
  </si>
  <si>
    <t>892421111</t>
  </si>
  <si>
    <t>Tlakové zkoušky vodou na potrubí DN 400 nebo 500</t>
  </si>
  <si>
    <t>-631130035</t>
  </si>
  <si>
    <t>Ostatní konstrukce a práce, bourání</t>
  </si>
  <si>
    <t>93199412R</t>
  </si>
  <si>
    <t>Dobetonování prostupů, utěsnění proti vnikání vody</t>
  </si>
  <si>
    <t>kpl</t>
  </si>
  <si>
    <t>-1236423517</t>
  </si>
  <si>
    <t>361765240</t>
  </si>
  <si>
    <t>PSV</t>
  </si>
  <si>
    <t>Práce a dodávky PSV</t>
  </si>
  <si>
    <t>783</t>
  </si>
  <si>
    <t>Dokončovací práce - nátěry</t>
  </si>
  <si>
    <t>78361755R</t>
  </si>
  <si>
    <t>SYNTETICKÝ NÁTĚR (1xZÁKLADNÍ A 2xKRYCÍ) PŘÍVAŘOVACÍCH PŘÍRUB, STÁVAJÍCÍHO POTRUBÍ</t>
  </si>
  <si>
    <t>936491552</t>
  </si>
  <si>
    <t>230011145</t>
  </si>
  <si>
    <t>Montáž potrubí z trub ocelových hladkých tř. 11 až 13 D 406 mm, tl. 20,0 mm</t>
  </si>
  <si>
    <t>1660569388</t>
  </si>
  <si>
    <t>8,5+0,2</t>
  </si>
  <si>
    <t>14033234R</t>
  </si>
  <si>
    <t>trubka OC DN 400 s vnější izolací 3LPE N-v</t>
  </si>
  <si>
    <t>-1261529745</t>
  </si>
  <si>
    <t>230011170</t>
  </si>
  <si>
    <t>Montáž potrubí z trub ocelových hladkých tř. 11 až 13 D 508 mm, tl. 22,0 mm</t>
  </si>
  <si>
    <t>-1282327201</t>
  </si>
  <si>
    <t>14033244R</t>
  </si>
  <si>
    <t>trubka OC DN 500 s vnější izolací 3LPE N-v</t>
  </si>
  <si>
    <t>-1229816058</t>
  </si>
  <si>
    <t>230025145</t>
  </si>
  <si>
    <t>Montáž trubních dílů přivařovacích hmotnosti přes 50 do 250 kg tř. 11 až 13 D 426 mm, tl. 12 mm</t>
  </si>
  <si>
    <t>1243891227</t>
  </si>
  <si>
    <t>55259144R</t>
  </si>
  <si>
    <t>OC OBLOUK PŘIVAŘOVACÍ DN400, 17°</t>
  </si>
  <si>
    <t>647910301</t>
  </si>
  <si>
    <t>55259148R</t>
  </si>
  <si>
    <t>OC OBLOUK PŘIVAŘOVACÍ DN400, 45°</t>
  </si>
  <si>
    <t>-1592208137</t>
  </si>
  <si>
    <t>55259146R</t>
  </si>
  <si>
    <t>OC T-KUS PŘIVAŘOVACÍ DN400/400</t>
  </si>
  <si>
    <t>2093116584</t>
  </si>
  <si>
    <t>31946522R</t>
  </si>
  <si>
    <t>PŘIVAŘOVACÍ PŘÍRUBA DN400, PN16</t>
  </si>
  <si>
    <t>-493227422</t>
  </si>
  <si>
    <t>67348986</t>
  </si>
  <si>
    <t>230025157</t>
  </si>
  <si>
    <t>Montáž trubních dílů přivařovacích hmotnosti přes 50 do 250 kg tř. 11 až 13 D 521 mm, tl. 22 mm</t>
  </si>
  <si>
    <t>-657861787</t>
  </si>
  <si>
    <t>55259147R</t>
  </si>
  <si>
    <t>OC PŘIVAŘOVACÍ REDUKCE DN400/500</t>
  </si>
  <si>
    <t>1815646118</t>
  </si>
  <si>
    <t>31946553R</t>
  </si>
  <si>
    <t>PŘIVAŘOVACÍ PŘÍRUBA DN500, PN16</t>
  </si>
  <si>
    <t>-1875873300</t>
  </si>
  <si>
    <t>230032037</t>
  </si>
  <si>
    <t>Montáž přírubových spojů do PN 16 DN 400</t>
  </si>
  <si>
    <t>-1004367453</t>
  </si>
  <si>
    <t>010140041910</t>
  </si>
  <si>
    <t>PŘÍRUBOVÝ SPOJ DN400 - PN16: 16xM27</t>
  </si>
  <si>
    <t>-1929718266</t>
  </si>
  <si>
    <t>230032038</t>
  </si>
  <si>
    <t>Montáž přírubových spojů do PN 16 DN 500</t>
  </si>
  <si>
    <t>-369478952</t>
  </si>
  <si>
    <t>010250053210</t>
  </si>
  <si>
    <t>PŘÍRUBOVÝ SPOJ DN500 - PN16: 20xM30</t>
  </si>
  <si>
    <t>446085435</t>
  </si>
  <si>
    <t>33059005R</t>
  </si>
  <si>
    <t>VYVAŘENÍ ODBOČKY DN400 NA POTRUBÍ PVN 1 DN1200</t>
  </si>
  <si>
    <t>-1233236433</t>
  </si>
  <si>
    <t>Poznámka k položce:
VČETNĚ ZHOTOVENÍ OTVORU</t>
  </si>
  <si>
    <t>72218126R</t>
  </si>
  <si>
    <t>91325855</t>
  </si>
  <si>
    <t>23008314R</t>
  </si>
  <si>
    <t>Vybourání betonů v místě prostupů, demontáž ocelového potrubí, armatur, tvarovek, vč.likvidace</t>
  </si>
  <si>
    <t>136165032</t>
  </si>
  <si>
    <t>05 - NAPOJENÍ UŽITKOVÉ VODY NA PVN 2 (SVS)</t>
  </si>
  <si>
    <t>89131392R</t>
  </si>
  <si>
    <t>Montáž vodovodních armatur na potrubí ventilů odvzdušňovacích nebo zavzdušňovacích mechanických a plovákových přírubových na venkovních řadech DN 200</t>
  </si>
  <si>
    <t>755783131</t>
  </si>
  <si>
    <t>983520000016</t>
  </si>
  <si>
    <t>LT OD A ZAVZDUŠŇOVACÍ VENTIL DN200</t>
  </si>
  <si>
    <t>-1393893985</t>
  </si>
  <si>
    <t>891351222</t>
  </si>
  <si>
    <t>Montáž vodovodních armatur na potrubí šoupátek nebo klapek uzavíracích v šachtách s ručním kolečkem DN 200</t>
  </si>
  <si>
    <t>936153019</t>
  </si>
  <si>
    <t>400220000010</t>
  </si>
  <si>
    <t>ŠOUPĚ PŘÍRUBOVÉ KRÁTKÉ 200</t>
  </si>
  <si>
    <t>854283406</t>
  </si>
  <si>
    <t>780020000000</t>
  </si>
  <si>
    <t>KOLO RUČNÍ 200</t>
  </si>
  <si>
    <t>132574028</t>
  </si>
  <si>
    <t>-1188086429</t>
  </si>
  <si>
    <t>89971311</t>
  </si>
  <si>
    <t>93199411R</t>
  </si>
  <si>
    <t>920138877</t>
  </si>
  <si>
    <t>367659778</t>
  </si>
  <si>
    <t>78361756R</t>
  </si>
  <si>
    <t>2147300388</t>
  </si>
  <si>
    <t>24,75+0,2</t>
  </si>
  <si>
    <t>2053800663</t>
  </si>
  <si>
    <t>-562325537</t>
  </si>
  <si>
    <t>55259149R</t>
  </si>
  <si>
    <t>OC OBLOUK PŘIVAŘOVACÍ DN400, 30°</t>
  </si>
  <si>
    <t>-1441865945</t>
  </si>
  <si>
    <t>55259150R</t>
  </si>
  <si>
    <t>OC OBLOUK PŘIVAŘOVACÍ DN400, 90°</t>
  </si>
  <si>
    <t>-1522182510</t>
  </si>
  <si>
    <t>230030004</t>
  </si>
  <si>
    <t>Montáž trubních dílů přírubových hmotnosti přes 25 do 50 kg</t>
  </si>
  <si>
    <t>250985508</t>
  </si>
  <si>
    <t>855040025010</t>
  </si>
  <si>
    <t>LT PŘÍRUBOVÁ REDUKCE DN400/200, PN16</t>
  </si>
  <si>
    <t>1308016490</t>
  </si>
  <si>
    <t>230032033</t>
  </si>
  <si>
    <t>Montáž přírubových spojů do PN 16 DN 200</t>
  </si>
  <si>
    <t>2137595790</t>
  </si>
  <si>
    <t>01012502671</t>
  </si>
  <si>
    <t>PŘÍRUBOVÝ SPOJ DN200 - PN16: 12xM20</t>
  </si>
  <si>
    <t>366611046</t>
  </si>
  <si>
    <t>-2078904197</t>
  </si>
  <si>
    <t>-1770088718</t>
  </si>
  <si>
    <t>-273709969</t>
  </si>
  <si>
    <t>1243189735</t>
  </si>
  <si>
    <t>06 - BYPASS NA POTRUBÍ  PVN 1</t>
  </si>
  <si>
    <t>-118695625</t>
  </si>
  <si>
    <t>23008419R</t>
  </si>
  <si>
    <t>Demontáž bypassu po dokončení stavby, vč.zemní prací a likvidace</t>
  </si>
  <si>
    <t>-620858466</t>
  </si>
  <si>
    <t>13/4</t>
  </si>
  <si>
    <t>07 - ODKALOVACÍ ŠACHTA</t>
  </si>
  <si>
    <t>891314121</t>
  </si>
  <si>
    <t>Montáž vodovodních armatur na potrubí kompenzátorů ucpávkových a gumových nebo montážních vložek DN 150</t>
  </si>
  <si>
    <t>157949994</t>
  </si>
  <si>
    <t>981015000016</t>
  </si>
  <si>
    <t>LT MONTÁŽNÍ VLOŽKA PŘÍRUBOVÁ DN150, PN16, S PŘÍRUBAMI 8xM20</t>
  </si>
  <si>
    <t>-507615346</t>
  </si>
  <si>
    <t>891311222</t>
  </si>
  <si>
    <t>Montáž vodovodních armatur na potrubí šoupátek nebo klapek uzavíracích v šachtách s ručním kolečkem DN 150</t>
  </si>
  <si>
    <t>1648990828</t>
  </si>
  <si>
    <t>400215000016</t>
  </si>
  <si>
    <t>LT PŘÍRUBOVÉ ŠOUPĚ DN150, PN16, S PŘÍRUBAMI 8xM20</t>
  </si>
  <si>
    <t>-1907781002</t>
  </si>
  <si>
    <t>780012500000</t>
  </si>
  <si>
    <t>KOLO RUČNÍ DN150</t>
  </si>
  <si>
    <t>-1089684200</t>
  </si>
  <si>
    <t>383954790</t>
  </si>
  <si>
    <t>-584301096</t>
  </si>
  <si>
    <t>78361759R</t>
  </si>
  <si>
    <t>-1437280749</t>
  </si>
  <si>
    <t>230011088</t>
  </si>
  <si>
    <t>Montáž potrubí z trub ocelových hladkých tř. 11 až 13 D 159 mm, tl. 4,5 mm</t>
  </si>
  <si>
    <t>1827792812</t>
  </si>
  <si>
    <t>14011098R</t>
  </si>
  <si>
    <t>trubka OC DN 150 s vnější izolací 3LPE N-v</t>
  </si>
  <si>
    <t>305799671</t>
  </si>
  <si>
    <t>230024088</t>
  </si>
  <si>
    <t>Montáž trubních dílů přivařovacích hmotnosti přes 10 do 50 kg tř. 11 až 13 D 159 mm, tl. 4,5 mm</t>
  </si>
  <si>
    <t>94185439</t>
  </si>
  <si>
    <t>5+3+1</t>
  </si>
  <si>
    <t>31946418R</t>
  </si>
  <si>
    <t>OC PŘIVAŘOVACÍ PŘÍRUBA DN150, PN16</t>
  </si>
  <si>
    <t>-171551766</t>
  </si>
  <si>
    <t>316305600</t>
  </si>
  <si>
    <t>OC KOLENO PŘIVAŘOVACÍ 90°, DN150</t>
  </si>
  <si>
    <t>2026228271</t>
  </si>
  <si>
    <t>31630561R</t>
  </si>
  <si>
    <t>OC T-KUS PŘIVAŘOVACÍ, DN150</t>
  </si>
  <si>
    <t>1489832581</t>
  </si>
  <si>
    <t>1456716187</t>
  </si>
  <si>
    <t>-2045764563</t>
  </si>
  <si>
    <t>01011501591</t>
  </si>
  <si>
    <t>PŘÍRUBOVÝ SPOJ DN150 - PN16: 8xM20-80 mm</t>
  </si>
  <si>
    <t>-1816848374</t>
  </si>
  <si>
    <t>040015018016</t>
  </si>
  <si>
    <t>LT PŘÍRUBOVÁ SPOJKA PRO PE, JIŠTĚNÁ, DN150/d180, PN16, S PŘÍRUBOU</t>
  </si>
  <si>
    <t>1634773053</t>
  </si>
  <si>
    <t>33059008R</t>
  </si>
  <si>
    <t>VYVAŘENÍ ODBOČKY DN150 NA POTRUBÍ PVN 1 DN1200</t>
  </si>
  <si>
    <t>-1352602901</t>
  </si>
  <si>
    <t>143594844</t>
  </si>
  <si>
    <t>08 - SPOLEČNÁ VZDUŠNÍKOVÁ ŠACHTA A 2x SAMOSTATNÁ VZDUŠNÍKOVÁ ŠACHTA</t>
  </si>
  <si>
    <t>551126777</t>
  </si>
  <si>
    <t>2079459522</t>
  </si>
  <si>
    <t>-1966730128</t>
  </si>
  <si>
    <t>-96462471</t>
  </si>
  <si>
    <t>1121310493</t>
  </si>
  <si>
    <t>1577113525</t>
  </si>
  <si>
    <t>893586769</t>
  </si>
  <si>
    <t>78361760R</t>
  </si>
  <si>
    <t>1356040558</t>
  </si>
  <si>
    <t>230011101</t>
  </si>
  <si>
    <t>Montáž potrubí z trub ocelových hladkých tř. 11 až 13 D 219 mm, tl. 6,3 mm</t>
  </si>
  <si>
    <t>844511530</t>
  </si>
  <si>
    <t>14011106R</t>
  </si>
  <si>
    <t>trubka OC DN 200 s vnější izolací 3LPE N-v</t>
  </si>
  <si>
    <t>-405822015</t>
  </si>
  <si>
    <t>230026192</t>
  </si>
  <si>
    <t>Montáž trubních dílů přivařovacích hmotnosti přes 250 do 1000 kg tř. 11 až 13 D 820 mm, tl. 10 mm</t>
  </si>
  <si>
    <t>-352726607</t>
  </si>
  <si>
    <t>31946523R</t>
  </si>
  <si>
    <t>OC PŘIVAŘOVACÍ PŘÍRUBA DN800, PN10</t>
  </si>
  <si>
    <t>500166656</t>
  </si>
  <si>
    <t>55259153</t>
  </si>
  <si>
    <t>OC T-KUS PŘIVAŘOVACÍ, REDUKOVANÝ DN1200/800</t>
  </si>
  <si>
    <t>677773061</t>
  </si>
  <si>
    <t>-1177400651</t>
  </si>
  <si>
    <t>230030010</t>
  </si>
  <si>
    <t>Montáž trubních dílů přírubových hmotnosti přes 300 do 400 kg</t>
  </si>
  <si>
    <t>-636029976</t>
  </si>
  <si>
    <t>55253674R</t>
  </si>
  <si>
    <t xml:space="preserve">OC ZASLEPOVACÍ PŘÍRUBA DN800, PN10, S VYVAŘENOU ODBOČKOU DN200 </t>
  </si>
  <si>
    <t>466652631</t>
  </si>
  <si>
    <t>-801650537</t>
  </si>
  <si>
    <t>3+3</t>
  </si>
  <si>
    <t>-441815513</t>
  </si>
  <si>
    <t>230032041</t>
  </si>
  <si>
    <t>Montáž přírubových spojů do PN 16 DN 800</t>
  </si>
  <si>
    <t>374958977</t>
  </si>
  <si>
    <t>01015005081</t>
  </si>
  <si>
    <t>PŘÍRUBOVÝ SPOJ DN800 - PN10: 24xM30</t>
  </si>
  <si>
    <t>432374980</t>
  </si>
  <si>
    <t>227011295</t>
  </si>
  <si>
    <t>3 - STAVEBNÍ ČÁST - VZDUŠNÍKOVÉ A ODKALOVACÍ ŠACHTY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</si>
  <si>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</si>
  <si>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</si>
  <si>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</si>
  <si>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</si>
  <si>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711 - Izolace proti vodě, vlhkosti a plynům</t>
  </si>
  <si>
    <t xml:space="preserve">    767 - Konstrukce zámečnické</t>
  </si>
  <si>
    <t>Zemní práce</t>
  </si>
  <si>
    <t>122201402</t>
  </si>
  <si>
    <t>Vykopávky v zemnících na suchu s přehozením výkopku na vzdálenost do 3 m nebo s naložením na dopravní prostředek v hornině tř. 3 přes 100 do 1 000 m3</t>
  </si>
  <si>
    <t>174205870</t>
  </si>
  <si>
    <t>"natěžení výkopku pro hutněné dosypy" 138,0</t>
  </si>
  <si>
    <t>122201409</t>
  </si>
  <si>
    <t>Vykopávky v zemnících na suchu s přehozením výkopku na vzdálenost do 3 m nebo s naložením na dopravní prostředek v hornině tř. 3 Příplatek k cenám za lepivost horniny tř. 3</t>
  </si>
  <si>
    <t>1331163327</t>
  </si>
  <si>
    <t>"30% objemu výkopu ve tř.3" 138,0*0,30</t>
  </si>
  <si>
    <t>131201102</t>
  </si>
  <si>
    <t>Hloubení nezapažených jam a zářezů s urovnáním dna do předepsaného profilu a spádu v hornině tř. 3 přes 100 do 1 000 m3</t>
  </si>
  <si>
    <t>-1488687416</t>
  </si>
  <si>
    <t>Poznámka k položce:
Podíl výkopu ve třídě těžitelnosti je zohledněn použitím koeficientu množství.</t>
  </si>
  <si>
    <t>"celkový objem rozšiřujících výkopů" 225,0</t>
  </si>
  <si>
    <t>225*0,5 'Přepočtené koeficientem množství</t>
  </si>
  <si>
    <t>131201109</t>
  </si>
  <si>
    <t>Hloubení nezapažených jam a zářezů s urovnáním dna do předepsaného profilu a spádu Příplatek k cenám za lepivost horniny tř. 3</t>
  </si>
  <si>
    <t>1801283929</t>
  </si>
  <si>
    <t>"30% objemu výkopu pro tř.3" 112,5*0,30</t>
  </si>
  <si>
    <t>131203101</t>
  </si>
  <si>
    <t>Hloubení zapažených i nezapažených jam ručním nebo pneumatickým nářadím s urovnáním dna do předepsaného profilu a spádu v horninách tř. 3 soudržných</t>
  </si>
  <si>
    <t>-694306254</t>
  </si>
  <si>
    <t>"výkop jamek zábradelních sloupků" ((0,30*0,30+0,40*0,50)/2*0,50)*(15+19*2)</t>
  </si>
  <si>
    <t>131203109</t>
  </si>
  <si>
    <t>Hloubení zapažených i nezapažených jam ručním nebo pneumatickým nářadím s urovnáním dna do předepsaného profilu a spádu v horninách tř. 3 Příplatek k cenám za lepivost horniny tř. 3</t>
  </si>
  <si>
    <t>1465707323</t>
  </si>
  <si>
    <t>"30% objemu výkopu" 3,843*0,30</t>
  </si>
  <si>
    <t>131301102</t>
  </si>
  <si>
    <t>Hloubení nezapažených jam a zářezů s urovnáním dna do předepsaného profilu a spádu v hornině tř. 4 přes 100 do 1 000 m3</t>
  </si>
  <si>
    <t>1746411490</t>
  </si>
  <si>
    <t>131301109</t>
  </si>
  <si>
    <t>Hloubení nezapažených jam a zářezů s urovnáním dna do předepsaného profilu a spádu Příplatek k cenám za lepivost horniny tř. 4</t>
  </si>
  <si>
    <t>851346140</t>
  </si>
  <si>
    <t>"15% objemu výkopu pro tř.4" 113,5*0,15</t>
  </si>
  <si>
    <t>-1694675852</t>
  </si>
  <si>
    <t>"dle Tabulky č.1 Přílohy č.8 ceníku 800-1 Zemní práce" 225,0*0,24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</si>
  <si>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</si>
  <si>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</si>
  <si>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-675640241</t>
  </si>
  <si>
    <t>"dovoz výkopku pro hutněné dosypy (materiál z přebytků výkopu zářezů pro potrubí)" 138,0</t>
  </si>
  <si>
    <t>-1589332577</t>
  </si>
  <si>
    <t>"celkový objem zásypů" 225,0</t>
  </si>
  <si>
    <t>"celkový objem dosypů" 138,0</t>
  </si>
  <si>
    <t>Zakládání</t>
  </si>
  <si>
    <t>213311141</t>
  </si>
  <si>
    <t>Polštáře zhutněné pod základy ze štěrkopísku tříděného</t>
  </si>
  <si>
    <t>-1247500780</t>
  </si>
  <si>
    <t>"štěrkopískový podsyp tl.250mm - vzdušníková šachta PVN1 a PVN2" 6,65*4,8*0,25</t>
  </si>
  <si>
    <t>"štěrkopískový podsyp tl.250mm - kalníková šachta PVN1 a PVN2" 6,65*4,8*0,25</t>
  </si>
  <si>
    <t>"štěrkopískový podsyp tl.250mm - vzdušníková šachta PVN1" 4,2*4,25*0,25</t>
  </si>
  <si>
    <t>275313611</t>
  </si>
  <si>
    <t>Základy z betonu prostého patky a bloky z betonu kamenem neprokládaného tř. C 16/20</t>
  </si>
  <si>
    <t>698594219</t>
  </si>
  <si>
    <t>"betonáž jamek zábradelních sloupků" ((0,30*0,30+0,40*0,50)/2*0,50)*(15+19*2)</t>
  </si>
  <si>
    <t>275353102</t>
  </si>
  <si>
    <t>Bednění kotevních otvorů a prostupů v základových konstrukcích v patkách včetně polohového zajištění a odbednění, popř. ztraceného bednění z pletiva apod. průřezu do 0,01 m2, hl. přes 0,25 do 0,50 m</t>
  </si>
  <si>
    <t>1431324790</t>
  </si>
  <si>
    <t>"kotevní otvory pro zábradelní sloupky" 15+19*2</t>
  </si>
  <si>
    <t>Svislé a kompletní konstrukce</t>
  </si>
  <si>
    <t>380321662</t>
  </si>
  <si>
    <t>Kompletní konstrukce čistíren odpadních vod, nádrží, vodojemů, kanálů z betonu železového bez výztuže a bednění bez zvýšených nároků na prostředí tř. C 30/37-XC2, tl. přes 150 do 300 mm</t>
  </si>
  <si>
    <t>977632407</t>
  </si>
  <si>
    <t>"vzdušníková šachta PVN1 a PVN2 - stěny a strop" (5,9*2+3,0*2)*3,2*0,30+(5,9*3,6-1,0*0,8)*0,30</t>
  </si>
  <si>
    <t>"kalníková šachta PVN1 a PVN2 stěny a strop" (5,9*2+3,0*2)*3,2*0,30+(5,9*3,6-1,0*0,8)*0,30</t>
  </si>
  <si>
    <t>"vzdušníková šachta PVN1 stěny a strop" (3,6*2+3,05*2)*3,2*0,30+(3,6*3,65-1,0*0,8)*0,30</t>
  </si>
  <si>
    <t>380321663</t>
  </si>
  <si>
    <t>Kompletní konstrukce čistíren odpadních vod, nádrží, vodojemů, kanálů z betonu železového bez výztuže a bednění bez zvýšených nároků na prostředí tř. C 30/37-XC2, tl. přes 300 mm</t>
  </si>
  <si>
    <t>555707618</t>
  </si>
  <si>
    <t>"vzdušníková šachta PVN1 a PVN2 - dno" 5,9*3,6*0,35-0,6*0,6*0,2</t>
  </si>
  <si>
    <t>"kalníková šachta PVN1 a PVN2 - dno" 5,9*3,6*0,35-0,6*0,6*0,2</t>
  </si>
  <si>
    <t>"vzdušníková šachta PVN1 - dno" 3,6*3,65*0,35-0,6*0,6*0,2</t>
  </si>
  <si>
    <t>380326132</t>
  </si>
  <si>
    <t>Kompletní konstrukce čistíren odpadních vod, nádrží, vodojemů, kanálů z betonu železového bez výztuže a bednění se zvýšenými nároky na prostředí tř. C 30/37-XC2,XF3, tl. přes 150 do 300 mm</t>
  </si>
  <si>
    <t>-1807416337</t>
  </si>
  <si>
    <t>"vzdušníková šachta PVN1 a PVN2 - vstupní šachty" (1,5*2+0,8*2)*0,90*0,25</t>
  </si>
  <si>
    <t>"kalníková šachta PVN1 a PVN2 - vstupní šachty" (1,5*2+0,8*2)*0,90*0,25</t>
  </si>
  <si>
    <t>"vzdušníková šachta PVN1 - vstupní šachty" (1,5*2+0,8*2)*0,9*0,25</t>
  </si>
  <si>
    <t>380356211</t>
  </si>
  <si>
    <t>Bednění kompletních konstrukcí čistíren odpadních vod, nádrží, vodojemů, kanálů konstrukcí omítaných z betonu prostého nebo železového ploch rovinných zřízení</t>
  </si>
  <si>
    <t>62285840</t>
  </si>
  <si>
    <t>"vzdušníková šachta PVN1 a PVN2" (5,9*2+3,6*2)*3,85+(5,3*2+3,0*2)*3,2+5,3*3,0-1,0*0,8+(1,0*2+0,8*2)*0,3+(1,5*2+1,3*2+1,0*2+0,8*2)*0,9+0,6*4*0,2</t>
  </si>
  <si>
    <t>"kalníková šachta PVN1 a PVN2" (5,9*2+3,6*2)*3,85+(5,3*2+3,0*2)*3,2+5,3*3,0-1,0*0,8+(1,0*2+0,8*2)*0,3+(1,5*2+1,3*2+1,0*2+0,8*2)*0,9+0,6*4*0,2</t>
  </si>
  <si>
    <t>"vzdušníková šachta PVN1" (3,6*2+3,65*2)*3,85+(3,0*2+3,05*2)*3,02+3,0*3,05-1,0*0,8+(1,0*2+0,8*2)*0,3+(1,5*2+1,3*2+1,0*2+0,8*2)*0,9+0,6*4*0,2</t>
  </si>
  <si>
    <t>380356212</t>
  </si>
  <si>
    <t>Bednění kompletních konstrukcí čistíren odpadních vod, nádrží, vodojemů, kanálů konstrukcí omítaných z betonu prostého nebo železového ploch rovinných odstranění</t>
  </si>
  <si>
    <t>-2101248988</t>
  </si>
  <si>
    <t>380361006</t>
  </si>
  <si>
    <t>Výztuž kompletních konstrukcí čistíren odpadních vod, nádrží, vodojemů, kanálů z oceli 10 505 (R) nebo BSt 500</t>
  </si>
  <si>
    <t>-30228467</t>
  </si>
  <si>
    <t>"vzdušníková šachta PVN1 a PVN2" 2,95*1,05</t>
  </si>
  <si>
    <t>"kalníková šachta PVN1 a PVN2" 2,95*1,05</t>
  </si>
  <si>
    <t>"vzdušníková šachta PVN1" 2,15*1,05</t>
  </si>
  <si>
    <t>Úpravy povrchů, podlahy a osazování výplní</t>
  </si>
  <si>
    <t>631311123</t>
  </si>
  <si>
    <t>Mazanina z betonu prostého bez zvýšených nároků na prostředí tl. přes 80 do 120 mm tř. C 12/15</t>
  </si>
  <si>
    <t>-1577369249</t>
  </si>
  <si>
    <t>"podkladní beton tl.100mm - vzdušníková šachta PVN1 a PVN2" 6,1*3,8*0,10</t>
  </si>
  <si>
    <t>"podkladní beton tl.100mm - kalníková šachta PVN1 a PVN2" 6,1*3,8*0,10</t>
  </si>
  <si>
    <t>"podkladní beton tl.100mm - vzdušníková šachta PVN1" 3,8*3,85*0,10</t>
  </si>
  <si>
    <t>631351101</t>
  </si>
  <si>
    <t>Bednění v podlahách rýh a hran zřízení</t>
  </si>
  <si>
    <t>-862580357</t>
  </si>
  <si>
    <t>"podkladní beton tl.100mm - vzdušníková šachta PVN1 a PVN2" (6,1*2+3,8*2)*0,10</t>
  </si>
  <si>
    <t>"podkladní beton tl.100mm - kalníková šachta PVN1 a PVN2" (6,1*2+3,8*2)*0,10</t>
  </si>
  <si>
    <t>"podkladní beton tl.100mm - vzdušníková šachta PVN1" (3,8*2+3,85*2)*0,10</t>
  </si>
  <si>
    <t>631351102</t>
  </si>
  <si>
    <t>Bednění v podlahách rýh a hran odstranění</t>
  </si>
  <si>
    <t>-1575739612</t>
  </si>
  <si>
    <t>931994105</t>
  </si>
  <si>
    <t>Těsnění pracovní spáry betonové konstrukce vnitřním těsnicím bobtnavým pásem</t>
  </si>
  <si>
    <t>-2132364327</t>
  </si>
  <si>
    <t>"vzdušníková a kalníková šachta PVN1 a PVN2 - pracovní spáry" (5,6*4+3,3*4+1,25*2+1,05*2)*2</t>
  </si>
  <si>
    <t>"vzdušníková šachta PVN1 a PVN2 - pracovní spáry" (3,35*4+3,3*4+1,25*2+1,05*2)</t>
  </si>
  <si>
    <t>"prostupy potrubí DN1200mm" 3,14*1,2*10</t>
  </si>
  <si>
    <t>953171021</t>
  </si>
  <si>
    <t>Osazování kovových předmětů poklopů litinových nebo ocelových včetně rámů, hmotnosti do 50 kg</t>
  </si>
  <si>
    <t>-1892209879</t>
  </si>
  <si>
    <t>5623062-R1</t>
  </si>
  <si>
    <t>poklop šachtový plastový kompozitní termoplast s rámem pro zabetonování C 250, čtvercový  502x502 mm</t>
  </si>
  <si>
    <t>1399169000</t>
  </si>
  <si>
    <t>"poklopy vstupních šachet" 3</t>
  </si>
  <si>
    <t>953961212</t>
  </si>
  <si>
    <t>Kotvy chemické s vyvrtáním otvoru do betonu, železobetonu nebo tvrdého kamene chemická patrona, velikost M 10, hloubka 90 mm</t>
  </si>
  <si>
    <t>-1397552755</t>
  </si>
  <si>
    <t>"kotvení žebříků L1" 8*3</t>
  </si>
  <si>
    <t>953965115</t>
  </si>
  <si>
    <t>Kotvy chemické s vyvrtáním otvoru kotevní šrouby pro chemické kotvy, velikost M 10, délka 130 mm</t>
  </si>
  <si>
    <t>616260026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</si>
  <si>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</si>
  <si>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</si>
  <si>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833962184</t>
  </si>
  <si>
    <t>711</t>
  </si>
  <si>
    <t>Izolace proti vodě, vlhkosti a plynům</t>
  </si>
  <si>
    <t>711111053</t>
  </si>
  <si>
    <t>Provedení izolace proti zemní vlhkosti natěradly a tmely za studena na ploše vodorovné V dvojnásobným nátěrem krystalickou hydroizolací</t>
  </si>
  <si>
    <t>-515776655</t>
  </si>
  <si>
    <t>"vzdušníková a kalníková šachta PVN1 a PVN2 - pracovní spáry" ((5,6*4+3,3*4)*0,30+(1,25*2+1,05*2)*0,25)*2</t>
  </si>
  <si>
    <t>"vzdušníková šachta PVN1 - pracovní spáry" ((3,35*4+3,3*4)*0,30+(1,25*2+1,05*2)*0,30)</t>
  </si>
  <si>
    <t>245510500</t>
  </si>
  <si>
    <t>systém hydroizolační práškový bal. 5 kg</t>
  </si>
  <si>
    <t>kg</t>
  </si>
  <si>
    <t>213468011</t>
  </si>
  <si>
    <t>33,02*1,5 'Přepočtené koeficientem množství</t>
  </si>
  <si>
    <t>711112001</t>
  </si>
  <si>
    <t>Provedení izolace proti zemní vlhkosti natěradly a tmely za studena na ploše svislé S nátěrem penetračním</t>
  </si>
  <si>
    <t>768108329</t>
  </si>
  <si>
    <t>"vnější těsnění pracovních spár" (5,9*8+3,6*8+3,6*8+3,65*8+1,5*8+1,3*8)*0,20</t>
  </si>
  <si>
    <t>"vnější těsnění trubních prostupů" (3,14*1,2*0,20)*10</t>
  </si>
  <si>
    <t>111631500</t>
  </si>
  <si>
    <t>lak asfaltový penetrační (MJ t) bal 9 kg</t>
  </si>
  <si>
    <t>-1364786292</t>
  </si>
  <si>
    <t>38,816*0,00035 'Přepočtené koeficientem množství</t>
  </si>
  <si>
    <t>711142559</t>
  </si>
  <si>
    <t>Provedení izolace proti zemní vlhkosti pásy přitavením NAIP na ploše svislé S</t>
  </si>
  <si>
    <t>1445509219</t>
  </si>
  <si>
    <t>628526740</t>
  </si>
  <si>
    <t>pásy s modifikovaným asfaltem vložka skleněná rohož</t>
  </si>
  <si>
    <t>-1016656084</t>
  </si>
  <si>
    <t>38,816*1,2 'Přepočtené koeficientem množství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</si>
  <si>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</si>
  <si>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</si>
  <si>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</si>
  <si>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440483303</t>
  </si>
  <si>
    <t>767</t>
  </si>
  <si>
    <t>Konstrukce zámečnické</t>
  </si>
  <si>
    <t>767161211</t>
  </si>
  <si>
    <t>Montáž zábradlí rovného z profilové oceli do zdiva, hmotnosti 1 m zábradlí do 20 kg</t>
  </si>
  <si>
    <t>-265119855</t>
  </si>
  <si>
    <t>"montáž zábradlí R1" 20,7*2</t>
  </si>
  <si>
    <t>"montáž zábradlí R2" 16,1</t>
  </si>
  <si>
    <t>Mat 767-001</t>
  </si>
  <si>
    <t>kompozitní zábradlí 2-madlové v.1100mm</t>
  </si>
  <si>
    <t>-556897766</t>
  </si>
  <si>
    <t>767833100</t>
  </si>
  <si>
    <t>Montáž žebříků do zdiva s bočnicemi z profilové oceli, z trubek nebo tenkostěnných profilů</t>
  </si>
  <si>
    <t>-620297008</t>
  </si>
  <si>
    <t>"montáž žebříku L1 dl.5400mm celkem 4ks" 5,4*3</t>
  </si>
  <si>
    <t>Mat 767-002</t>
  </si>
  <si>
    <t>kompozitní žebřík příčkový dl.5400mm š.400mm s odnímatelným výlezovým madlem</t>
  </si>
  <si>
    <t>-4684325</t>
  </si>
  <si>
    <t>"celkový počet" 3</t>
  </si>
  <si>
    <t>767881141</t>
  </si>
  <si>
    <t>Montáž záchytného systému proti pádu bodů samostaných nebo v systému s poddajným kotvícím vedením do železobetonu mechanickými kotvami</t>
  </si>
  <si>
    <t>-1463029011</t>
  </si>
  <si>
    <t>"kotevní body systému zabezpečení proti pádu" 6</t>
  </si>
  <si>
    <t>Mat 767-003</t>
  </si>
  <si>
    <t>nerezový kotvící bod TOPSAFE typ TSL-B5</t>
  </si>
  <si>
    <t>-1947955760</t>
  </si>
  <si>
    <t>Indiv.kalk.767-001</t>
  </si>
  <si>
    <t>Dodávka a montáž kompozitního řetízku dl.2500mm</t>
  </si>
  <si>
    <t>-1386000162</t>
  </si>
  <si>
    <t>998767201</t>
  </si>
  <si>
    <t>Přesun hmot pro zámečnické konstrukce stanovený procentní sazbou (%) z ceny vodorovná dopravní vzdálenost do 50 m v objektech výšky do 6 m</t>
  </si>
  <si>
    <t>-1255083179</t>
  </si>
  <si>
    <t>4 - Vedlejší náklady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</si>
  <si>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</si>
  <si>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</si>
  <si>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</si>
  <si>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VRN9 - Ostatní náklady</t>
  </si>
  <si>
    <t>VRN</t>
  </si>
  <si>
    <t>Vedlejší rozpočtové náklady</t>
  </si>
  <si>
    <t>VRN1</t>
  </si>
  <si>
    <t>Průzkumné, geodetické a projektové práce</t>
  </si>
  <si>
    <t>01210300R</t>
  </si>
  <si>
    <t>Průzkumné, geodetické a projektové práce před výstavbou, v průběhu a po výstavbě</t>
  </si>
  <si>
    <t>1024</t>
  </si>
  <si>
    <t>-965672303</t>
  </si>
  <si>
    <t>01210301R</t>
  </si>
  <si>
    <t>Vytyčení stavby</t>
  </si>
  <si>
    <t>941763486</t>
  </si>
  <si>
    <t>01320300R</t>
  </si>
  <si>
    <t>Fotodokumentace stavby</t>
  </si>
  <si>
    <t>-808985039</t>
  </si>
  <si>
    <t>01325400R</t>
  </si>
  <si>
    <t>Dokumentace skutečného provedení stavby</t>
  </si>
  <si>
    <t>1207453709</t>
  </si>
  <si>
    <t>04110300R</t>
  </si>
  <si>
    <t>Geotechnický dozor během výstavby</t>
  </si>
  <si>
    <t>275744786</t>
  </si>
  <si>
    <t>04260300R</t>
  </si>
  <si>
    <t>Pasportizace stávajících objektů</t>
  </si>
  <si>
    <t>-38733922</t>
  </si>
  <si>
    <t>VRN3</t>
  </si>
  <si>
    <t>Zařízení staveniště</t>
  </si>
  <si>
    <t>03000100R</t>
  </si>
  <si>
    <t>Základní rozdělení průvodních činností a nákladů zařízení staveniště</t>
  </si>
  <si>
    <t>-1856088575</t>
  </si>
  <si>
    <t>Poznámka k položce:
- zřízení a odstranění zpevněných ploch pro ZS
- energie pro ZS (nezbytné vnitrostaveništní rozvody energie vč. zajištění jejich zdrojů)
- osvětlení staveniště
- zřízení, provoz a následná likvidace provozního zařízení staveniště vč. označení a oplocení (oplocení, WC, stavební buňky, informační tabule a uvedení místa zřízení staveniště do původního stavu)</t>
  </si>
  <si>
    <t>VRN9</t>
  </si>
  <si>
    <t>Ostatní náklady</t>
  </si>
  <si>
    <t>09100300R</t>
  </si>
  <si>
    <t>Ostatní náklady před realizací, v průběhu realizace a po realizaci stavby</t>
  </si>
  <si>
    <t>262144</t>
  </si>
  <si>
    <t>-504212226</t>
  </si>
  <si>
    <t>Poznámka k položce:
- zpracování technologických postupů a plánů kontrol
- čištění komunikací a vozidel vyjíždějících ze stavby během stavby
- dílenská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</si>
</sst>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7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5" xfId="0" applyNumberFormat="1" applyFont="1" applyBorder="1" applyAlignment="1" applyProtection="1"/>
    <xf numFmtId="166" fontId="33" fillId="0" borderId="16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3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3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93" t="s">
        <v>16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7"/>
      <c r="AQ5" s="29"/>
      <c r="BE5" s="29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5" t="s">
        <v>19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7"/>
      <c r="AQ6" s="29"/>
      <c r="BE6" s="29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29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9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9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292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29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92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292"/>
      <c r="BS13" s="22" t="s">
        <v>8</v>
      </c>
    </row>
    <row r="14" spans="1:74" ht="15">
      <c r="B14" s="26"/>
      <c r="C14" s="27"/>
      <c r="D14" s="27"/>
      <c r="E14" s="296" t="s">
        <v>32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29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92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292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292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92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92"/>
      <c r="BS19" s="22" t="s">
        <v>8</v>
      </c>
    </row>
    <row r="20" spans="2:71" ht="69.75" customHeight="1">
      <c r="B20" s="26"/>
      <c r="C20" s="27"/>
      <c r="D20" s="27"/>
      <c r="E20" s="298" t="s">
        <v>37</v>
      </c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298"/>
      <c r="AJ20" s="298"/>
      <c r="AK20" s="298"/>
      <c r="AL20" s="298"/>
      <c r="AM20" s="298"/>
      <c r="AN20" s="298"/>
      <c r="AO20" s="27"/>
      <c r="AP20" s="27"/>
      <c r="AQ20" s="29"/>
      <c r="BE20" s="29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9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92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99">
        <f>ROUND(AG51,2)</f>
        <v>0</v>
      </c>
      <c r="AL23" s="300"/>
      <c r="AM23" s="300"/>
      <c r="AN23" s="300"/>
      <c r="AO23" s="300"/>
      <c r="AP23" s="40"/>
      <c r="AQ23" s="43"/>
      <c r="BE23" s="29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9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01" t="s">
        <v>39</v>
      </c>
      <c r="M25" s="301"/>
      <c r="N25" s="301"/>
      <c r="O25" s="301"/>
      <c r="P25" s="40"/>
      <c r="Q25" s="40"/>
      <c r="R25" s="40"/>
      <c r="S25" s="40"/>
      <c r="T25" s="40"/>
      <c r="U25" s="40"/>
      <c r="V25" s="40"/>
      <c r="W25" s="301" t="s">
        <v>40</v>
      </c>
      <c r="X25" s="301"/>
      <c r="Y25" s="301"/>
      <c r="Z25" s="301"/>
      <c r="AA25" s="301"/>
      <c r="AB25" s="301"/>
      <c r="AC25" s="301"/>
      <c r="AD25" s="301"/>
      <c r="AE25" s="301"/>
      <c r="AF25" s="40"/>
      <c r="AG25" s="40"/>
      <c r="AH25" s="40"/>
      <c r="AI25" s="40"/>
      <c r="AJ25" s="40"/>
      <c r="AK25" s="301" t="s">
        <v>41</v>
      </c>
      <c r="AL25" s="301"/>
      <c r="AM25" s="301"/>
      <c r="AN25" s="301"/>
      <c r="AO25" s="301"/>
      <c r="AP25" s="40"/>
      <c r="AQ25" s="43"/>
      <c r="BE25" s="292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284">
        <v>0.21</v>
      </c>
      <c r="M26" s="285"/>
      <c r="N26" s="285"/>
      <c r="O26" s="285"/>
      <c r="P26" s="46"/>
      <c r="Q26" s="46"/>
      <c r="R26" s="46"/>
      <c r="S26" s="46"/>
      <c r="T26" s="46"/>
      <c r="U26" s="46"/>
      <c r="V26" s="46"/>
      <c r="W26" s="286">
        <f>ROUND(AZ51,2)</f>
        <v>0</v>
      </c>
      <c r="X26" s="285"/>
      <c r="Y26" s="285"/>
      <c r="Z26" s="285"/>
      <c r="AA26" s="285"/>
      <c r="AB26" s="285"/>
      <c r="AC26" s="285"/>
      <c r="AD26" s="285"/>
      <c r="AE26" s="285"/>
      <c r="AF26" s="46"/>
      <c r="AG26" s="46"/>
      <c r="AH26" s="46"/>
      <c r="AI26" s="46"/>
      <c r="AJ26" s="46"/>
      <c r="AK26" s="286">
        <f>ROUND(AV51,2)</f>
        <v>0</v>
      </c>
      <c r="AL26" s="285"/>
      <c r="AM26" s="285"/>
      <c r="AN26" s="285"/>
      <c r="AO26" s="285"/>
      <c r="AP26" s="46"/>
      <c r="AQ26" s="48"/>
      <c r="BE26" s="292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284">
        <v>0.15</v>
      </c>
      <c r="M27" s="285"/>
      <c r="N27" s="285"/>
      <c r="O27" s="285"/>
      <c r="P27" s="46"/>
      <c r="Q27" s="46"/>
      <c r="R27" s="46"/>
      <c r="S27" s="46"/>
      <c r="T27" s="46"/>
      <c r="U27" s="46"/>
      <c r="V27" s="46"/>
      <c r="W27" s="286">
        <f>ROUND(BA51,2)</f>
        <v>0</v>
      </c>
      <c r="X27" s="285"/>
      <c r="Y27" s="285"/>
      <c r="Z27" s="285"/>
      <c r="AA27" s="285"/>
      <c r="AB27" s="285"/>
      <c r="AC27" s="285"/>
      <c r="AD27" s="285"/>
      <c r="AE27" s="285"/>
      <c r="AF27" s="46"/>
      <c r="AG27" s="46"/>
      <c r="AH27" s="46"/>
      <c r="AI27" s="46"/>
      <c r="AJ27" s="46"/>
      <c r="AK27" s="286">
        <f>ROUND(AW51,2)</f>
        <v>0</v>
      </c>
      <c r="AL27" s="285"/>
      <c r="AM27" s="285"/>
      <c r="AN27" s="285"/>
      <c r="AO27" s="285"/>
      <c r="AP27" s="46"/>
      <c r="AQ27" s="48"/>
      <c r="BE27" s="292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284">
        <v>0.21</v>
      </c>
      <c r="M28" s="285"/>
      <c r="N28" s="285"/>
      <c r="O28" s="285"/>
      <c r="P28" s="46"/>
      <c r="Q28" s="46"/>
      <c r="R28" s="46"/>
      <c r="S28" s="46"/>
      <c r="T28" s="46"/>
      <c r="U28" s="46"/>
      <c r="V28" s="46"/>
      <c r="W28" s="286">
        <f>ROUND(BB51,2)</f>
        <v>0</v>
      </c>
      <c r="X28" s="285"/>
      <c r="Y28" s="285"/>
      <c r="Z28" s="285"/>
      <c r="AA28" s="285"/>
      <c r="AB28" s="285"/>
      <c r="AC28" s="285"/>
      <c r="AD28" s="285"/>
      <c r="AE28" s="285"/>
      <c r="AF28" s="46"/>
      <c r="AG28" s="46"/>
      <c r="AH28" s="46"/>
      <c r="AI28" s="46"/>
      <c r="AJ28" s="46"/>
      <c r="AK28" s="286">
        <v>0</v>
      </c>
      <c r="AL28" s="285"/>
      <c r="AM28" s="285"/>
      <c r="AN28" s="285"/>
      <c r="AO28" s="285"/>
      <c r="AP28" s="46"/>
      <c r="AQ28" s="48"/>
      <c r="BE28" s="292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284">
        <v>0.15</v>
      </c>
      <c r="M29" s="285"/>
      <c r="N29" s="285"/>
      <c r="O29" s="285"/>
      <c r="P29" s="46"/>
      <c r="Q29" s="46"/>
      <c r="R29" s="46"/>
      <c r="S29" s="46"/>
      <c r="T29" s="46"/>
      <c r="U29" s="46"/>
      <c r="V29" s="46"/>
      <c r="W29" s="286">
        <f>ROUND(BC51,2)</f>
        <v>0</v>
      </c>
      <c r="X29" s="285"/>
      <c r="Y29" s="285"/>
      <c r="Z29" s="285"/>
      <c r="AA29" s="285"/>
      <c r="AB29" s="285"/>
      <c r="AC29" s="285"/>
      <c r="AD29" s="285"/>
      <c r="AE29" s="285"/>
      <c r="AF29" s="46"/>
      <c r="AG29" s="46"/>
      <c r="AH29" s="46"/>
      <c r="AI29" s="46"/>
      <c r="AJ29" s="46"/>
      <c r="AK29" s="286">
        <v>0</v>
      </c>
      <c r="AL29" s="285"/>
      <c r="AM29" s="285"/>
      <c r="AN29" s="285"/>
      <c r="AO29" s="285"/>
      <c r="AP29" s="46"/>
      <c r="AQ29" s="48"/>
      <c r="BE29" s="292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284">
        <v>0</v>
      </c>
      <c r="M30" s="285"/>
      <c r="N30" s="285"/>
      <c r="O30" s="285"/>
      <c r="P30" s="46"/>
      <c r="Q30" s="46"/>
      <c r="R30" s="46"/>
      <c r="S30" s="46"/>
      <c r="T30" s="46"/>
      <c r="U30" s="46"/>
      <c r="V30" s="46"/>
      <c r="W30" s="286">
        <f>ROUND(BD51,2)</f>
        <v>0</v>
      </c>
      <c r="X30" s="285"/>
      <c r="Y30" s="285"/>
      <c r="Z30" s="285"/>
      <c r="AA30" s="285"/>
      <c r="AB30" s="285"/>
      <c r="AC30" s="285"/>
      <c r="AD30" s="285"/>
      <c r="AE30" s="285"/>
      <c r="AF30" s="46"/>
      <c r="AG30" s="46"/>
      <c r="AH30" s="46"/>
      <c r="AI30" s="46"/>
      <c r="AJ30" s="46"/>
      <c r="AK30" s="286">
        <v>0</v>
      </c>
      <c r="AL30" s="285"/>
      <c r="AM30" s="285"/>
      <c r="AN30" s="285"/>
      <c r="AO30" s="285"/>
      <c r="AP30" s="46"/>
      <c r="AQ30" s="48"/>
      <c r="BE30" s="29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92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287" t="s">
        <v>50</v>
      </c>
      <c r="Y32" s="288"/>
      <c r="Z32" s="288"/>
      <c r="AA32" s="288"/>
      <c r="AB32" s="288"/>
      <c r="AC32" s="51"/>
      <c r="AD32" s="51"/>
      <c r="AE32" s="51"/>
      <c r="AF32" s="51"/>
      <c r="AG32" s="51"/>
      <c r="AH32" s="51"/>
      <c r="AI32" s="51"/>
      <c r="AJ32" s="51"/>
      <c r="AK32" s="289">
        <f>SUM(AK23:AK30)</f>
        <v>0</v>
      </c>
      <c r="AL32" s="288"/>
      <c r="AM32" s="288"/>
      <c r="AN32" s="288"/>
      <c r="AO32" s="290"/>
      <c r="AP32" s="49"/>
      <c r="AQ32" s="53"/>
      <c r="BE32" s="29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4317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270" t="str">
        <f>K6</f>
        <v>Výstavba inženýrských sítí v prostoru Slatinice - produktovody a trubní sítě</v>
      </c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272" t="str">
        <f>IF(AN8= "","",AN8)</f>
        <v>30. 11. 2017</v>
      </c>
      <c r="AN44" s="27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Vršanská uhelná a.s.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273" t="str">
        <f>IF(E17="","",E17)</f>
        <v>B-PROJEKTY Teplice s.r.o.</v>
      </c>
      <c r="AN46" s="273"/>
      <c r="AO46" s="273"/>
      <c r="AP46" s="273"/>
      <c r="AQ46" s="61"/>
      <c r="AR46" s="59"/>
      <c r="AS46" s="274" t="s">
        <v>52</v>
      </c>
      <c r="AT46" s="27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276"/>
      <c r="AT47" s="27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278"/>
      <c r="AT48" s="27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280" t="s">
        <v>53</v>
      </c>
      <c r="D49" s="281"/>
      <c r="E49" s="281"/>
      <c r="F49" s="281"/>
      <c r="G49" s="281"/>
      <c r="H49" s="77"/>
      <c r="I49" s="282" t="s">
        <v>54</v>
      </c>
      <c r="J49" s="281"/>
      <c r="K49" s="281"/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281"/>
      <c r="AC49" s="281"/>
      <c r="AD49" s="281"/>
      <c r="AE49" s="281"/>
      <c r="AF49" s="281"/>
      <c r="AG49" s="283" t="s">
        <v>55</v>
      </c>
      <c r="AH49" s="281"/>
      <c r="AI49" s="281"/>
      <c r="AJ49" s="281"/>
      <c r="AK49" s="281"/>
      <c r="AL49" s="281"/>
      <c r="AM49" s="281"/>
      <c r="AN49" s="282" t="s">
        <v>56</v>
      </c>
      <c r="AO49" s="281"/>
      <c r="AP49" s="281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263">
        <f>ROUND(AG52,2)</f>
        <v>0</v>
      </c>
      <c r="AH51" s="263"/>
      <c r="AI51" s="263"/>
      <c r="AJ51" s="263"/>
      <c r="AK51" s="263"/>
      <c r="AL51" s="263"/>
      <c r="AM51" s="263"/>
      <c r="AN51" s="264">
        <f t="shared" ref="AN51:AN64" si="0">SUM(AG51,AT51)</f>
        <v>0</v>
      </c>
      <c r="AO51" s="264"/>
      <c r="AP51" s="264"/>
      <c r="AQ51" s="87" t="s">
        <v>21</v>
      </c>
      <c r="AR51" s="69"/>
      <c r="AS51" s="88">
        <f>ROUND(AS52,2)</f>
        <v>0</v>
      </c>
      <c r="AT51" s="89">
        <f t="shared" ref="AT51:AT64" si="1"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16.5" customHeight="1">
      <c r="B52" s="94"/>
      <c r="C52" s="95"/>
      <c r="D52" s="269" t="s">
        <v>76</v>
      </c>
      <c r="E52" s="269"/>
      <c r="F52" s="269"/>
      <c r="G52" s="269"/>
      <c r="H52" s="269"/>
      <c r="I52" s="96"/>
      <c r="J52" s="269" t="s">
        <v>77</v>
      </c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8">
        <f>ROUND(AG53+AG54+AG63+AG64,2)</f>
        <v>0</v>
      </c>
      <c r="AH52" s="267"/>
      <c r="AI52" s="267"/>
      <c r="AJ52" s="267"/>
      <c r="AK52" s="267"/>
      <c r="AL52" s="267"/>
      <c r="AM52" s="267"/>
      <c r="AN52" s="266">
        <f t="shared" si="0"/>
        <v>0</v>
      </c>
      <c r="AO52" s="267"/>
      <c r="AP52" s="267"/>
      <c r="AQ52" s="97" t="s">
        <v>78</v>
      </c>
      <c r="AR52" s="98"/>
      <c r="AS52" s="99">
        <f>ROUND(AS53+AS54+AS63+AS64,2)</f>
        <v>0</v>
      </c>
      <c r="AT52" s="100">
        <f t="shared" si="1"/>
        <v>0</v>
      </c>
      <c r="AU52" s="101">
        <f>ROUND(AU53+AU54+AU63+AU64,5)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>ROUND(AZ53+AZ54+AZ63+AZ64,2)</f>
        <v>0</v>
      </c>
      <c r="BA52" s="100">
        <f>ROUND(BA53+BA54+BA63+BA64,2)</f>
        <v>0</v>
      </c>
      <c r="BB52" s="100">
        <f>ROUND(BB53+BB54+BB63+BB64,2)</f>
        <v>0</v>
      </c>
      <c r="BC52" s="100">
        <f>ROUND(BC53+BC54+BC63+BC64,2)</f>
        <v>0</v>
      </c>
      <c r="BD52" s="102">
        <f>ROUND(BD53+BD54+BD63+BD64,2)</f>
        <v>0</v>
      </c>
      <c r="BS52" s="103" t="s">
        <v>71</v>
      </c>
      <c r="BT52" s="103" t="s">
        <v>79</v>
      </c>
      <c r="BU52" s="103" t="s">
        <v>73</v>
      </c>
      <c r="BV52" s="103" t="s">
        <v>74</v>
      </c>
      <c r="BW52" s="103" t="s">
        <v>80</v>
      </c>
      <c r="BX52" s="103" t="s">
        <v>7</v>
      </c>
      <c r="CL52" s="103" t="s">
        <v>21</v>
      </c>
      <c r="CM52" s="103" t="s">
        <v>81</v>
      </c>
    </row>
    <row r="53" spans="1:91" s="6" customFormat="1" ht="16.5" customHeight="1">
      <c r="A53" s="104" t="s">
        <v>82</v>
      </c>
      <c r="B53" s="105"/>
      <c r="C53" s="106"/>
      <c r="D53" s="106"/>
      <c r="E53" s="262" t="s">
        <v>79</v>
      </c>
      <c r="F53" s="262"/>
      <c r="G53" s="262"/>
      <c r="H53" s="262"/>
      <c r="I53" s="262"/>
      <c r="J53" s="106"/>
      <c r="K53" s="262" t="s">
        <v>83</v>
      </c>
      <c r="L53" s="262"/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60">
        <f>'1 - ZEMNÍ PRÁCE'!J29</f>
        <v>0</v>
      </c>
      <c r="AH53" s="261"/>
      <c r="AI53" s="261"/>
      <c r="AJ53" s="261"/>
      <c r="AK53" s="261"/>
      <c r="AL53" s="261"/>
      <c r="AM53" s="261"/>
      <c r="AN53" s="260">
        <f t="shared" si="0"/>
        <v>0</v>
      </c>
      <c r="AO53" s="261"/>
      <c r="AP53" s="261"/>
      <c r="AQ53" s="107" t="s">
        <v>84</v>
      </c>
      <c r="AR53" s="108"/>
      <c r="AS53" s="109">
        <v>0</v>
      </c>
      <c r="AT53" s="110">
        <f t="shared" si="1"/>
        <v>0</v>
      </c>
      <c r="AU53" s="111">
        <f>'1 - ZEMNÍ PRÁCE'!P92</f>
        <v>0</v>
      </c>
      <c r="AV53" s="110">
        <f>'1 - ZEMNÍ PRÁCE'!J32</f>
        <v>0</v>
      </c>
      <c r="AW53" s="110">
        <f>'1 - ZEMNÍ PRÁCE'!J33</f>
        <v>0</v>
      </c>
      <c r="AX53" s="110">
        <f>'1 - ZEMNÍ PRÁCE'!J34</f>
        <v>0</v>
      </c>
      <c r="AY53" s="110">
        <f>'1 - ZEMNÍ PRÁCE'!J35</f>
        <v>0</v>
      </c>
      <c r="AZ53" s="110">
        <f>'1 - ZEMNÍ PRÁCE'!F32</f>
        <v>0</v>
      </c>
      <c r="BA53" s="110">
        <f>'1 - ZEMNÍ PRÁCE'!F33</f>
        <v>0</v>
      </c>
      <c r="BB53" s="110">
        <f>'1 - ZEMNÍ PRÁCE'!F34</f>
        <v>0</v>
      </c>
      <c r="BC53" s="110">
        <f>'1 - ZEMNÍ PRÁCE'!F35</f>
        <v>0</v>
      </c>
      <c r="BD53" s="112">
        <f>'1 - ZEMNÍ PRÁCE'!F36</f>
        <v>0</v>
      </c>
      <c r="BT53" s="113" t="s">
        <v>81</v>
      </c>
      <c r="BV53" s="113" t="s">
        <v>74</v>
      </c>
      <c r="BW53" s="113" t="s">
        <v>85</v>
      </c>
      <c r="BX53" s="113" t="s">
        <v>80</v>
      </c>
      <c r="CL53" s="113" t="s">
        <v>21</v>
      </c>
    </row>
    <row r="54" spans="1:91" s="6" customFormat="1" ht="28.5" customHeight="1">
      <c r="B54" s="105"/>
      <c r="C54" s="106"/>
      <c r="D54" s="106"/>
      <c r="E54" s="262" t="s">
        <v>81</v>
      </c>
      <c r="F54" s="262"/>
      <c r="G54" s="262"/>
      <c r="H54" s="262"/>
      <c r="I54" s="262"/>
      <c r="J54" s="106"/>
      <c r="K54" s="262" t="s">
        <v>86</v>
      </c>
      <c r="L54" s="262"/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/>
      <c r="X54" s="262"/>
      <c r="Y54" s="262"/>
      <c r="Z54" s="262"/>
      <c r="AA54" s="262"/>
      <c r="AB54" s="262"/>
      <c r="AC54" s="262"/>
      <c r="AD54" s="262"/>
      <c r="AE54" s="262"/>
      <c r="AF54" s="262"/>
      <c r="AG54" s="265">
        <f>ROUND(SUM(AG55:AG62),2)</f>
        <v>0</v>
      </c>
      <c r="AH54" s="261"/>
      <c r="AI54" s="261"/>
      <c r="AJ54" s="261"/>
      <c r="AK54" s="261"/>
      <c r="AL54" s="261"/>
      <c r="AM54" s="261"/>
      <c r="AN54" s="260">
        <f t="shared" si="0"/>
        <v>0</v>
      </c>
      <c r="AO54" s="261"/>
      <c r="AP54" s="261"/>
      <c r="AQ54" s="107" t="s">
        <v>84</v>
      </c>
      <c r="AR54" s="108"/>
      <c r="AS54" s="109">
        <f>ROUND(SUM(AS55:AS62),2)</f>
        <v>0</v>
      </c>
      <c r="AT54" s="110">
        <f t="shared" si="1"/>
        <v>0</v>
      </c>
      <c r="AU54" s="111">
        <f>ROUND(SUM(AU55:AU62),5)</f>
        <v>0</v>
      </c>
      <c r="AV54" s="110">
        <f>ROUND(AZ54*L26,2)</f>
        <v>0</v>
      </c>
      <c r="AW54" s="110">
        <f>ROUND(BA54*L27,2)</f>
        <v>0</v>
      </c>
      <c r="AX54" s="110">
        <f>ROUND(BB54*L26,2)</f>
        <v>0</v>
      </c>
      <c r="AY54" s="110">
        <f>ROUND(BC54*L27,2)</f>
        <v>0</v>
      </c>
      <c r="AZ54" s="110">
        <f>ROUND(SUM(AZ55:AZ62),2)</f>
        <v>0</v>
      </c>
      <c r="BA54" s="110">
        <f>ROUND(SUM(BA55:BA62),2)</f>
        <v>0</v>
      </c>
      <c r="BB54" s="110">
        <f>ROUND(SUM(BB55:BB62),2)</f>
        <v>0</v>
      </c>
      <c r="BC54" s="110">
        <f>ROUND(SUM(BC55:BC62),2)</f>
        <v>0</v>
      </c>
      <c r="BD54" s="112">
        <f>ROUND(SUM(BD55:BD62),2)</f>
        <v>0</v>
      </c>
      <c r="BS54" s="113" t="s">
        <v>71</v>
      </c>
      <c r="BT54" s="113" t="s">
        <v>81</v>
      </c>
      <c r="BU54" s="113" t="s">
        <v>73</v>
      </c>
      <c r="BV54" s="113" t="s">
        <v>74</v>
      </c>
      <c r="BW54" s="113" t="s">
        <v>87</v>
      </c>
      <c r="BX54" s="113" t="s">
        <v>80</v>
      </c>
      <c r="CL54" s="113" t="s">
        <v>21</v>
      </c>
    </row>
    <row r="55" spans="1:91" s="6" customFormat="1" ht="16.5" customHeight="1">
      <c r="A55" s="104" t="s">
        <v>82</v>
      </c>
      <c r="B55" s="105"/>
      <c r="C55" s="106"/>
      <c r="D55" s="106"/>
      <c r="E55" s="106"/>
      <c r="F55" s="262" t="s">
        <v>88</v>
      </c>
      <c r="G55" s="262"/>
      <c r="H55" s="262"/>
      <c r="I55" s="262"/>
      <c r="J55" s="262"/>
      <c r="K55" s="106"/>
      <c r="L55" s="262" t="s">
        <v>89</v>
      </c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0">
        <f>'01 - PVN 1'!J31</f>
        <v>0</v>
      </c>
      <c r="AH55" s="261"/>
      <c r="AI55" s="261"/>
      <c r="AJ55" s="261"/>
      <c r="AK55" s="261"/>
      <c r="AL55" s="261"/>
      <c r="AM55" s="261"/>
      <c r="AN55" s="260">
        <f t="shared" si="0"/>
        <v>0</v>
      </c>
      <c r="AO55" s="261"/>
      <c r="AP55" s="261"/>
      <c r="AQ55" s="107" t="s">
        <v>84</v>
      </c>
      <c r="AR55" s="108"/>
      <c r="AS55" s="109">
        <v>0</v>
      </c>
      <c r="AT55" s="110">
        <f t="shared" si="1"/>
        <v>0</v>
      </c>
      <c r="AU55" s="111">
        <f>'01 - PVN 1'!P93</f>
        <v>0</v>
      </c>
      <c r="AV55" s="110">
        <f>'01 - PVN 1'!J34</f>
        <v>0</v>
      </c>
      <c r="AW55" s="110">
        <f>'01 - PVN 1'!J35</f>
        <v>0</v>
      </c>
      <c r="AX55" s="110">
        <f>'01 - PVN 1'!J36</f>
        <v>0</v>
      </c>
      <c r="AY55" s="110">
        <f>'01 - PVN 1'!J37</f>
        <v>0</v>
      </c>
      <c r="AZ55" s="110">
        <f>'01 - PVN 1'!F34</f>
        <v>0</v>
      </c>
      <c r="BA55" s="110">
        <f>'01 - PVN 1'!F35</f>
        <v>0</v>
      </c>
      <c r="BB55" s="110">
        <f>'01 - PVN 1'!F36</f>
        <v>0</v>
      </c>
      <c r="BC55" s="110">
        <f>'01 - PVN 1'!F37</f>
        <v>0</v>
      </c>
      <c r="BD55" s="112">
        <f>'01 - PVN 1'!F38</f>
        <v>0</v>
      </c>
      <c r="BT55" s="113" t="s">
        <v>90</v>
      </c>
      <c r="BV55" s="113" t="s">
        <v>74</v>
      </c>
      <c r="BW55" s="113" t="s">
        <v>91</v>
      </c>
      <c r="BX55" s="113" t="s">
        <v>87</v>
      </c>
      <c r="CL55" s="113" t="s">
        <v>21</v>
      </c>
    </row>
    <row r="56" spans="1:91" s="6" customFormat="1" ht="16.5" customHeight="1">
      <c r="A56" s="104" t="s">
        <v>82</v>
      </c>
      <c r="B56" s="105"/>
      <c r="C56" s="106"/>
      <c r="D56" s="106"/>
      <c r="E56" s="106"/>
      <c r="F56" s="262" t="s">
        <v>92</v>
      </c>
      <c r="G56" s="262"/>
      <c r="H56" s="262"/>
      <c r="I56" s="262"/>
      <c r="J56" s="262"/>
      <c r="K56" s="106"/>
      <c r="L56" s="262" t="s">
        <v>93</v>
      </c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0">
        <f>'02 - PVN 2'!J31</f>
        <v>0</v>
      </c>
      <c r="AH56" s="261"/>
      <c r="AI56" s="261"/>
      <c r="AJ56" s="261"/>
      <c r="AK56" s="261"/>
      <c r="AL56" s="261"/>
      <c r="AM56" s="261"/>
      <c r="AN56" s="260">
        <f t="shared" si="0"/>
        <v>0</v>
      </c>
      <c r="AO56" s="261"/>
      <c r="AP56" s="261"/>
      <c r="AQ56" s="107" t="s">
        <v>84</v>
      </c>
      <c r="AR56" s="108"/>
      <c r="AS56" s="109">
        <v>0</v>
      </c>
      <c r="AT56" s="110">
        <f t="shared" si="1"/>
        <v>0</v>
      </c>
      <c r="AU56" s="111">
        <f>'02 - PVN 2'!P93</f>
        <v>0</v>
      </c>
      <c r="AV56" s="110">
        <f>'02 - PVN 2'!J34</f>
        <v>0</v>
      </c>
      <c r="AW56" s="110">
        <f>'02 - PVN 2'!J35</f>
        <v>0</v>
      </c>
      <c r="AX56" s="110">
        <f>'02 - PVN 2'!J36</f>
        <v>0</v>
      </c>
      <c r="AY56" s="110">
        <f>'02 - PVN 2'!J37</f>
        <v>0</v>
      </c>
      <c r="AZ56" s="110">
        <f>'02 - PVN 2'!F34</f>
        <v>0</v>
      </c>
      <c r="BA56" s="110">
        <f>'02 - PVN 2'!F35</f>
        <v>0</v>
      </c>
      <c r="BB56" s="110">
        <f>'02 - PVN 2'!F36</f>
        <v>0</v>
      </c>
      <c r="BC56" s="110">
        <f>'02 - PVN 2'!F37</f>
        <v>0</v>
      </c>
      <c r="BD56" s="112">
        <f>'02 - PVN 2'!F38</f>
        <v>0</v>
      </c>
      <c r="BT56" s="113" t="s">
        <v>90</v>
      </c>
      <c r="BV56" s="113" t="s">
        <v>74</v>
      </c>
      <c r="BW56" s="113" t="s">
        <v>94</v>
      </c>
      <c r="BX56" s="113" t="s">
        <v>87</v>
      </c>
      <c r="CL56" s="113" t="s">
        <v>21</v>
      </c>
    </row>
    <row r="57" spans="1:91" s="6" customFormat="1" ht="16.5" customHeight="1">
      <c r="A57" s="104" t="s">
        <v>82</v>
      </c>
      <c r="B57" s="105"/>
      <c r="C57" s="106"/>
      <c r="D57" s="106"/>
      <c r="E57" s="106"/>
      <c r="F57" s="262" t="s">
        <v>95</v>
      </c>
      <c r="G57" s="262"/>
      <c r="H57" s="262"/>
      <c r="I57" s="262"/>
      <c r="J57" s="262"/>
      <c r="K57" s="106"/>
      <c r="L57" s="262" t="s">
        <v>96</v>
      </c>
      <c r="M57" s="262"/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262"/>
      <c r="AG57" s="260">
        <f>'03 - ODKALENÍ PVN 1 A PVN2'!J31</f>
        <v>0</v>
      </c>
      <c r="AH57" s="261"/>
      <c r="AI57" s="261"/>
      <c r="AJ57" s="261"/>
      <c r="AK57" s="261"/>
      <c r="AL57" s="261"/>
      <c r="AM57" s="261"/>
      <c r="AN57" s="260">
        <f t="shared" si="0"/>
        <v>0</v>
      </c>
      <c r="AO57" s="261"/>
      <c r="AP57" s="261"/>
      <c r="AQ57" s="107" t="s">
        <v>84</v>
      </c>
      <c r="AR57" s="108"/>
      <c r="AS57" s="109">
        <v>0</v>
      </c>
      <c r="AT57" s="110">
        <f t="shared" si="1"/>
        <v>0</v>
      </c>
      <c r="AU57" s="111">
        <f>'03 - ODKALENÍ PVN 1 A PVN2'!P93</f>
        <v>0</v>
      </c>
      <c r="AV57" s="110">
        <f>'03 - ODKALENÍ PVN 1 A PVN2'!J34</f>
        <v>0</v>
      </c>
      <c r="AW57" s="110">
        <f>'03 - ODKALENÍ PVN 1 A PVN2'!J35</f>
        <v>0</v>
      </c>
      <c r="AX57" s="110">
        <f>'03 - ODKALENÍ PVN 1 A PVN2'!J36</f>
        <v>0</v>
      </c>
      <c r="AY57" s="110">
        <f>'03 - ODKALENÍ PVN 1 A PVN2'!J37</f>
        <v>0</v>
      </c>
      <c r="AZ57" s="110">
        <f>'03 - ODKALENÍ PVN 1 A PVN2'!F34</f>
        <v>0</v>
      </c>
      <c r="BA57" s="110">
        <f>'03 - ODKALENÍ PVN 1 A PVN2'!F35</f>
        <v>0</v>
      </c>
      <c r="BB57" s="110">
        <f>'03 - ODKALENÍ PVN 1 A PVN2'!F36</f>
        <v>0</v>
      </c>
      <c r="BC57" s="110">
        <f>'03 - ODKALENÍ PVN 1 A PVN2'!F37</f>
        <v>0</v>
      </c>
      <c r="BD57" s="112">
        <f>'03 - ODKALENÍ PVN 1 A PVN2'!F38</f>
        <v>0</v>
      </c>
      <c r="BT57" s="113" t="s">
        <v>90</v>
      </c>
      <c r="BV57" s="113" t="s">
        <v>74</v>
      </c>
      <c r="BW57" s="113" t="s">
        <v>97</v>
      </c>
      <c r="BX57" s="113" t="s">
        <v>87</v>
      </c>
      <c r="CL57" s="113" t="s">
        <v>21</v>
      </c>
    </row>
    <row r="58" spans="1:91" s="6" customFormat="1" ht="28.5" customHeight="1">
      <c r="A58" s="104" t="s">
        <v>82</v>
      </c>
      <c r="B58" s="105"/>
      <c r="C58" s="106"/>
      <c r="D58" s="106"/>
      <c r="E58" s="106"/>
      <c r="F58" s="262" t="s">
        <v>98</v>
      </c>
      <c r="G58" s="262"/>
      <c r="H58" s="262"/>
      <c r="I58" s="262"/>
      <c r="J58" s="262"/>
      <c r="K58" s="106"/>
      <c r="L58" s="262" t="s">
        <v>99</v>
      </c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0">
        <f>'04 - NAPOJENÍ UŽITKOVÉ VO...'!J31</f>
        <v>0</v>
      </c>
      <c r="AH58" s="261"/>
      <c r="AI58" s="261"/>
      <c r="AJ58" s="261"/>
      <c r="AK58" s="261"/>
      <c r="AL58" s="261"/>
      <c r="AM58" s="261"/>
      <c r="AN58" s="260">
        <f t="shared" si="0"/>
        <v>0</v>
      </c>
      <c r="AO58" s="261"/>
      <c r="AP58" s="261"/>
      <c r="AQ58" s="107" t="s">
        <v>84</v>
      </c>
      <c r="AR58" s="108"/>
      <c r="AS58" s="109">
        <v>0</v>
      </c>
      <c r="AT58" s="110">
        <f t="shared" si="1"/>
        <v>0</v>
      </c>
      <c r="AU58" s="111">
        <f>'04 - NAPOJENÍ UŽITKOVÉ VO...'!P96</f>
        <v>0</v>
      </c>
      <c r="AV58" s="110">
        <f>'04 - NAPOJENÍ UŽITKOVÉ VO...'!J34</f>
        <v>0</v>
      </c>
      <c r="AW58" s="110">
        <f>'04 - NAPOJENÍ UŽITKOVÉ VO...'!J35</f>
        <v>0</v>
      </c>
      <c r="AX58" s="110">
        <f>'04 - NAPOJENÍ UŽITKOVÉ VO...'!J36</f>
        <v>0</v>
      </c>
      <c r="AY58" s="110">
        <f>'04 - NAPOJENÍ UŽITKOVÉ VO...'!J37</f>
        <v>0</v>
      </c>
      <c r="AZ58" s="110">
        <f>'04 - NAPOJENÍ UŽITKOVÉ VO...'!F34</f>
        <v>0</v>
      </c>
      <c r="BA58" s="110">
        <f>'04 - NAPOJENÍ UŽITKOVÉ VO...'!F35</f>
        <v>0</v>
      </c>
      <c r="BB58" s="110">
        <f>'04 - NAPOJENÍ UŽITKOVÉ VO...'!F36</f>
        <v>0</v>
      </c>
      <c r="BC58" s="110">
        <f>'04 - NAPOJENÍ UŽITKOVÉ VO...'!F37</f>
        <v>0</v>
      </c>
      <c r="BD58" s="112">
        <f>'04 - NAPOJENÍ UŽITKOVÉ VO...'!F38</f>
        <v>0</v>
      </c>
      <c r="BT58" s="113" t="s">
        <v>90</v>
      </c>
      <c r="BV58" s="113" t="s">
        <v>74</v>
      </c>
      <c r="BW58" s="113" t="s">
        <v>100</v>
      </c>
      <c r="BX58" s="113" t="s">
        <v>87</v>
      </c>
      <c r="CL58" s="113" t="s">
        <v>21</v>
      </c>
    </row>
    <row r="59" spans="1:91" s="6" customFormat="1" ht="28.5" customHeight="1">
      <c r="A59" s="104" t="s">
        <v>82</v>
      </c>
      <c r="B59" s="105"/>
      <c r="C59" s="106"/>
      <c r="D59" s="106"/>
      <c r="E59" s="106"/>
      <c r="F59" s="262" t="s">
        <v>101</v>
      </c>
      <c r="G59" s="262"/>
      <c r="H59" s="262"/>
      <c r="I59" s="262"/>
      <c r="J59" s="262"/>
      <c r="K59" s="106"/>
      <c r="L59" s="262" t="s">
        <v>102</v>
      </c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0">
        <f>'05 - NAPOJENÍ UŽITKOVÉ VO...'!J31</f>
        <v>0</v>
      </c>
      <c r="AH59" s="261"/>
      <c r="AI59" s="261"/>
      <c r="AJ59" s="261"/>
      <c r="AK59" s="261"/>
      <c r="AL59" s="261"/>
      <c r="AM59" s="261"/>
      <c r="AN59" s="260">
        <f t="shared" si="0"/>
        <v>0</v>
      </c>
      <c r="AO59" s="261"/>
      <c r="AP59" s="261"/>
      <c r="AQ59" s="107" t="s">
        <v>84</v>
      </c>
      <c r="AR59" s="108"/>
      <c r="AS59" s="109">
        <v>0</v>
      </c>
      <c r="AT59" s="110">
        <f t="shared" si="1"/>
        <v>0</v>
      </c>
      <c r="AU59" s="111">
        <f>'05 - NAPOJENÍ UŽITKOVÉ VO...'!P96</f>
        <v>0</v>
      </c>
      <c r="AV59" s="110">
        <f>'05 - NAPOJENÍ UŽITKOVÉ VO...'!J34</f>
        <v>0</v>
      </c>
      <c r="AW59" s="110">
        <f>'05 - NAPOJENÍ UŽITKOVÉ VO...'!J35</f>
        <v>0</v>
      </c>
      <c r="AX59" s="110">
        <f>'05 - NAPOJENÍ UŽITKOVÉ VO...'!J36</f>
        <v>0</v>
      </c>
      <c r="AY59" s="110">
        <f>'05 - NAPOJENÍ UŽITKOVÉ VO...'!J37</f>
        <v>0</v>
      </c>
      <c r="AZ59" s="110">
        <f>'05 - NAPOJENÍ UŽITKOVÉ VO...'!F34</f>
        <v>0</v>
      </c>
      <c r="BA59" s="110">
        <f>'05 - NAPOJENÍ UŽITKOVÉ VO...'!F35</f>
        <v>0</v>
      </c>
      <c r="BB59" s="110">
        <f>'05 - NAPOJENÍ UŽITKOVÉ VO...'!F36</f>
        <v>0</v>
      </c>
      <c r="BC59" s="110">
        <f>'05 - NAPOJENÍ UŽITKOVÉ VO...'!F37</f>
        <v>0</v>
      </c>
      <c r="BD59" s="112">
        <f>'05 - NAPOJENÍ UŽITKOVÉ VO...'!F38</f>
        <v>0</v>
      </c>
      <c r="BT59" s="113" t="s">
        <v>90</v>
      </c>
      <c r="BV59" s="113" t="s">
        <v>74</v>
      </c>
      <c r="BW59" s="113" t="s">
        <v>103</v>
      </c>
      <c r="BX59" s="113" t="s">
        <v>87</v>
      </c>
      <c r="CL59" s="113" t="s">
        <v>21</v>
      </c>
    </row>
    <row r="60" spans="1:91" s="6" customFormat="1" ht="16.5" customHeight="1">
      <c r="A60" s="104" t="s">
        <v>82</v>
      </c>
      <c r="B60" s="105"/>
      <c r="C60" s="106"/>
      <c r="D60" s="106"/>
      <c r="E60" s="106"/>
      <c r="F60" s="262" t="s">
        <v>104</v>
      </c>
      <c r="G60" s="262"/>
      <c r="H60" s="262"/>
      <c r="I60" s="262"/>
      <c r="J60" s="262"/>
      <c r="K60" s="106"/>
      <c r="L60" s="262" t="s">
        <v>105</v>
      </c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2"/>
      <c r="AD60" s="262"/>
      <c r="AE60" s="262"/>
      <c r="AF60" s="262"/>
      <c r="AG60" s="260">
        <f>'06 - BYPASS NA POTRUBÍ  P...'!J31</f>
        <v>0</v>
      </c>
      <c r="AH60" s="261"/>
      <c r="AI60" s="261"/>
      <c r="AJ60" s="261"/>
      <c r="AK60" s="261"/>
      <c r="AL60" s="261"/>
      <c r="AM60" s="261"/>
      <c r="AN60" s="260">
        <f t="shared" si="0"/>
        <v>0</v>
      </c>
      <c r="AO60" s="261"/>
      <c r="AP60" s="261"/>
      <c r="AQ60" s="107" t="s">
        <v>84</v>
      </c>
      <c r="AR60" s="108"/>
      <c r="AS60" s="109">
        <v>0</v>
      </c>
      <c r="AT60" s="110">
        <f t="shared" si="1"/>
        <v>0</v>
      </c>
      <c r="AU60" s="111">
        <f>'06 - BYPASS NA POTRUBÍ  P...'!P92</f>
        <v>0</v>
      </c>
      <c r="AV60" s="110">
        <f>'06 - BYPASS NA POTRUBÍ  P...'!J34</f>
        <v>0</v>
      </c>
      <c r="AW60" s="110">
        <f>'06 - BYPASS NA POTRUBÍ  P...'!J35</f>
        <v>0</v>
      </c>
      <c r="AX60" s="110">
        <f>'06 - BYPASS NA POTRUBÍ  P...'!J36</f>
        <v>0</v>
      </c>
      <c r="AY60" s="110">
        <f>'06 - BYPASS NA POTRUBÍ  P...'!J37</f>
        <v>0</v>
      </c>
      <c r="AZ60" s="110">
        <f>'06 - BYPASS NA POTRUBÍ  P...'!F34</f>
        <v>0</v>
      </c>
      <c r="BA60" s="110">
        <f>'06 - BYPASS NA POTRUBÍ  P...'!F35</f>
        <v>0</v>
      </c>
      <c r="BB60" s="110">
        <f>'06 - BYPASS NA POTRUBÍ  P...'!F36</f>
        <v>0</v>
      </c>
      <c r="BC60" s="110">
        <f>'06 - BYPASS NA POTRUBÍ  P...'!F37</f>
        <v>0</v>
      </c>
      <c r="BD60" s="112">
        <f>'06 - BYPASS NA POTRUBÍ  P...'!F38</f>
        <v>0</v>
      </c>
      <c r="BT60" s="113" t="s">
        <v>90</v>
      </c>
      <c r="BV60" s="113" t="s">
        <v>74</v>
      </c>
      <c r="BW60" s="113" t="s">
        <v>106</v>
      </c>
      <c r="BX60" s="113" t="s">
        <v>87</v>
      </c>
      <c r="CL60" s="113" t="s">
        <v>21</v>
      </c>
    </row>
    <row r="61" spans="1:91" s="6" customFormat="1" ht="16.5" customHeight="1">
      <c r="A61" s="104" t="s">
        <v>82</v>
      </c>
      <c r="B61" s="105"/>
      <c r="C61" s="106"/>
      <c r="D61" s="106"/>
      <c r="E61" s="106"/>
      <c r="F61" s="262" t="s">
        <v>107</v>
      </c>
      <c r="G61" s="262"/>
      <c r="H61" s="262"/>
      <c r="I61" s="262"/>
      <c r="J61" s="262"/>
      <c r="K61" s="106"/>
      <c r="L61" s="262" t="s">
        <v>108</v>
      </c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2"/>
      <c r="AD61" s="262"/>
      <c r="AE61" s="262"/>
      <c r="AF61" s="262"/>
      <c r="AG61" s="260">
        <f>'07 - ODKALOVACÍ ŠACHTA'!J31</f>
        <v>0</v>
      </c>
      <c r="AH61" s="261"/>
      <c r="AI61" s="261"/>
      <c r="AJ61" s="261"/>
      <c r="AK61" s="261"/>
      <c r="AL61" s="261"/>
      <c r="AM61" s="261"/>
      <c r="AN61" s="260">
        <f t="shared" si="0"/>
        <v>0</v>
      </c>
      <c r="AO61" s="261"/>
      <c r="AP61" s="261"/>
      <c r="AQ61" s="107" t="s">
        <v>84</v>
      </c>
      <c r="AR61" s="108"/>
      <c r="AS61" s="109">
        <v>0</v>
      </c>
      <c r="AT61" s="110">
        <f t="shared" si="1"/>
        <v>0</v>
      </c>
      <c r="AU61" s="111">
        <f>'07 - ODKALOVACÍ ŠACHTA'!P95</f>
        <v>0</v>
      </c>
      <c r="AV61" s="110">
        <f>'07 - ODKALOVACÍ ŠACHTA'!J34</f>
        <v>0</v>
      </c>
      <c r="AW61" s="110">
        <f>'07 - ODKALOVACÍ ŠACHTA'!J35</f>
        <v>0</v>
      </c>
      <c r="AX61" s="110">
        <f>'07 - ODKALOVACÍ ŠACHTA'!J36</f>
        <v>0</v>
      </c>
      <c r="AY61" s="110">
        <f>'07 - ODKALOVACÍ ŠACHTA'!J37</f>
        <v>0</v>
      </c>
      <c r="AZ61" s="110">
        <f>'07 - ODKALOVACÍ ŠACHTA'!F34</f>
        <v>0</v>
      </c>
      <c r="BA61" s="110">
        <f>'07 - ODKALOVACÍ ŠACHTA'!F35</f>
        <v>0</v>
      </c>
      <c r="BB61" s="110">
        <f>'07 - ODKALOVACÍ ŠACHTA'!F36</f>
        <v>0</v>
      </c>
      <c r="BC61" s="110">
        <f>'07 - ODKALOVACÍ ŠACHTA'!F37</f>
        <v>0</v>
      </c>
      <c r="BD61" s="112">
        <f>'07 - ODKALOVACÍ ŠACHTA'!F38</f>
        <v>0</v>
      </c>
      <c r="BT61" s="113" t="s">
        <v>90</v>
      </c>
      <c r="BV61" s="113" t="s">
        <v>74</v>
      </c>
      <c r="BW61" s="113" t="s">
        <v>109</v>
      </c>
      <c r="BX61" s="113" t="s">
        <v>87</v>
      </c>
      <c r="CL61" s="113" t="s">
        <v>21</v>
      </c>
    </row>
    <row r="62" spans="1:91" s="6" customFormat="1" ht="28.5" customHeight="1">
      <c r="A62" s="104" t="s">
        <v>82</v>
      </c>
      <c r="B62" s="105"/>
      <c r="C62" s="106"/>
      <c r="D62" s="106"/>
      <c r="E62" s="106"/>
      <c r="F62" s="262" t="s">
        <v>110</v>
      </c>
      <c r="G62" s="262"/>
      <c r="H62" s="262"/>
      <c r="I62" s="262"/>
      <c r="J62" s="262"/>
      <c r="K62" s="106"/>
      <c r="L62" s="262" t="s">
        <v>111</v>
      </c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0">
        <f>'08 - SPOLEČNÁ VZDUŠNÍKOVÁ...'!J31</f>
        <v>0</v>
      </c>
      <c r="AH62" s="261"/>
      <c r="AI62" s="261"/>
      <c r="AJ62" s="261"/>
      <c r="AK62" s="261"/>
      <c r="AL62" s="261"/>
      <c r="AM62" s="261"/>
      <c r="AN62" s="260">
        <f t="shared" si="0"/>
        <v>0</v>
      </c>
      <c r="AO62" s="261"/>
      <c r="AP62" s="261"/>
      <c r="AQ62" s="107" t="s">
        <v>84</v>
      </c>
      <c r="AR62" s="108"/>
      <c r="AS62" s="109">
        <v>0</v>
      </c>
      <c r="AT62" s="110">
        <f t="shared" si="1"/>
        <v>0</v>
      </c>
      <c r="AU62" s="111">
        <f>'08 - SPOLEČNÁ VZDUŠNÍKOVÁ...'!P95</f>
        <v>0</v>
      </c>
      <c r="AV62" s="110">
        <f>'08 - SPOLEČNÁ VZDUŠNÍKOVÁ...'!J34</f>
        <v>0</v>
      </c>
      <c r="AW62" s="110">
        <f>'08 - SPOLEČNÁ VZDUŠNÍKOVÁ...'!J35</f>
        <v>0</v>
      </c>
      <c r="AX62" s="110">
        <f>'08 - SPOLEČNÁ VZDUŠNÍKOVÁ...'!J36</f>
        <v>0</v>
      </c>
      <c r="AY62" s="110">
        <f>'08 - SPOLEČNÁ VZDUŠNÍKOVÁ...'!J37</f>
        <v>0</v>
      </c>
      <c r="AZ62" s="110">
        <f>'08 - SPOLEČNÁ VZDUŠNÍKOVÁ...'!F34</f>
        <v>0</v>
      </c>
      <c r="BA62" s="110">
        <f>'08 - SPOLEČNÁ VZDUŠNÍKOVÁ...'!F35</f>
        <v>0</v>
      </c>
      <c r="BB62" s="110">
        <f>'08 - SPOLEČNÁ VZDUŠNÍKOVÁ...'!F36</f>
        <v>0</v>
      </c>
      <c r="BC62" s="110">
        <f>'08 - SPOLEČNÁ VZDUŠNÍKOVÁ...'!F37</f>
        <v>0</v>
      </c>
      <c r="BD62" s="112">
        <f>'08 - SPOLEČNÁ VZDUŠNÍKOVÁ...'!F38</f>
        <v>0</v>
      </c>
      <c r="BT62" s="113" t="s">
        <v>90</v>
      </c>
      <c r="BV62" s="113" t="s">
        <v>74</v>
      </c>
      <c r="BW62" s="113" t="s">
        <v>112</v>
      </c>
      <c r="BX62" s="113" t="s">
        <v>87</v>
      </c>
      <c r="CL62" s="113" t="s">
        <v>21</v>
      </c>
    </row>
    <row r="63" spans="1:91" s="6" customFormat="1" ht="28.5" customHeight="1">
      <c r="A63" s="104" t="s">
        <v>82</v>
      </c>
      <c r="B63" s="105"/>
      <c r="C63" s="106"/>
      <c r="D63" s="106"/>
      <c r="E63" s="262" t="s">
        <v>90</v>
      </c>
      <c r="F63" s="262"/>
      <c r="G63" s="262"/>
      <c r="H63" s="262"/>
      <c r="I63" s="262"/>
      <c r="J63" s="106"/>
      <c r="K63" s="262" t="s">
        <v>113</v>
      </c>
      <c r="L63" s="262"/>
      <c r="M63" s="262"/>
      <c r="N63" s="262"/>
      <c r="O63" s="262"/>
      <c r="P63" s="262"/>
      <c r="Q63" s="262"/>
      <c r="R63" s="262"/>
      <c r="S63" s="262"/>
      <c r="T63" s="262"/>
      <c r="U63" s="262"/>
      <c r="V63" s="262"/>
      <c r="W63" s="262"/>
      <c r="X63" s="262"/>
      <c r="Y63" s="262"/>
      <c r="Z63" s="262"/>
      <c r="AA63" s="262"/>
      <c r="AB63" s="262"/>
      <c r="AC63" s="262"/>
      <c r="AD63" s="262"/>
      <c r="AE63" s="262"/>
      <c r="AF63" s="262"/>
      <c r="AG63" s="260">
        <f>'3 - STAVEBNÍ ČÁST - VZDUŠ...'!J29</f>
        <v>0</v>
      </c>
      <c r="AH63" s="261"/>
      <c r="AI63" s="261"/>
      <c r="AJ63" s="261"/>
      <c r="AK63" s="261"/>
      <c r="AL63" s="261"/>
      <c r="AM63" s="261"/>
      <c r="AN63" s="260">
        <f t="shared" si="0"/>
        <v>0</v>
      </c>
      <c r="AO63" s="261"/>
      <c r="AP63" s="261"/>
      <c r="AQ63" s="107" t="s">
        <v>84</v>
      </c>
      <c r="AR63" s="108"/>
      <c r="AS63" s="109">
        <v>0</v>
      </c>
      <c r="AT63" s="110">
        <f t="shared" si="1"/>
        <v>0</v>
      </c>
      <c r="AU63" s="111">
        <f>'3 - STAVEBNÍ ČÁST - VZDUŠ...'!P92</f>
        <v>0</v>
      </c>
      <c r="AV63" s="110">
        <f>'3 - STAVEBNÍ ČÁST - VZDUŠ...'!J32</f>
        <v>0</v>
      </c>
      <c r="AW63" s="110">
        <f>'3 - STAVEBNÍ ČÁST - VZDUŠ...'!J33</f>
        <v>0</v>
      </c>
      <c r="AX63" s="110">
        <f>'3 - STAVEBNÍ ČÁST - VZDUŠ...'!J34</f>
        <v>0</v>
      </c>
      <c r="AY63" s="110">
        <f>'3 - STAVEBNÍ ČÁST - VZDUŠ...'!J35</f>
        <v>0</v>
      </c>
      <c r="AZ63" s="110">
        <f>'3 - STAVEBNÍ ČÁST - VZDUŠ...'!F32</f>
        <v>0</v>
      </c>
      <c r="BA63" s="110">
        <f>'3 - STAVEBNÍ ČÁST - VZDUŠ...'!F33</f>
        <v>0</v>
      </c>
      <c r="BB63" s="110">
        <f>'3 - STAVEBNÍ ČÁST - VZDUŠ...'!F34</f>
        <v>0</v>
      </c>
      <c r="BC63" s="110">
        <f>'3 - STAVEBNÍ ČÁST - VZDUŠ...'!F35</f>
        <v>0</v>
      </c>
      <c r="BD63" s="112">
        <f>'3 - STAVEBNÍ ČÁST - VZDUŠ...'!F36</f>
        <v>0</v>
      </c>
      <c r="BT63" s="113" t="s">
        <v>81</v>
      </c>
      <c r="BV63" s="113" t="s">
        <v>74</v>
      </c>
      <c r="BW63" s="113" t="s">
        <v>114</v>
      </c>
      <c r="BX63" s="113" t="s">
        <v>80</v>
      </c>
      <c r="CL63" s="113" t="s">
        <v>21</v>
      </c>
    </row>
    <row r="64" spans="1:91" s="6" customFormat="1" ht="16.5" customHeight="1">
      <c r="A64" s="104" t="s">
        <v>82</v>
      </c>
      <c r="B64" s="105"/>
      <c r="C64" s="106"/>
      <c r="D64" s="106"/>
      <c r="E64" s="262" t="s">
        <v>115</v>
      </c>
      <c r="F64" s="262"/>
      <c r="G64" s="262"/>
      <c r="H64" s="262"/>
      <c r="I64" s="262"/>
      <c r="J64" s="106"/>
      <c r="K64" s="262" t="s">
        <v>116</v>
      </c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2"/>
      <c r="AG64" s="260">
        <f>'4 - Vedlejší náklady a os...'!J29</f>
        <v>0</v>
      </c>
      <c r="AH64" s="261"/>
      <c r="AI64" s="261"/>
      <c r="AJ64" s="261"/>
      <c r="AK64" s="261"/>
      <c r="AL64" s="261"/>
      <c r="AM64" s="261"/>
      <c r="AN64" s="260">
        <f t="shared" si="0"/>
        <v>0</v>
      </c>
      <c r="AO64" s="261"/>
      <c r="AP64" s="261"/>
      <c r="AQ64" s="107" t="s">
        <v>84</v>
      </c>
      <c r="AR64" s="108"/>
      <c r="AS64" s="114">
        <v>0</v>
      </c>
      <c r="AT64" s="115">
        <f t="shared" si="1"/>
        <v>0</v>
      </c>
      <c r="AU64" s="116">
        <f>'4 - Vedlejší náklady a os...'!P86</f>
        <v>0</v>
      </c>
      <c r="AV64" s="115">
        <f>'4 - Vedlejší náklady a os...'!J32</f>
        <v>0</v>
      </c>
      <c r="AW64" s="115">
        <f>'4 - Vedlejší náklady a os...'!J33</f>
        <v>0</v>
      </c>
      <c r="AX64" s="115">
        <f>'4 - Vedlejší náklady a os...'!J34</f>
        <v>0</v>
      </c>
      <c r="AY64" s="115">
        <f>'4 - Vedlejší náklady a os...'!J35</f>
        <v>0</v>
      </c>
      <c r="AZ64" s="115">
        <f>'4 - Vedlejší náklady a os...'!F32</f>
        <v>0</v>
      </c>
      <c r="BA64" s="115">
        <f>'4 - Vedlejší náklady a os...'!F33</f>
        <v>0</v>
      </c>
      <c r="BB64" s="115">
        <f>'4 - Vedlejší náklady a os...'!F34</f>
        <v>0</v>
      </c>
      <c r="BC64" s="115">
        <f>'4 - Vedlejší náklady a os...'!F35</f>
        <v>0</v>
      </c>
      <c r="BD64" s="117">
        <f>'4 - Vedlejší náklady a os...'!F36</f>
        <v>0</v>
      </c>
      <c r="BT64" s="113" t="s">
        <v>81</v>
      </c>
      <c r="BV64" s="113" t="s">
        <v>74</v>
      </c>
      <c r="BW64" s="113" t="s">
        <v>117</v>
      </c>
      <c r="BX64" s="113" t="s">
        <v>80</v>
      </c>
      <c r="CL64" s="113" t="s">
        <v>21</v>
      </c>
    </row>
    <row r="65" spans="2:44" s="1" customFormat="1" ht="30" customHeight="1">
      <c r="B65" s="39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59"/>
    </row>
    <row r="66" spans="2:44" s="1" customFormat="1" ht="6.95" customHeight="1"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9"/>
    </row>
  </sheetData>
  <sheetProtection algorithmName="SHA-512" hashValue="kOpsDHleKxMnW0xaITGi79YWhfse+fkg8BP+IuEHFWqUk9ueYasPgSsm9Jii0w/izraxYnp+lKjJupX1F3+QKg==" saltValue="kgFWjLGNoa9beZcInNr5xBFJ6JyP2oRpsR6/SawwUSgeWQOWHvCOOuPJRx5GqL1X1k3Bllwt2TBG34x1JCUobg==" spinCount="100000" sheet="1" objects="1" scenarios="1" formatColumns="0" formatRows="0"/>
  <mergeCells count="8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F55:J55"/>
    <mergeCell ref="L55:AF55"/>
    <mergeCell ref="AN56:AP56"/>
    <mergeCell ref="AG56:AM56"/>
    <mergeCell ref="F56:J56"/>
    <mergeCell ref="L56:AF56"/>
    <mergeCell ref="AN57:AP57"/>
    <mergeCell ref="AG57:AM57"/>
    <mergeCell ref="F57:J57"/>
    <mergeCell ref="L57:AF57"/>
    <mergeCell ref="AN58:AP58"/>
    <mergeCell ref="AG58:AM58"/>
    <mergeCell ref="F58:J58"/>
    <mergeCell ref="L58:AF58"/>
    <mergeCell ref="AN59:AP59"/>
    <mergeCell ref="AG59:AM59"/>
    <mergeCell ref="F59:J59"/>
    <mergeCell ref="L59:AF59"/>
    <mergeCell ref="AG60:AM60"/>
    <mergeCell ref="F60:J60"/>
    <mergeCell ref="L60:AF60"/>
    <mergeCell ref="AN61:AP61"/>
    <mergeCell ref="AG61:AM61"/>
    <mergeCell ref="F61:J61"/>
    <mergeCell ref="L61:AF61"/>
    <mergeCell ref="AR2:BE2"/>
    <mergeCell ref="AN64:AP64"/>
    <mergeCell ref="AG64:AM64"/>
    <mergeCell ref="E64:I64"/>
    <mergeCell ref="K64:AF64"/>
    <mergeCell ref="AG51:AM51"/>
    <mergeCell ref="AN51:AP51"/>
    <mergeCell ref="AN62:AP62"/>
    <mergeCell ref="AG62:AM62"/>
    <mergeCell ref="F62:J62"/>
    <mergeCell ref="L62:AF62"/>
    <mergeCell ref="AN63:AP63"/>
    <mergeCell ref="AG63:AM63"/>
    <mergeCell ref="E63:I63"/>
    <mergeCell ref="K63:AF63"/>
    <mergeCell ref="AN60:AP60"/>
  </mergeCells>
  <hyperlinks>
    <hyperlink ref="K1:S1" location="C2" display="1) Rekapitulace stavby"/>
    <hyperlink ref="W1:AI1" location="C51" display="2) Rekapitulace objektů stavby a soupisů prací"/>
    <hyperlink ref="A53" location="'1 - ZEMNÍ PRÁCE'!C2" display="/"/>
    <hyperlink ref="A55" location="'01 - PVN 1'!C2" display="/"/>
    <hyperlink ref="A56" location="'02 - PVN 2'!C2" display="/"/>
    <hyperlink ref="A57" location="'03 - ODKALENÍ PVN 1 A PVN2'!C2" display="/"/>
    <hyperlink ref="A58" location="'04 - NAPOJENÍ UŽITKOVÉ VO...'!C2" display="/"/>
    <hyperlink ref="A59" location="'05 - NAPOJENÍ UŽITKOVÉ VO...'!C2" display="/"/>
    <hyperlink ref="A60" location="'06 - BYPASS NA POTRUBÍ  P...'!C2" display="/"/>
    <hyperlink ref="A61" location="'07 - ODKALOVACÍ ŠACHTA'!C2" display="/"/>
    <hyperlink ref="A62" location="'08 - SPOLEČNÁ VZDUŠNÍKOVÁ...'!C2" display="/"/>
    <hyperlink ref="A63" location="'3 - STAVEBNÍ ČÁST - VZDUŠ...'!C2" display="/"/>
    <hyperlink ref="A64" location="'4 - Vedlejší náklady a os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112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908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ROUND(J95,2)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ROUND(SUM(BE95:BE130), 2)</f>
        <v>0</v>
      </c>
      <c r="G34" s="40"/>
      <c r="H34" s="40"/>
      <c r="I34" s="138">
        <v>0.21</v>
      </c>
      <c r="J34" s="137">
        <f>ROUND(ROUND((SUM(BE95:BE130)),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ROUND(SUM(BF95:BF130), 2)</f>
        <v>0</v>
      </c>
      <c r="G35" s="40"/>
      <c r="H35" s="40"/>
      <c r="I35" s="138">
        <v>0.15</v>
      </c>
      <c r="J35" s="137">
        <f>ROUND(ROUND((SUM(BF95:BF130)),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ROUND(SUM(BG95:BG130),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ROUND(SUM(BH95:BH130),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ROUND(SUM(BI95:BI130),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08 - SPOLEČNÁ VZDUŠNÍKOVÁ ŠACHTA A 2x SAMOSTATNÁ VZDUŠNÍKOVÁ ŠACHTA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J95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J96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J97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J104</f>
        <v>0</v>
      </c>
      <c r="K67" s="169"/>
    </row>
    <row r="68" spans="2:12" s="8" customFormat="1" ht="24.95" customHeight="1">
      <c r="B68" s="156"/>
      <c r="C68" s="157"/>
      <c r="D68" s="158" t="s">
        <v>716</v>
      </c>
      <c r="E68" s="159"/>
      <c r="F68" s="159"/>
      <c r="G68" s="159"/>
      <c r="H68" s="159"/>
      <c r="I68" s="160"/>
      <c r="J68" s="161">
        <f>J107</f>
        <v>0</v>
      </c>
      <c r="K68" s="162"/>
    </row>
    <row r="69" spans="2:12" s="9" customFormat="1" ht="19.899999999999999" customHeight="1">
      <c r="B69" s="163"/>
      <c r="C69" s="164"/>
      <c r="D69" s="165" t="s">
        <v>717</v>
      </c>
      <c r="E69" s="166"/>
      <c r="F69" s="166"/>
      <c r="G69" s="166"/>
      <c r="H69" s="166"/>
      <c r="I69" s="167"/>
      <c r="J69" s="168">
        <f>J108</f>
        <v>0</v>
      </c>
      <c r="K69" s="169"/>
    </row>
    <row r="70" spans="2:12" s="8" customFormat="1" ht="24.95" customHeight="1">
      <c r="B70" s="156"/>
      <c r="C70" s="157"/>
      <c r="D70" s="158" t="s">
        <v>539</v>
      </c>
      <c r="E70" s="159"/>
      <c r="F70" s="159"/>
      <c r="G70" s="159"/>
      <c r="H70" s="159"/>
      <c r="I70" s="160"/>
      <c r="J70" s="161">
        <f>J110</f>
        <v>0</v>
      </c>
      <c r="K70" s="162"/>
    </row>
    <row r="71" spans="2:12" s="9" customFormat="1" ht="19.899999999999999" customHeight="1">
      <c r="B71" s="163"/>
      <c r="C71" s="164"/>
      <c r="D71" s="165" t="s">
        <v>540</v>
      </c>
      <c r="E71" s="166"/>
      <c r="F71" s="166"/>
      <c r="G71" s="166"/>
      <c r="H71" s="166"/>
      <c r="I71" s="167"/>
      <c r="J71" s="168">
        <f>J111</f>
        <v>0</v>
      </c>
      <c r="K71" s="169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25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46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9"/>
      <c r="J77" s="58"/>
      <c r="K77" s="58"/>
      <c r="L77" s="59"/>
    </row>
    <row r="78" spans="2:12" s="1" customFormat="1" ht="36.950000000000003" customHeight="1">
      <c r="B78" s="39"/>
      <c r="C78" s="60" t="s">
        <v>143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70"/>
      <c r="J80" s="61"/>
      <c r="K80" s="61"/>
      <c r="L80" s="59"/>
    </row>
    <row r="81" spans="2:63" s="1" customFormat="1" ht="16.5" customHeight="1">
      <c r="B81" s="39"/>
      <c r="C81" s="61"/>
      <c r="D81" s="61"/>
      <c r="E81" s="308" t="str">
        <f>E7</f>
        <v>Výstavba inženýrských sítí v prostoru Slatinice - produktovody a trubní sítě</v>
      </c>
      <c r="F81" s="309"/>
      <c r="G81" s="309"/>
      <c r="H81" s="309"/>
      <c r="I81" s="170"/>
      <c r="J81" s="61"/>
      <c r="K81" s="61"/>
      <c r="L81" s="59"/>
    </row>
    <row r="82" spans="2:63" ht="15">
      <c r="B82" s="26"/>
      <c r="C82" s="63" t="s">
        <v>124</v>
      </c>
      <c r="D82" s="171"/>
      <c r="E82" s="171"/>
      <c r="F82" s="171"/>
      <c r="G82" s="171"/>
      <c r="H82" s="171"/>
      <c r="J82" s="171"/>
      <c r="K82" s="171"/>
      <c r="L82" s="172"/>
    </row>
    <row r="83" spans="2:63" ht="16.5" customHeight="1">
      <c r="B83" s="26"/>
      <c r="C83" s="171"/>
      <c r="D83" s="171"/>
      <c r="E83" s="308" t="s">
        <v>125</v>
      </c>
      <c r="F83" s="312"/>
      <c r="G83" s="312"/>
      <c r="H83" s="312"/>
      <c r="J83" s="171"/>
      <c r="K83" s="171"/>
      <c r="L83" s="172"/>
    </row>
    <row r="84" spans="2:63" ht="15">
      <c r="B84" s="26"/>
      <c r="C84" s="63" t="s">
        <v>126</v>
      </c>
      <c r="D84" s="171"/>
      <c r="E84" s="171"/>
      <c r="F84" s="171"/>
      <c r="G84" s="171"/>
      <c r="H84" s="171"/>
      <c r="J84" s="171"/>
      <c r="K84" s="171"/>
      <c r="L84" s="172"/>
    </row>
    <row r="85" spans="2:63" s="1" customFormat="1" ht="16.5" customHeight="1">
      <c r="B85" s="39"/>
      <c r="C85" s="61"/>
      <c r="D85" s="61"/>
      <c r="E85" s="311" t="s">
        <v>533</v>
      </c>
      <c r="F85" s="302"/>
      <c r="G85" s="302"/>
      <c r="H85" s="302"/>
      <c r="I85" s="170"/>
      <c r="J85" s="61"/>
      <c r="K85" s="61"/>
      <c r="L85" s="59"/>
    </row>
    <row r="86" spans="2:63" s="1" customFormat="1" ht="14.45" customHeight="1">
      <c r="B86" s="39"/>
      <c r="C86" s="63" t="s">
        <v>534</v>
      </c>
      <c r="D86" s="61"/>
      <c r="E86" s="61"/>
      <c r="F86" s="61"/>
      <c r="G86" s="61"/>
      <c r="H86" s="61"/>
      <c r="I86" s="170"/>
      <c r="J86" s="61"/>
      <c r="K86" s="61"/>
      <c r="L86" s="59"/>
    </row>
    <row r="87" spans="2:63" s="1" customFormat="1" ht="17.25" customHeight="1">
      <c r="B87" s="39"/>
      <c r="C87" s="61"/>
      <c r="D87" s="61"/>
      <c r="E87" s="270" t="str">
        <f>E13</f>
        <v>08 - SPOLEČNÁ VZDUŠNÍKOVÁ ŠACHTA A 2x SAMOSTATNÁ VZDUŠNÍKOVÁ ŠACHTA</v>
      </c>
      <c r="F87" s="302"/>
      <c r="G87" s="302"/>
      <c r="H87" s="302"/>
      <c r="I87" s="170"/>
      <c r="J87" s="61"/>
      <c r="K87" s="61"/>
      <c r="L87" s="59"/>
    </row>
    <row r="88" spans="2:63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3" s="1" customFormat="1" ht="18" customHeight="1">
      <c r="B89" s="39"/>
      <c r="C89" s="63" t="s">
        <v>23</v>
      </c>
      <c r="D89" s="61"/>
      <c r="E89" s="61"/>
      <c r="F89" s="173" t="str">
        <f>F16</f>
        <v xml:space="preserve"> </v>
      </c>
      <c r="G89" s="61"/>
      <c r="H89" s="61"/>
      <c r="I89" s="174" t="s">
        <v>25</v>
      </c>
      <c r="J89" s="71" t="str">
        <f>IF(J16="","",J16)</f>
        <v>30. 11. 2017</v>
      </c>
      <c r="K89" s="61"/>
      <c r="L89" s="59"/>
    </row>
    <row r="90" spans="2:63" s="1" customFormat="1" ht="6.95" customHeight="1">
      <c r="B90" s="39"/>
      <c r="C90" s="61"/>
      <c r="D90" s="61"/>
      <c r="E90" s="61"/>
      <c r="F90" s="61"/>
      <c r="G90" s="61"/>
      <c r="H90" s="61"/>
      <c r="I90" s="170"/>
      <c r="J90" s="61"/>
      <c r="K90" s="61"/>
      <c r="L90" s="59"/>
    </row>
    <row r="91" spans="2:63" s="1" customFormat="1" ht="15">
      <c r="B91" s="39"/>
      <c r="C91" s="63" t="s">
        <v>27</v>
      </c>
      <c r="D91" s="61"/>
      <c r="E91" s="61"/>
      <c r="F91" s="173" t="str">
        <f>E19</f>
        <v>Vršanská uhelná a.s.</v>
      </c>
      <c r="G91" s="61"/>
      <c r="H91" s="61"/>
      <c r="I91" s="174" t="s">
        <v>33</v>
      </c>
      <c r="J91" s="173" t="str">
        <f>E25</f>
        <v>B-PROJEKTY Teplice s.r.o.</v>
      </c>
      <c r="K91" s="61"/>
      <c r="L91" s="59"/>
    </row>
    <row r="92" spans="2:63" s="1" customFormat="1" ht="14.45" customHeight="1">
      <c r="B92" s="39"/>
      <c r="C92" s="63" t="s">
        <v>31</v>
      </c>
      <c r="D92" s="61"/>
      <c r="E92" s="61"/>
      <c r="F92" s="173" t="str">
        <f>IF(E22="","",E22)</f>
        <v/>
      </c>
      <c r="G92" s="61"/>
      <c r="H92" s="61"/>
      <c r="I92" s="170"/>
      <c r="J92" s="61"/>
      <c r="K92" s="61"/>
      <c r="L92" s="59"/>
    </row>
    <row r="93" spans="2:63" s="1" customFormat="1" ht="10.35" customHeight="1">
      <c r="B93" s="39"/>
      <c r="C93" s="61"/>
      <c r="D93" s="61"/>
      <c r="E93" s="61"/>
      <c r="F93" s="61"/>
      <c r="G93" s="61"/>
      <c r="H93" s="61"/>
      <c r="I93" s="170"/>
      <c r="J93" s="61"/>
      <c r="K93" s="61"/>
      <c r="L93" s="59"/>
    </row>
    <row r="94" spans="2:63" s="10" customFormat="1" ht="29.25" customHeight="1">
      <c r="B94" s="175"/>
      <c r="C94" s="176" t="s">
        <v>144</v>
      </c>
      <c r="D94" s="177" t="s">
        <v>57</v>
      </c>
      <c r="E94" s="177" t="s">
        <v>53</v>
      </c>
      <c r="F94" s="177" t="s">
        <v>145</v>
      </c>
      <c r="G94" s="177" t="s">
        <v>146</v>
      </c>
      <c r="H94" s="177" t="s">
        <v>147</v>
      </c>
      <c r="I94" s="178" t="s">
        <v>148</v>
      </c>
      <c r="J94" s="177" t="s">
        <v>130</v>
      </c>
      <c r="K94" s="179" t="s">
        <v>149</v>
      </c>
      <c r="L94" s="180"/>
      <c r="M94" s="79" t="s">
        <v>150</v>
      </c>
      <c r="N94" s="80" t="s">
        <v>42</v>
      </c>
      <c r="O94" s="80" t="s">
        <v>151</v>
      </c>
      <c r="P94" s="80" t="s">
        <v>152</v>
      </c>
      <c r="Q94" s="80" t="s">
        <v>153</v>
      </c>
      <c r="R94" s="80" t="s">
        <v>154</v>
      </c>
      <c r="S94" s="80" t="s">
        <v>155</v>
      </c>
      <c r="T94" s="81" t="s">
        <v>156</v>
      </c>
    </row>
    <row r="95" spans="2:63" s="1" customFormat="1" ht="29.25" customHeight="1">
      <c r="B95" s="39"/>
      <c r="C95" s="85" t="s">
        <v>131</v>
      </c>
      <c r="D95" s="61"/>
      <c r="E95" s="61"/>
      <c r="F95" s="61"/>
      <c r="G95" s="61"/>
      <c r="H95" s="61"/>
      <c r="I95" s="170"/>
      <c r="J95" s="181">
        <f>BK95</f>
        <v>0</v>
      </c>
      <c r="K95" s="61"/>
      <c r="L95" s="59"/>
      <c r="M95" s="82"/>
      <c r="N95" s="83"/>
      <c r="O95" s="83"/>
      <c r="P95" s="182">
        <f>P96+P107+P110</f>
        <v>0</v>
      </c>
      <c r="Q95" s="83"/>
      <c r="R95" s="182">
        <f>R96+R107+R110</f>
        <v>3.5326900000000001</v>
      </c>
      <c r="S95" s="83"/>
      <c r="T95" s="183">
        <f>T96+T107+T110</f>
        <v>0</v>
      </c>
      <c r="AT95" s="22" t="s">
        <v>71</v>
      </c>
      <c r="AU95" s="22" t="s">
        <v>132</v>
      </c>
      <c r="BK95" s="184">
        <f>BK96+BK107+BK110</f>
        <v>0</v>
      </c>
    </row>
    <row r="96" spans="2:63" s="11" customFormat="1" ht="37.35" customHeight="1">
      <c r="B96" s="185"/>
      <c r="C96" s="186"/>
      <c r="D96" s="187" t="s">
        <v>71</v>
      </c>
      <c r="E96" s="188" t="s">
        <v>157</v>
      </c>
      <c r="F96" s="188" t="s">
        <v>541</v>
      </c>
      <c r="G96" s="186"/>
      <c r="H96" s="186"/>
      <c r="I96" s="189"/>
      <c r="J96" s="190">
        <f>BK96</f>
        <v>0</v>
      </c>
      <c r="K96" s="186"/>
      <c r="L96" s="191"/>
      <c r="M96" s="192"/>
      <c r="N96" s="193"/>
      <c r="O96" s="193"/>
      <c r="P96" s="194">
        <f>P97+P104</f>
        <v>0</v>
      </c>
      <c r="Q96" s="193"/>
      <c r="R96" s="194">
        <f>R97+R104</f>
        <v>0.52742999999999995</v>
      </c>
      <c r="S96" s="193"/>
      <c r="T96" s="195">
        <f>T97+T104</f>
        <v>0</v>
      </c>
      <c r="AR96" s="196" t="s">
        <v>79</v>
      </c>
      <c r="AT96" s="197" t="s">
        <v>71</v>
      </c>
      <c r="AU96" s="197" t="s">
        <v>72</v>
      </c>
      <c r="AY96" s="196" t="s">
        <v>158</v>
      </c>
      <c r="BK96" s="198">
        <f>BK97+BK104</f>
        <v>0</v>
      </c>
    </row>
    <row r="97" spans="2:65" s="11" customFormat="1" ht="19.899999999999999" customHeight="1">
      <c r="B97" s="185"/>
      <c r="C97" s="186"/>
      <c r="D97" s="187" t="s">
        <v>71</v>
      </c>
      <c r="E97" s="199" t="s">
        <v>195</v>
      </c>
      <c r="F97" s="199" t="s">
        <v>542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SUM(P98:P103)</f>
        <v>0</v>
      </c>
      <c r="Q97" s="193"/>
      <c r="R97" s="194">
        <f>SUM(R98:R103)</f>
        <v>0.52742999999999995</v>
      </c>
      <c r="S97" s="193"/>
      <c r="T97" s="195">
        <f>SUM(T98:T103)</f>
        <v>0</v>
      </c>
      <c r="AR97" s="196" t="s">
        <v>79</v>
      </c>
      <c r="AT97" s="197" t="s">
        <v>71</v>
      </c>
      <c r="AU97" s="197" t="s">
        <v>79</v>
      </c>
      <c r="AY97" s="196" t="s">
        <v>158</v>
      </c>
      <c r="BK97" s="198">
        <f>SUM(BK98:BK103)</f>
        <v>0</v>
      </c>
    </row>
    <row r="98" spans="2:65" s="1" customFormat="1" ht="38.25" customHeight="1">
      <c r="B98" s="39"/>
      <c r="C98" s="201" t="s">
        <v>79</v>
      </c>
      <c r="D98" s="201" t="s">
        <v>161</v>
      </c>
      <c r="E98" s="202" t="s">
        <v>804</v>
      </c>
      <c r="F98" s="203" t="s">
        <v>805</v>
      </c>
      <c r="G98" s="204" t="s">
        <v>373</v>
      </c>
      <c r="H98" s="205">
        <v>3</v>
      </c>
      <c r="I98" s="206"/>
      <c r="J98" s="207">
        <f t="shared" ref="J98:J103" si="0">ROUND(I98*H98,2)</f>
        <v>0</v>
      </c>
      <c r="K98" s="203" t="s">
        <v>21</v>
      </c>
      <c r="L98" s="59"/>
      <c r="M98" s="208" t="s">
        <v>21</v>
      </c>
      <c r="N98" s="209" t="s">
        <v>43</v>
      </c>
      <c r="O98" s="40"/>
      <c r="P98" s="210">
        <f t="shared" ref="P98:P103" si="1">O98*H98</f>
        <v>0</v>
      </c>
      <c r="Q98" s="210">
        <v>2.7100000000000002E-3</v>
      </c>
      <c r="R98" s="210">
        <f t="shared" ref="R98:R103" si="2">Q98*H98</f>
        <v>8.1300000000000001E-3</v>
      </c>
      <c r="S98" s="210">
        <v>0</v>
      </c>
      <c r="T98" s="211">
        <f t="shared" ref="T98:T103" si="3">S98*H98</f>
        <v>0</v>
      </c>
      <c r="AR98" s="22" t="s">
        <v>115</v>
      </c>
      <c r="AT98" s="22" t="s">
        <v>161</v>
      </c>
      <c r="AU98" s="22" t="s">
        <v>81</v>
      </c>
      <c r="AY98" s="22" t="s">
        <v>158</v>
      </c>
      <c r="BE98" s="212">
        <f t="shared" ref="BE98:BE103" si="4">IF(N98="základní",J98,0)</f>
        <v>0</v>
      </c>
      <c r="BF98" s="212">
        <f t="shared" ref="BF98:BF103" si="5">IF(N98="snížená",J98,0)</f>
        <v>0</v>
      </c>
      <c r="BG98" s="212">
        <f t="shared" ref="BG98:BG103" si="6">IF(N98="zákl. přenesená",J98,0)</f>
        <v>0</v>
      </c>
      <c r="BH98" s="212">
        <f t="shared" ref="BH98:BH103" si="7">IF(N98="sníž. přenesená",J98,0)</f>
        <v>0</v>
      </c>
      <c r="BI98" s="212">
        <f t="shared" ref="BI98:BI103" si="8">IF(N98="nulová",J98,0)</f>
        <v>0</v>
      </c>
      <c r="BJ98" s="22" t="s">
        <v>79</v>
      </c>
      <c r="BK98" s="212">
        <f t="shared" ref="BK98:BK103" si="9">ROUND(I98*H98,2)</f>
        <v>0</v>
      </c>
      <c r="BL98" s="22" t="s">
        <v>115</v>
      </c>
      <c r="BM98" s="22" t="s">
        <v>909</v>
      </c>
    </row>
    <row r="99" spans="2:65" s="1" customFormat="1" ht="16.5" customHeight="1">
      <c r="B99" s="39"/>
      <c r="C99" s="236" t="s">
        <v>81</v>
      </c>
      <c r="D99" s="236" t="s">
        <v>200</v>
      </c>
      <c r="E99" s="237" t="s">
        <v>807</v>
      </c>
      <c r="F99" s="238" t="s">
        <v>808</v>
      </c>
      <c r="G99" s="239" t="s">
        <v>686</v>
      </c>
      <c r="H99" s="240">
        <v>3</v>
      </c>
      <c r="I99" s="241"/>
      <c r="J99" s="242">
        <f t="shared" si="0"/>
        <v>0</v>
      </c>
      <c r="K99" s="238" t="s">
        <v>21</v>
      </c>
      <c r="L99" s="243"/>
      <c r="M99" s="244" t="s">
        <v>21</v>
      </c>
      <c r="N99" s="245" t="s">
        <v>43</v>
      </c>
      <c r="O99" s="40"/>
      <c r="P99" s="210">
        <f t="shared" si="1"/>
        <v>0</v>
      </c>
      <c r="Q99" s="210">
        <v>7.6999999999999999E-2</v>
      </c>
      <c r="R99" s="210">
        <f t="shared" si="2"/>
        <v>0.23099999999999998</v>
      </c>
      <c r="S99" s="210">
        <v>0</v>
      </c>
      <c r="T99" s="211">
        <f t="shared" si="3"/>
        <v>0</v>
      </c>
      <c r="AR99" s="22" t="s">
        <v>195</v>
      </c>
      <c r="AT99" s="22" t="s">
        <v>200</v>
      </c>
      <c r="AU99" s="22" t="s">
        <v>81</v>
      </c>
      <c r="AY99" s="22" t="s">
        <v>158</v>
      </c>
      <c r="BE99" s="212">
        <f t="shared" si="4"/>
        <v>0</v>
      </c>
      <c r="BF99" s="212">
        <f t="shared" si="5"/>
        <v>0</v>
      </c>
      <c r="BG99" s="212">
        <f t="shared" si="6"/>
        <v>0</v>
      </c>
      <c r="BH99" s="212">
        <f t="shared" si="7"/>
        <v>0</v>
      </c>
      <c r="BI99" s="212">
        <f t="shared" si="8"/>
        <v>0</v>
      </c>
      <c r="BJ99" s="22" t="s">
        <v>79</v>
      </c>
      <c r="BK99" s="212">
        <f t="shared" si="9"/>
        <v>0</v>
      </c>
      <c r="BL99" s="22" t="s">
        <v>115</v>
      </c>
      <c r="BM99" s="22" t="s">
        <v>910</v>
      </c>
    </row>
    <row r="100" spans="2:65" s="1" customFormat="1" ht="25.5" customHeight="1">
      <c r="B100" s="39"/>
      <c r="C100" s="201" t="s">
        <v>90</v>
      </c>
      <c r="D100" s="201" t="s">
        <v>161</v>
      </c>
      <c r="E100" s="202" t="s">
        <v>810</v>
      </c>
      <c r="F100" s="203" t="s">
        <v>811</v>
      </c>
      <c r="G100" s="204" t="s">
        <v>373</v>
      </c>
      <c r="H100" s="205">
        <v>3</v>
      </c>
      <c r="I100" s="206"/>
      <c r="J100" s="207">
        <f t="shared" si="0"/>
        <v>0</v>
      </c>
      <c r="K100" s="203" t="s">
        <v>165</v>
      </c>
      <c r="L100" s="59"/>
      <c r="M100" s="208" t="s">
        <v>21</v>
      </c>
      <c r="N100" s="209" t="s">
        <v>43</v>
      </c>
      <c r="O100" s="40"/>
      <c r="P100" s="210">
        <f t="shared" si="1"/>
        <v>0</v>
      </c>
      <c r="Q100" s="210">
        <v>3.0100000000000001E-3</v>
      </c>
      <c r="R100" s="210">
        <f t="shared" si="2"/>
        <v>9.0299999999999998E-3</v>
      </c>
      <c r="S100" s="210">
        <v>0</v>
      </c>
      <c r="T100" s="211">
        <f t="shared" si="3"/>
        <v>0</v>
      </c>
      <c r="AR100" s="22" t="s">
        <v>115</v>
      </c>
      <c r="AT100" s="22" t="s">
        <v>161</v>
      </c>
      <c r="AU100" s="22" t="s">
        <v>81</v>
      </c>
      <c r="AY100" s="22" t="s">
        <v>158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2" t="s">
        <v>79</v>
      </c>
      <c r="BK100" s="212">
        <f t="shared" si="9"/>
        <v>0</v>
      </c>
      <c r="BL100" s="22" t="s">
        <v>115</v>
      </c>
      <c r="BM100" s="22" t="s">
        <v>911</v>
      </c>
    </row>
    <row r="101" spans="2:65" s="1" customFormat="1" ht="16.5" customHeight="1">
      <c r="B101" s="39"/>
      <c r="C101" s="236" t="s">
        <v>115</v>
      </c>
      <c r="D101" s="236" t="s">
        <v>200</v>
      </c>
      <c r="E101" s="237" t="s">
        <v>813</v>
      </c>
      <c r="F101" s="238" t="s">
        <v>814</v>
      </c>
      <c r="G101" s="239" t="s">
        <v>686</v>
      </c>
      <c r="H101" s="240">
        <v>3</v>
      </c>
      <c r="I101" s="241"/>
      <c r="J101" s="242">
        <f t="shared" si="0"/>
        <v>0</v>
      </c>
      <c r="K101" s="238" t="s">
        <v>21</v>
      </c>
      <c r="L101" s="243"/>
      <c r="M101" s="244" t="s">
        <v>21</v>
      </c>
      <c r="N101" s="245" t="s">
        <v>43</v>
      </c>
      <c r="O101" s="40"/>
      <c r="P101" s="210">
        <f t="shared" si="1"/>
        <v>0</v>
      </c>
      <c r="Q101" s="210">
        <v>6.4000000000000001E-2</v>
      </c>
      <c r="R101" s="210">
        <f t="shared" si="2"/>
        <v>0.192</v>
      </c>
      <c r="S101" s="210">
        <v>0</v>
      </c>
      <c r="T101" s="211">
        <f t="shared" si="3"/>
        <v>0</v>
      </c>
      <c r="AR101" s="22" t="s">
        <v>195</v>
      </c>
      <c r="AT101" s="22" t="s">
        <v>200</v>
      </c>
      <c r="AU101" s="22" t="s">
        <v>81</v>
      </c>
      <c r="AY101" s="22" t="s">
        <v>158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2" t="s">
        <v>79</v>
      </c>
      <c r="BK101" s="212">
        <f t="shared" si="9"/>
        <v>0</v>
      </c>
      <c r="BL101" s="22" t="s">
        <v>115</v>
      </c>
      <c r="BM101" s="22" t="s">
        <v>912</v>
      </c>
    </row>
    <row r="102" spans="2:65" s="1" customFormat="1" ht="16.5" customHeight="1">
      <c r="B102" s="39"/>
      <c r="C102" s="236" t="s">
        <v>179</v>
      </c>
      <c r="D102" s="236" t="s">
        <v>200</v>
      </c>
      <c r="E102" s="237" t="s">
        <v>816</v>
      </c>
      <c r="F102" s="238" t="s">
        <v>817</v>
      </c>
      <c r="G102" s="239" t="s">
        <v>686</v>
      </c>
      <c r="H102" s="240">
        <v>3</v>
      </c>
      <c r="I102" s="241"/>
      <c r="J102" s="242">
        <f t="shared" si="0"/>
        <v>0</v>
      </c>
      <c r="K102" s="238" t="s">
        <v>21</v>
      </c>
      <c r="L102" s="243"/>
      <c r="M102" s="244" t="s">
        <v>21</v>
      </c>
      <c r="N102" s="245" t="s">
        <v>43</v>
      </c>
      <c r="O102" s="40"/>
      <c r="P102" s="210">
        <f t="shared" si="1"/>
        <v>0</v>
      </c>
      <c r="Q102" s="210">
        <v>3.0899999999999999E-3</v>
      </c>
      <c r="R102" s="210">
        <f t="shared" si="2"/>
        <v>9.2700000000000005E-3</v>
      </c>
      <c r="S102" s="210">
        <v>0</v>
      </c>
      <c r="T102" s="211">
        <f t="shared" si="3"/>
        <v>0</v>
      </c>
      <c r="AR102" s="22" t="s">
        <v>195</v>
      </c>
      <c r="AT102" s="22" t="s">
        <v>200</v>
      </c>
      <c r="AU102" s="22" t="s">
        <v>81</v>
      </c>
      <c r="AY102" s="22" t="s">
        <v>158</v>
      </c>
      <c r="BE102" s="212">
        <f t="shared" si="4"/>
        <v>0</v>
      </c>
      <c r="BF102" s="212">
        <f t="shared" si="5"/>
        <v>0</v>
      </c>
      <c r="BG102" s="212">
        <f t="shared" si="6"/>
        <v>0</v>
      </c>
      <c r="BH102" s="212">
        <f t="shared" si="7"/>
        <v>0</v>
      </c>
      <c r="BI102" s="212">
        <f t="shared" si="8"/>
        <v>0</v>
      </c>
      <c r="BJ102" s="22" t="s">
        <v>79</v>
      </c>
      <c r="BK102" s="212">
        <f t="shared" si="9"/>
        <v>0</v>
      </c>
      <c r="BL102" s="22" t="s">
        <v>115</v>
      </c>
      <c r="BM102" s="22" t="s">
        <v>913</v>
      </c>
    </row>
    <row r="103" spans="2:65" s="1" customFormat="1" ht="16.5" customHeight="1">
      <c r="B103" s="39"/>
      <c r="C103" s="201" t="s">
        <v>183</v>
      </c>
      <c r="D103" s="201" t="s">
        <v>161</v>
      </c>
      <c r="E103" s="202" t="s">
        <v>547</v>
      </c>
      <c r="F103" s="203" t="s">
        <v>548</v>
      </c>
      <c r="G103" s="204" t="s">
        <v>373</v>
      </c>
      <c r="H103" s="205">
        <v>3</v>
      </c>
      <c r="I103" s="206"/>
      <c r="J103" s="207">
        <f t="shared" si="0"/>
        <v>0</v>
      </c>
      <c r="K103" s="203" t="s">
        <v>21</v>
      </c>
      <c r="L103" s="59"/>
      <c r="M103" s="208" t="s">
        <v>21</v>
      </c>
      <c r="N103" s="209" t="s">
        <v>43</v>
      </c>
      <c r="O103" s="40"/>
      <c r="P103" s="210">
        <f t="shared" si="1"/>
        <v>0</v>
      </c>
      <c r="Q103" s="210">
        <v>2.5999999999999999E-2</v>
      </c>
      <c r="R103" s="210">
        <f t="shared" si="2"/>
        <v>7.8E-2</v>
      </c>
      <c r="S103" s="210">
        <v>0</v>
      </c>
      <c r="T103" s="211">
        <f t="shared" si="3"/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 t="shared" si="4"/>
        <v>0</v>
      </c>
      <c r="BF103" s="212">
        <f t="shared" si="5"/>
        <v>0</v>
      </c>
      <c r="BG103" s="212">
        <f t="shared" si="6"/>
        <v>0</v>
      </c>
      <c r="BH103" s="212">
        <f t="shared" si="7"/>
        <v>0</v>
      </c>
      <c r="BI103" s="212">
        <f t="shared" si="8"/>
        <v>0</v>
      </c>
      <c r="BJ103" s="22" t="s">
        <v>79</v>
      </c>
      <c r="BK103" s="212">
        <f t="shared" si="9"/>
        <v>0</v>
      </c>
      <c r="BL103" s="22" t="s">
        <v>115</v>
      </c>
      <c r="BM103" s="22" t="s">
        <v>914</v>
      </c>
    </row>
    <row r="104" spans="2:65" s="11" customFormat="1" ht="29.85" customHeight="1">
      <c r="B104" s="185"/>
      <c r="C104" s="186"/>
      <c r="D104" s="187" t="s">
        <v>71</v>
      </c>
      <c r="E104" s="199" t="s">
        <v>555</v>
      </c>
      <c r="F104" s="199" t="s">
        <v>556</v>
      </c>
      <c r="G104" s="186"/>
      <c r="H104" s="186"/>
      <c r="I104" s="189"/>
      <c r="J104" s="200">
        <f>BK104</f>
        <v>0</v>
      </c>
      <c r="K104" s="186"/>
      <c r="L104" s="191"/>
      <c r="M104" s="192"/>
      <c r="N104" s="193"/>
      <c r="O104" s="193"/>
      <c r="P104" s="194">
        <f>SUM(P105:P106)</f>
        <v>0</v>
      </c>
      <c r="Q104" s="193"/>
      <c r="R104" s="194">
        <f>SUM(R105:R106)</f>
        <v>0</v>
      </c>
      <c r="S104" s="193"/>
      <c r="T104" s="195">
        <f>SUM(T105:T106)</f>
        <v>0</v>
      </c>
      <c r="AR104" s="196" t="s">
        <v>79</v>
      </c>
      <c r="AT104" s="197" t="s">
        <v>71</v>
      </c>
      <c r="AU104" s="197" t="s">
        <v>79</v>
      </c>
      <c r="AY104" s="196" t="s">
        <v>158</v>
      </c>
      <c r="BK104" s="198">
        <f>SUM(BK105:BK106)</f>
        <v>0</v>
      </c>
    </row>
    <row r="105" spans="2:65" s="1" customFormat="1" ht="38.25" customHeight="1">
      <c r="B105" s="39"/>
      <c r="C105" s="201" t="s">
        <v>191</v>
      </c>
      <c r="D105" s="201" t="s">
        <v>161</v>
      </c>
      <c r="E105" s="202" t="s">
        <v>557</v>
      </c>
      <c r="F105" s="203" t="s">
        <v>558</v>
      </c>
      <c r="G105" s="204" t="s">
        <v>203</v>
      </c>
      <c r="H105" s="205">
        <v>3.5329999999999999</v>
      </c>
      <c r="I105" s="206"/>
      <c r="J105" s="207">
        <f>ROUND(I105*H105,2)</f>
        <v>0</v>
      </c>
      <c r="K105" s="203" t="s">
        <v>165</v>
      </c>
      <c r="L105" s="59"/>
      <c r="M105" s="208" t="s">
        <v>21</v>
      </c>
      <c r="N105" s="209" t="s">
        <v>43</v>
      </c>
      <c r="O105" s="4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2" t="s">
        <v>115</v>
      </c>
      <c r="AT105" s="22" t="s">
        <v>161</v>
      </c>
      <c r="AU105" s="22" t="s">
        <v>81</v>
      </c>
      <c r="AY105" s="22" t="s">
        <v>158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2" t="s">
        <v>79</v>
      </c>
      <c r="BK105" s="212">
        <f>ROUND(I105*H105,2)</f>
        <v>0</v>
      </c>
      <c r="BL105" s="22" t="s">
        <v>115</v>
      </c>
      <c r="BM105" s="22" t="s">
        <v>559</v>
      </c>
    </row>
    <row r="106" spans="2:65" s="1" customFormat="1" ht="38.25" customHeight="1">
      <c r="B106" s="39"/>
      <c r="C106" s="201" t="s">
        <v>195</v>
      </c>
      <c r="D106" s="201" t="s">
        <v>161</v>
      </c>
      <c r="E106" s="202" t="s">
        <v>560</v>
      </c>
      <c r="F106" s="203" t="s">
        <v>561</v>
      </c>
      <c r="G106" s="204" t="s">
        <v>203</v>
      </c>
      <c r="H106" s="205">
        <v>3.5329999999999999</v>
      </c>
      <c r="I106" s="206"/>
      <c r="J106" s="207">
        <f>ROUND(I106*H106,2)</f>
        <v>0</v>
      </c>
      <c r="K106" s="203" t="s">
        <v>165</v>
      </c>
      <c r="L106" s="59"/>
      <c r="M106" s="208" t="s">
        <v>21</v>
      </c>
      <c r="N106" s="209" t="s">
        <v>43</v>
      </c>
      <c r="O106" s="40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2" t="s">
        <v>115</v>
      </c>
      <c r="AT106" s="22" t="s">
        <v>161</v>
      </c>
      <c r="AU106" s="22" t="s">
        <v>81</v>
      </c>
      <c r="AY106" s="22" t="s">
        <v>158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2" t="s">
        <v>79</v>
      </c>
      <c r="BK106" s="212">
        <f>ROUND(I106*H106,2)</f>
        <v>0</v>
      </c>
      <c r="BL106" s="22" t="s">
        <v>115</v>
      </c>
      <c r="BM106" s="22" t="s">
        <v>915</v>
      </c>
    </row>
    <row r="107" spans="2:65" s="11" customFormat="1" ht="37.35" customHeight="1">
      <c r="B107" s="185"/>
      <c r="C107" s="186"/>
      <c r="D107" s="187" t="s">
        <v>71</v>
      </c>
      <c r="E107" s="188" t="s">
        <v>737</v>
      </c>
      <c r="F107" s="188" t="s">
        <v>738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</f>
        <v>0</v>
      </c>
      <c r="Q107" s="193"/>
      <c r="R107" s="194">
        <f>R108</f>
        <v>7.6000000000000004E-4</v>
      </c>
      <c r="S107" s="193"/>
      <c r="T107" s="195">
        <f>T108</f>
        <v>0</v>
      </c>
      <c r="AR107" s="196" t="s">
        <v>81</v>
      </c>
      <c r="AT107" s="197" t="s">
        <v>71</v>
      </c>
      <c r="AU107" s="197" t="s">
        <v>72</v>
      </c>
      <c r="AY107" s="196" t="s">
        <v>158</v>
      </c>
      <c r="BK107" s="198">
        <f>BK108</f>
        <v>0</v>
      </c>
    </row>
    <row r="108" spans="2:65" s="11" customFormat="1" ht="19.899999999999999" customHeight="1">
      <c r="B108" s="185"/>
      <c r="C108" s="186"/>
      <c r="D108" s="187" t="s">
        <v>71</v>
      </c>
      <c r="E108" s="199" t="s">
        <v>739</v>
      </c>
      <c r="F108" s="199" t="s">
        <v>740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P109</f>
        <v>0</v>
      </c>
      <c r="Q108" s="193"/>
      <c r="R108" s="194">
        <f>R109</f>
        <v>7.6000000000000004E-4</v>
      </c>
      <c r="S108" s="193"/>
      <c r="T108" s="195">
        <f>T109</f>
        <v>0</v>
      </c>
      <c r="AR108" s="196" t="s">
        <v>81</v>
      </c>
      <c r="AT108" s="197" t="s">
        <v>71</v>
      </c>
      <c r="AU108" s="197" t="s">
        <v>79</v>
      </c>
      <c r="AY108" s="196" t="s">
        <v>158</v>
      </c>
      <c r="BK108" s="198">
        <f>BK109</f>
        <v>0</v>
      </c>
    </row>
    <row r="109" spans="2:65" s="1" customFormat="1" ht="25.5" customHeight="1">
      <c r="B109" s="39"/>
      <c r="C109" s="201" t="s">
        <v>199</v>
      </c>
      <c r="D109" s="201" t="s">
        <v>161</v>
      </c>
      <c r="E109" s="202" t="s">
        <v>916</v>
      </c>
      <c r="F109" s="203" t="s">
        <v>742</v>
      </c>
      <c r="G109" s="204" t="s">
        <v>734</v>
      </c>
      <c r="H109" s="205">
        <v>1</v>
      </c>
      <c r="I109" s="206"/>
      <c r="J109" s="207">
        <f>ROUND(I109*H109,2)</f>
        <v>0</v>
      </c>
      <c r="K109" s="203" t="s">
        <v>21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7.6000000000000004E-4</v>
      </c>
      <c r="R109" s="210">
        <f>Q109*H109</f>
        <v>7.6000000000000004E-4</v>
      </c>
      <c r="S109" s="210">
        <v>0</v>
      </c>
      <c r="T109" s="211">
        <f>S109*H109</f>
        <v>0</v>
      </c>
      <c r="AR109" s="22" t="s">
        <v>231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231</v>
      </c>
      <c r="BM109" s="22" t="s">
        <v>917</v>
      </c>
    </row>
    <row r="110" spans="2:65" s="11" customFormat="1" ht="37.35" customHeight="1">
      <c r="B110" s="185"/>
      <c r="C110" s="186"/>
      <c r="D110" s="187" t="s">
        <v>71</v>
      </c>
      <c r="E110" s="188" t="s">
        <v>200</v>
      </c>
      <c r="F110" s="188" t="s">
        <v>563</v>
      </c>
      <c r="G110" s="186"/>
      <c r="H110" s="186"/>
      <c r="I110" s="189"/>
      <c r="J110" s="190">
        <f>BK110</f>
        <v>0</v>
      </c>
      <c r="K110" s="186"/>
      <c r="L110" s="191"/>
      <c r="M110" s="192"/>
      <c r="N110" s="193"/>
      <c r="O110" s="193"/>
      <c r="P110" s="194">
        <f>P111</f>
        <v>0</v>
      </c>
      <c r="Q110" s="193"/>
      <c r="R110" s="194">
        <f>R111</f>
        <v>3.0045000000000002</v>
      </c>
      <c r="S110" s="193"/>
      <c r="T110" s="195">
        <f>T111</f>
        <v>0</v>
      </c>
      <c r="AR110" s="196" t="s">
        <v>90</v>
      </c>
      <c r="AT110" s="197" t="s">
        <v>71</v>
      </c>
      <c r="AU110" s="197" t="s">
        <v>72</v>
      </c>
      <c r="AY110" s="196" t="s">
        <v>158</v>
      </c>
      <c r="BK110" s="198">
        <f>BK111</f>
        <v>0</v>
      </c>
    </row>
    <row r="111" spans="2:65" s="11" customFormat="1" ht="19.899999999999999" customHeight="1">
      <c r="B111" s="185"/>
      <c r="C111" s="186"/>
      <c r="D111" s="187" t="s">
        <v>71</v>
      </c>
      <c r="E111" s="199" t="s">
        <v>564</v>
      </c>
      <c r="F111" s="199" t="s">
        <v>565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SUM(P112:P130)</f>
        <v>0</v>
      </c>
      <c r="Q111" s="193"/>
      <c r="R111" s="194">
        <f>SUM(R112:R130)</f>
        <v>3.0045000000000002</v>
      </c>
      <c r="S111" s="193"/>
      <c r="T111" s="195">
        <f>SUM(T112:T130)</f>
        <v>0</v>
      </c>
      <c r="AR111" s="196" t="s">
        <v>90</v>
      </c>
      <c r="AT111" s="197" t="s">
        <v>71</v>
      </c>
      <c r="AU111" s="197" t="s">
        <v>79</v>
      </c>
      <c r="AY111" s="196" t="s">
        <v>158</v>
      </c>
      <c r="BK111" s="198">
        <f>SUM(BK112:BK130)</f>
        <v>0</v>
      </c>
    </row>
    <row r="112" spans="2:65" s="1" customFormat="1" ht="25.5" customHeight="1">
      <c r="B112" s="39"/>
      <c r="C112" s="201" t="s">
        <v>206</v>
      </c>
      <c r="D112" s="201" t="s">
        <v>161</v>
      </c>
      <c r="E112" s="202" t="s">
        <v>918</v>
      </c>
      <c r="F112" s="203" t="s">
        <v>919</v>
      </c>
      <c r="G112" s="204" t="s">
        <v>485</v>
      </c>
      <c r="H112" s="205">
        <v>0.6</v>
      </c>
      <c r="I112" s="206"/>
      <c r="J112" s="207">
        <f t="shared" ref="J112:J118" si="10">ROUND(I112*H112,2)</f>
        <v>0</v>
      </c>
      <c r="K112" s="203" t="s">
        <v>165</v>
      </c>
      <c r="L112" s="59"/>
      <c r="M112" s="208" t="s">
        <v>21</v>
      </c>
      <c r="N112" s="209" t="s">
        <v>43</v>
      </c>
      <c r="O112" s="40"/>
      <c r="P112" s="210">
        <f t="shared" ref="P112:P118" si="11">O112*H112</f>
        <v>0</v>
      </c>
      <c r="Q112" s="210">
        <v>1.4999999999999999E-4</v>
      </c>
      <c r="R112" s="210">
        <f t="shared" ref="R112:R118" si="12">Q112*H112</f>
        <v>8.9999999999999992E-5</v>
      </c>
      <c r="S112" s="210">
        <v>0</v>
      </c>
      <c r="T112" s="211">
        <f t="shared" ref="T112:T118" si="13">S112*H112</f>
        <v>0</v>
      </c>
      <c r="AR112" s="22" t="s">
        <v>387</v>
      </c>
      <c r="AT112" s="22" t="s">
        <v>161</v>
      </c>
      <c r="AU112" s="22" t="s">
        <v>81</v>
      </c>
      <c r="AY112" s="22" t="s">
        <v>158</v>
      </c>
      <c r="BE112" s="212">
        <f t="shared" ref="BE112:BE118" si="14">IF(N112="základní",J112,0)</f>
        <v>0</v>
      </c>
      <c r="BF112" s="212">
        <f t="shared" ref="BF112:BF118" si="15">IF(N112="snížená",J112,0)</f>
        <v>0</v>
      </c>
      <c r="BG112" s="212">
        <f t="shared" ref="BG112:BG118" si="16">IF(N112="zákl. přenesená",J112,0)</f>
        <v>0</v>
      </c>
      <c r="BH112" s="212">
        <f t="shared" ref="BH112:BH118" si="17">IF(N112="sníž. přenesená",J112,0)</f>
        <v>0</v>
      </c>
      <c r="BI112" s="212">
        <f t="shared" ref="BI112:BI118" si="18">IF(N112="nulová",J112,0)</f>
        <v>0</v>
      </c>
      <c r="BJ112" s="22" t="s">
        <v>79</v>
      </c>
      <c r="BK112" s="212">
        <f t="shared" ref="BK112:BK118" si="19">ROUND(I112*H112,2)</f>
        <v>0</v>
      </c>
      <c r="BL112" s="22" t="s">
        <v>387</v>
      </c>
      <c r="BM112" s="22" t="s">
        <v>920</v>
      </c>
    </row>
    <row r="113" spans="2:65" s="1" customFormat="1" ht="16.5" customHeight="1">
      <c r="B113" s="39"/>
      <c r="C113" s="236" t="s">
        <v>210</v>
      </c>
      <c r="D113" s="236" t="s">
        <v>200</v>
      </c>
      <c r="E113" s="237" t="s">
        <v>921</v>
      </c>
      <c r="F113" s="238" t="s">
        <v>922</v>
      </c>
      <c r="G113" s="239" t="s">
        <v>485</v>
      </c>
      <c r="H113" s="240">
        <v>0.6</v>
      </c>
      <c r="I113" s="241"/>
      <c r="J113" s="242">
        <f t="shared" si="10"/>
        <v>0</v>
      </c>
      <c r="K113" s="238" t="s">
        <v>21</v>
      </c>
      <c r="L113" s="243"/>
      <c r="M113" s="244" t="s">
        <v>21</v>
      </c>
      <c r="N113" s="245" t="s">
        <v>43</v>
      </c>
      <c r="O113" s="40"/>
      <c r="P113" s="210">
        <f t="shared" si="11"/>
        <v>0</v>
      </c>
      <c r="Q113" s="210">
        <v>3.6299999999999999E-2</v>
      </c>
      <c r="R113" s="210">
        <f t="shared" si="12"/>
        <v>2.1779999999999997E-2</v>
      </c>
      <c r="S113" s="210">
        <v>0</v>
      </c>
      <c r="T113" s="211">
        <f t="shared" si="13"/>
        <v>0</v>
      </c>
      <c r="AR113" s="22" t="s">
        <v>571</v>
      </c>
      <c r="AT113" s="22" t="s">
        <v>200</v>
      </c>
      <c r="AU113" s="22" t="s">
        <v>81</v>
      </c>
      <c r="AY113" s="22" t="s">
        <v>158</v>
      </c>
      <c r="BE113" s="212">
        <f t="shared" si="14"/>
        <v>0</v>
      </c>
      <c r="BF113" s="212">
        <f t="shared" si="15"/>
        <v>0</v>
      </c>
      <c r="BG113" s="212">
        <f t="shared" si="16"/>
        <v>0</v>
      </c>
      <c r="BH113" s="212">
        <f t="shared" si="17"/>
        <v>0</v>
      </c>
      <c r="BI113" s="212">
        <f t="shared" si="18"/>
        <v>0</v>
      </c>
      <c r="BJ113" s="22" t="s">
        <v>79</v>
      </c>
      <c r="BK113" s="212">
        <f t="shared" si="19"/>
        <v>0</v>
      </c>
      <c r="BL113" s="22" t="s">
        <v>571</v>
      </c>
      <c r="BM113" s="22" t="s">
        <v>923</v>
      </c>
    </row>
    <row r="114" spans="2:65" s="1" customFormat="1" ht="25.5" customHeight="1">
      <c r="B114" s="39"/>
      <c r="C114" s="201" t="s">
        <v>218</v>
      </c>
      <c r="D114" s="201" t="s">
        <v>161</v>
      </c>
      <c r="E114" s="202" t="s">
        <v>924</v>
      </c>
      <c r="F114" s="203" t="s">
        <v>925</v>
      </c>
      <c r="G114" s="204" t="s">
        <v>373</v>
      </c>
      <c r="H114" s="205">
        <v>3</v>
      </c>
      <c r="I114" s="206"/>
      <c r="J114" s="207">
        <f t="shared" si="10"/>
        <v>0</v>
      </c>
      <c r="K114" s="203" t="s">
        <v>165</v>
      </c>
      <c r="L114" s="59"/>
      <c r="M114" s="208" t="s">
        <v>21</v>
      </c>
      <c r="N114" s="209" t="s">
        <v>43</v>
      </c>
      <c r="O114" s="40"/>
      <c r="P114" s="210">
        <f t="shared" si="11"/>
        <v>0</v>
      </c>
      <c r="Q114" s="210">
        <v>6.7499999999999999E-3</v>
      </c>
      <c r="R114" s="210">
        <f t="shared" si="12"/>
        <v>2.0250000000000001E-2</v>
      </c>
      <c r="S114" s="210">
        <v>0</v>
      </c>
      <c r="T114" s="211">
        <f t="shared" si="13"/>
        <v>0</v>
      </c>
      <c r="AR114" s="22" t="s">
        <v>387</v>
      </c>
      <c r="AT114" s="22" t="s">
        <v>161</v>
      </c>
      <c r="AU114" s="22" t="s">
        <v>81</v>
      </c>
      <c r="AY114" s="22" t="s">
        <v>158</v>
      </c>
      <c r="BE114" s="212">
        <f t="shared" si="14"/>
        <v>0</v>
      </c>
      <c r="BF114" s="212">
        <f t="shared" si="15"/>
        <v>0</v>
      </c>
      <c r="BG114" s="212">
        <f t="shared" si="16"/>
        <v>0</v>
      </c>
      <c r="BH114" s="212">
        <f t="shared" si="17"/>
        <v>0</v>
      </c>
      <c r="BI114" s="212">
        <f t="shared" si="18"/>
        <v>0</v>
      </c>
      <c r="BJ114" s="22" t="s">
        <v>79</v>
      </c>
      <c r="BK114" s="212">
        <f t="shared" si="19"/>
        <v>0</v>
      </c>
      <c r="BL114" s="22" t="s">
        <v>387</v>
      </c>
      <c r="BM114" s="22" t="s">
        <v>926</v>
      </c>
    </row>
    <row r="115" spans="2:65" s="1" customFormat="1" ht="16.5" customHeight="1">
      <c r="B115" s="39"/>
      <c r="C115" s="236" t="s">
        <v>223</v>
      </c>
      <c r="D115" s="236" t="s">
        <v>200</v>
      </c>
      <c r="E115" s="237" t="s">
        <v>927</v>
      </c>
      <c r="F115" s="238" t="s">
        <v>928</v>
      </c>
      <c r="G115" s="239" t="s">
        <v>373</v>
      </c>
      <c r="H115" s="240">
        <v>3</v>
      </c>
      <c r="I115" s="241"/>
      <c r="J115" s="242">
        <f t="shared" si="10"/>
        <v>0</v>
      </c>
      <c r="K115" s="238" t="s">
        <v>21</v>
      </c>
      <c r="L115" s="243"/>
      <c r="M115" s="244" t="s">
        <v>21</v>
      </c>
      <c r="N115" s="245" t="s">
        <v>43</v>
      </c>
      <c r="O115" s="40"/>
      <c r="P115" s="210">
        <f t="shared" si="11"/>
        <v>0</v>
      </c>
      <c r="Q115" s="210">
        <v>2.4E-2</v>
      </c>
      <c r="R115" s="210">
        <f t="shared" si="12"/>
        <v>7.2000000000000008E-2</v>
      </c>
      <c r="S115" s="210">
        <v>0</v>
      </c>
      <c r="T115" s="211">
        <f t="shared" si="13"/>
        <v>0</v>
      </c>
      <c r="AR115" s="22" t="s">
        <v>195</v>
      </c>
      <c r="AT115" s="22" t="s">
        <v>200</v>
      </c>
      <c r="AU115" s="22" t="s">
        <v>81</v>
      </c>
      <c r="AY115" s="22" t="s">
        <v>158</v>
      </c>
      <c r="BE115" s="212">
        <f t="shared" si="14"/>
        <v>0</v>
      </c>
      <c r="BF115" s="212">
        <f t="shared" si="15"/>
        <v>0</v>
      </c>
      <c r="BG115" s="212">
        <f t="shared" si="16"/>
        <v>0</v>
      </c>
      <c r="BH115" s="212">
        <f t="shared" si="17"/>
        <v>0</v>
      </c>
      <c r="BI115" s="212">
        <f t="shared" si="18"/>
        <v>0</v>
      </c>
      <c r="BJ115" s="22" t="s">
        <v>79</v>
      </c>
      <c r="BK115" s="212">
        <f t="shared" si="19"/>
        <v>0</v>
      </c>
      <c r="BL115" s="22" t="s">
        <v>115</v>
      </c>
      <c r="BM115" s="22" t="s">
        <v>929</v>
      </c>
    </row>
    <row r="116" spans="2:65" s="1" customFormat="1" ht="25.5" customHeight="1">
      <c r="B116" s="39"/>
      <c r="C116" s="201" t="s">
        <v>226</v>
      </c>
      <c r="D116" s="201" t="s">
        <v>161</v>
      </c>
      <c r="E116" s="202" t="s">
        <v>582</v>
      </c>
      <c r="F116" s="203" t="s">
        <v>657</v>
      </c>
      <c r="G116" s="204" t="s">
        <v>373</v>
      </c>
      <c r="H116" s="205">
        <v>3</v>
      </c>
      <c r="I116" s="206"/>
      <c r="J116" s="207">
        <f t="shared" si="10"/>
        <v>0</v>
      </c>
      <c r="K116" s="203" t="s">
        <v>165</v>
      </c>
      <c r="L116" s="59"/>
      <c r="M116" s="208" t="s">
        <v>21</v>
      </c>
      <c r="N116" s="209" t="s">
        <v>43</v>
      </c>
      <c r="O116" s="40"/>
      <c r="P116" s="210">
        <f t="shared" si="11"/>
        <v>0</v>
      </c>
      <c r="Q116" s="210">
        <v>1.0189999999999999E-2</v>
      </c>
      <c r="R116" s="210">
        <f t="shared" si="12"/>
        <v>3.057E-2</v>
      </c>
      <c r="S116" s="210">
        <v>0</v>
      </c>
      <c r="T116" s="211">
        <f t="shared" si="13"/>
        <v>0</v>
      </c>
      <c r="AR116" s="22" t="s">
        <v>387</v>
      </c>
      <c r="AT116" s="22" t="s">
        <v>161</v>
      </c>
      <c r="AU116" s="22" t="s">
        <v>81</v>
      </c>
      <c r="AY116" s="22" t="s">
        <v>158</v>
      </c>
      <c r="BE116" s="212">
        <f t="shared" si="14"/>
        <v>0</v>
      </c>
      <c r="BF116" s="212">
        <f t="shared" si="15"/>
        <v>0</v>
      </c>
      <c r="BG116" s="212">
        <f t="shared" si="16"/>
        <v>0</v>
      </c>
      <c r="BH116" s="212">
        <f t="shared" si="17"/>
        <v>0</v>
      </c>
      <c r="BI116" s="212">
        <f t="shared" si="18"/>
        <v>0</v>
      </c>
      <c r="BJ116" s="22" t="s">
        <v>79</v>
      </c>
      <c r="BK116" s="212">
        <f t="shared" si="19"/>
        <v>0</v>
      </c>
      <c r="BL116" s="22" t="s">
        <v>387</v>
      </c>
      <c r="BM116" s="22" t="s">
        <v>584</v>
      </c>
    </row>
    <row r="117" spans="2:65" s="1" customFormat="1" ht="16.5" customHeight="1">
      <c r="B117" s="39"/>
      <c r="C117" s="236" t="s">
        <v>10</v>
      </c>
      <c r="D117" s="236" t="s">
        <v>200</v>
      </c>
      <c r="E117" s="237" t="s">
        <v>930</v>
      </c>
      <c r="F117" s="238" t="s">
        <v>931</v>
      </c>
      <c r="G117" s="239" t="s">
        <v>373</v>
      </c>
      <c r="H117" s="240">
        <v>3</v>
      </c>
      <c r="I117" s="241"/>
      <c r="J117" s="242">
        <f t="shared" si="10"/>
        <v>0</v>
      </c>
      <c r="K117" s="238" t="s">
        <v>21</v>
      </c>
      <c r="L117" s="243"/>
      <c r="M117" s="244" t="s">
        <v>21</v>
      </c>
      <c r="N117" s="245" t="s">
        <v>43</v>
      </c>
      <c r="O117" s="40"/>
      <c r="P117" s="210">
        <f t="shared" si="11"/>
        <v>0</v>
      </c>
      <c r="Q117" s="210">
        <v>0.52100000000000002</v>
      </c>
      <c r="R117" s="210">
        <f t="shared" si="12"/>
        <v>1.5630000000000002</v>
      </c>
      <c r="S117" s="210">
        <v>0</v>
      </c>
      <c r="T117" s="211">
        <f t="shared" si="13"/>
        <v>0</v>
      </c>
      <c r="AR117" s="22" t="s">
        <v>571</v>
      </c>
      <c r="AT117" s="22" t="s">
        <v>200</v>
      </c>
      <c r="AU117" s="22" t="s">
        <v>81</v>
      </c>
      <c r="AY117" s="22" t="s">
        <v>158</v>
      </c>
      <c r="BE117" s="212">
        <f t="shared" si="14"/>
        <v>0</v>
      </c>
      <c r="BF117" s="212">
        <f t="shared" si="15"/>
        <v>0</v>
      </c>
      <c r="BG117" s="212">
        <f t="shared" si="16"/>
        <v>0</v>
      </c>
      <c r="BH117" s="212">
        <f t="shared" si="17"/>
        <v>0</v>
      </c>
      <c r="BI117" s="212">
        <f t="shared" si="18"/>
        <v>0</v>
      </c>
      <c r="BJ117" s="22" t="s">
        <v>79</v>
      </c>
      <c r="BK117" s="212">
        <f t="shared" si="19"/>
        <v>0</v>
      </c>
      <c r="BL117" s="22" t="s">
        <v>571</v>
      </c>
      <c r="BM117" s="22" t="s">
        <v>932</v>
      </c>
    </row>
    <row r="118" spans="2:65" s="1" customFormat="1" ht="16.5" customHeight="1">
      <c r="B118" s="39"/>
      <c r="C118" s="236" t="s">
        <v>231</v>
      </c>
      <c r="D118" s="236" t="s">
        <v>200</v>
      </c>
      <c r="E118" s="237" t="s">
        <v>654</v>
      </c>
      <c r="F118" s="238" t="s">
        <v>574</v>
      </c>
      <c r="G118" s="239" t="s">
        <v>373</v>
      </c>
      <c r="H118" s="240">
        <v>3</v>
      </c>
      <c r="I118" s="241"/>
      <c r="J118" s="242">
        <f t="shared" si="10"/>
        <v>0</v>
      </c>
      <c r="K118" s="238" t="s">
        <v>21</v>
      </c>
      <c r="L118" s="243"/>
      <c r="M118" s="244" t="s">
        <v>21</v>
      </c>
      <c r="N118" s="245" t="s">
        <v>43</v>
      </c>
      <c r="O118" s="40"/>
      <c r="P118" s="210">
        <f t="shared" si="11"/>
        <v>0</v>
      </c>
      <c r="Q118" s="210">
        <v>0</v>
      </c>
      <c r="R118" s="210">
        <f t="shared" si="12"/>
        <v>0</v>
      </c>
      <c r="S118" s="210">
        <v>0</v>
      </c>
      <c r="T118" s="211">
        <f t="shared" si="13"/>
        <v>0</v>
      </c>
      <c r="AR118" s="22" t="s">
        <v>195</v>
      </c>
      <c r="AT118" s="22" t="s">
        <v>200</v>
      </c>
      <c r="AU118" s="22" t="s">
        <v>81</v>
      </c>
      <c r="AY118" s="22" t="s">
        <v>158</v>
      </c>
      <c r="BE118" s="212">
        <f t="shared" si="14"/>
        <v>0</v>
      </c>
      <c r="BF118" s="212">
        <f t="shared" si="15"/>
        <v>0</v>
      </c>
      <c r="BG118" s="212">
        <f t="shared" si="16"/>
        <v>0</v>
      </c>
      <c r="BH118" s="212">
        <f t="shared" si="17"/>
        <v>0</v>
      </c>
      <c r="BI118" s="212">
        <f t="shared" si="18"/>
        <v>0</v>
      </c>
      <c r="BJ118" s="22" t="s">
        <v>79</v>
      </c>
      <c r="BK118" s="212">
        <f t="shared" si="19"/>
        <v>0</v>
      </c>
      <c r="BL118" s="22" t="s">
        <v>115</v>
      </c>
      <c r="BM118" s="22" t="s">
        <v>933</v>
      </c>
    </row>
    <row r="119" spans="2:65" s="1" customFormat="1" ht="108">
      <c r="B119" s="39"/>
      <c r="C119" s="61"/>
      <c r="D119" s="215" t="s">
        <v>576</v>
      </c>
      <c r="E119" s="61"/>
      <c r="F119" s="249" t="s">
        <v>577</v>
      </c>
      <c r="G119" s="61"/>
      <c r="H119" s="61"/>
      <c r="I119" s="170"/>
      <c r="J119" s="61"/>
      <c r="K119" s="61"/>
      <c r="L119" s="59"/>
      <c r="M119" s="250"/>
      <c r="N119" s="40"/>
      <c r="O119" s="40"/>
      <c r="P119" s="40"/>
      <c r="Q119" s="40"/>
      <c r="R119" s="40"/>
      <c r="S119" s="40"/>
      <c r="T119" s="76"/>
      <c r="AT119" s="22" t="s">
        <v>576</v>
      </c>
      <c r="AU119" s="22" t="s">
        <v>81</v>
      </c>
    </row>
    <row r="120" spans="2:65" s="1" customFormat="1" ht="16.5" customHeight="1">
      <c r="B120" s="39"/>
      <c r="C120" s="201" t="s">
        <v>233</v>
      </c>
      <c r="D120" s="201" t="s">
        <v>161</v>
      </c>
      <c r="E120" s="202" t="s">
        <v>934</v>
      </c>
      <c r="F120" s="203" t="s">
        <v>935</v>
      </c>
      <c r="G120" s="204" t="s">
        <v>373</v>
      </c>
      <c r="H120" s="205">
        <v>3</v>
      </c>
      <c r="I120" s="206"/>
      <c r="J120" s="207">
        <f>ROUND(I120*H120,2)</f>
        <v>0</v>
      </c>
      <c r="K120" s="203" t="s">
        <v>165</v>
      </c>
      <c r="L120" s="59"/>
      <c r="M120" s="208" t="s">
        <v>21</v>
      </c>
      <c r="N120" s="209" t="s">
        <v>43</v>
      </c>
      <c r="O120" s="40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22" t="s">
        <v>387</v>
      </c>
      <c r="AT120" s="22" t="s">
        <v>161</v>
      </c>
      <c r="AU120" s="22" t="s">
        <v>81</v>
      </c>
      <c r="AY120" s="22" t="s">
        <v>158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2" t="s">
        <v>79</v>
      </c>
      <c r="BK120" s="212">
        <f>ROUND(I120*H120,2)</f>
        <v>0</v>
      </c>
      <c r="BL120" s="22" t="s">
        <v>387</v>
      </c>
      <c r="BM120" s="22" t="s">
        <v>936</v>
      </c>
    </row>
    <row r="121" spans="2:65" s="1" customFormat="1" ht="25.5" customHeight="1">
      <c r="B121" s="39"/>
      <c r="C121" s="236" t="s">
        <v>237</v>
      </c>
      <c r="D121" s="236" t="s">
        <v>200</v>
      </c>
      <c r="E121" s="237" t="s">
        <v>937</v>
      </c>
      <c r="F121" s="238" t="s">
        <v>938</v>
      </c>
      <c r="G121" s="239" t="s">
        <v>373</v>
      </c>
      <c r="H121" s="240">
        <v>3</v>
      </c>
      <c r="I121" s="241"/>
      <c r="J121" s="242">
        <f>ROUND(I121*H121,2)</f>
        <v>0</v>
      </c>
      <c r="K121" s="238" t="s">
        <v>21</v>
      </c>
      <c r="L121" s="243"/>
      <c r="M121" s="244" t="s">
        <v>21</v>
      </c>
      <c r="N121" s="245" t="s">
        <v>43</v>
      </c>
      <c r="O121" s="40"/>
      <c r="P121" s="210">
        <f>O121*H121</f>
        <v>0</v>
      </c>
      <c r="Q121" s="210">
        <v>0.36</v>
      </c>
      <c r="R121" s="210">
        <f>Q121*H121</f>
        <v>1.08</v>
      </c>
      <c r="S121" s="210">
        <v>0</v>
      </c>
      <c r="T121" s="211">
        <f>S121*H121</f>
        <v>0</v>
      </c>
      <c r="AR121" s="22" t="s">
        <v>571</v>
      </c>
      <c r="AT121" s="22" t="s">
        <v>200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571</v>
      </c>
      <c r="BM121" s="22" t="s">
        <v>939</v>
      </c>
    </row>
    <row r="122" spans="2:65" s="1" customFormat="1" ht="16.5" customHeight="1">
      <c r="B122" s="39"/>
      <c r="C122" s="201" t="s">
        <v>239</v>
      </c>
      <c r="D122" s="201" t="s">
        <v>161</v>
      </c>
      <c r="E122" s="202" t="s">
        <v>841</v>
      </c>
      <c r="F122" s="203" t="s">
        <v>842</v>
      </c>
      <c r="G122" s="204" t="s">
        <v>373</v>
      </c>
      <c r="H122" s="205">
        <v>6</v>
      </c>
      <c r="I122" s="206"/>
      <c r="J122" s="207">
        <f>ROUND(I122*H122,2)</f>
        <v>0</v>
      </c>
      <c r="K122" s="203" t="s">
        <v>165</v>
      </c>
      <c r="L122" s="59"/>
      <c r="M122" s="208" t="s">
        <v>21</v>
      </c>
      <c r="N122" s="209" t="s">
        <v>43</v>
      </c>
      <c r="O122" s="40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2" t="s">
        <v>387</v>
      </c>
      <c r="AT122" s="22" t="s">
        <v>161</v>
      </c>
      <c r="AU122" s="22" t="s">
        <v>81</v>
      </c>
      <c r="AY122" s="22" t="s">
        <v>158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2" t="s">
        <v>79</v>
      </c>
      <c r="BK122" s="212">
        <f>ROUND(I122*H122,2)</f>
        <v>0</v>
      </c>
      <c r="BL122" s="22" t="s">
        <v>387</v>
      </c>
      <c r="BM122" s="22" t="s">
        <v>940</v>
      </c>
    </row>
    <row r="123" spans="2:65" s="12" customFormat="1">
      <c r="B123" s="213"/>
      <c r="C123" s="214"/>
      <c r="D123" s="215" t="s">
        <v>167</v>
      </c>
      <c r="E123" s="224" t="s">
        <v>21</v>
      </c>
      <c r="F123" s="216" t="s">
        <v>941</v>
      </c>
      <c r="G123" s="214"/>
      <c r="H123" s="217">
        <v>6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167</v>
      </c>
      <c r="AU123" s="223" t="s">
        <v>81</v>
      </c>
      <c r="AV123" s="12" t="s">
        <v>81</v>
      </c>
      <c r="AW123" s="12" t="s">
        <v>35</v>
      </c>
      <c r="AX123" s="12" t="s">
        <v>79</v>
      </c>
      <c r="AY123" s="223" t="s">
        <v>158</v>
      </c>
    </row>
    <row r="124" spans="2:65" s="1" customFormat="1" ht="16.5" customHeight="1">
      <c r="B124" s="39"/>
      <c r="C124" s="236" t="s">
        <v>241</v>
      </c>
      <c r="D124" s="236" t="s">
        <v>200</v>
      </c>
      <c r="E124" s="237" t="s">
        <v>844</v>
      </c>
      <c r="F124" s="238" t="s">
        <v>845</v>
      </c>
      <c r="G124" s="239" t="s">
        <v>373</v>
      </c>
      <c r="H124" s="240">
        <v>6</v>
      </c>
      <c r="I124" s="241"/>
      <c r="J124" s="242">
        <f>ROUND(I124*H124,2)</f>
        <v>0</v>
      </c>
      <c r="K124" s="238" t="s">
        <v>21</v>
      </c>
      <c r="L124" s="243"/>
      <c r="M124" s="244" t="s">
        <v>21</v>
      </c>
      <c r="N124" s="245" t="s">
        <v>43</v>
      </c>
      <c r="O124" s="40"/>
      <c r="P124" s="210">
        <f>O124*H124</f>
        <v>0</v>
      </c>
      <c r="Q124" s="210">
        <v>1.44E-2</v>
      </c>
      <c r="R124" s="210">
        <f>Q124*H124</f>
        <v>8.6400000000000005E-2</v>
      </c>
      <c r="S124" s="210">
        <v>0</v>
      </c>
      <c r="T124" s="211">
        <f>S124*H124</f>
        <v>0</v>
      </c>
      <c r="AR124" s="22" t="s">
        <v>195</v>
      </c>
      <c r="AT124" s="22" t="s">
        <v>200</v>
      </c>
      <c r="AU124" s="22" t="s">
        <v>81</v>
      </c>
      <c r="AY124" s="22" t="s">
        <v>158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2" t="s">
        <v>79</v>
      </c>
      <c r="BK124" s="212">
        <f>ROUND(I124*H124,2)</f>
        <v>0</v>
      </c>
      <c r="BL124" s="22" t="s">
        <v>115</v>
      </c>
      <c r="BM124" s="22" t="s">
        <v>942</v>
      </c>
    </row>
    <row r="125" spans="2:65" s="1" customFormat="1" ht="27">
      <c r="B125" s="39"/>
      <c r="C125" s="61"/>
      <c r="D125" s="215" t="s">
        <v>576</v>
      </c>
      <c r="E125" s="61"/>
      <c r="F125" s="249" t="s">
        <v>710</v>
      </c>
      <c r="G125" s="61"/>
      <c r="H125" s="61"/>
      <c r="I125" s="170"/>
      <c r="J125" s="61"/>
      <c r="K125" s="61"/>
      <c r="L125" s="59"/>
      <c r="M125" s="250"/>
      <c r="N125" s="40"/>
      <c r="O125" s="40"/>
      <c r="P125" s="40"/>
      <c r="Q125" s="40"/>
      <c r="R125" s="40"/>
      <c r="S125" s="40"/>
      <c r="T125" s="76"/>
      <c r="AT125" s="22" t="s">
        <v>576</v>
      </c>
      <c r="AU125" s="22" t="s">
        <v>81</v>
      </c>
    </row>
    <row r="126" spans="2:65" s="1" customFormat="1" ht="16.5" customHeight="1">
      <c r="B126" s="39"/>
      <c r="C126" s="201" t="s">
        <v>9</v>
      </c>
      <c r="D126" s="201" t="s">
        <v>161</v>
      </c>
      <c r="E126" s="202" t="s">
        <v>943</v>
      </c>
      <c r="F126" s="203" t="s">
        <v>944</v>
      </c>
      <c r="G126" s="204" t="s">
        <v>373</v>
      </c>
      <c r="H126" s="205">
        <v>3</v>
      </c>
      <c r="I126" s="206"/>
      <c r="J126" s="207">
        <f>ROUND(I126*H126,2)</f>
        <v>0</v>
      </c>
      <c r="K126" s="203" t="s">
        <v>165</v>
      </c>
      <c r="L126" s="59"/>
      <c r="M126" s="208" t="s">
        <v>21</v>
      </c>
      <c r="N126" s="209" t="s">
        <v>43</v>
      </c>
      <c r="O126" s="40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22" t="s">
        <v>387</v>
      </c>
      <c r="AT126" s="22" t="s">
        <v>161</v>
      </c>
      <c r="AU126" s="22" t="s">
        <v>81</v>
      </c>
      <c r="AY126" s="22" t="s">
        <v>158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2" t="s">
        <v>79</v>
      </c>
      <c r="BK126" s="212">
        <f>ROUND(I126*H126,2)</f>
        <v>0</v>
      </c>
      <c r="BL126" s="22" t="s">
        <v>387</v>
      </c>
      <c r="BM126" s="22" t="s">
        <v>945</v>
      </c>
    </row>
    <row r="127" spans="2:65" s="12" customFormat="1">
      <c r="B127" s="213"/>
      <c r="C127" s="214"/>
      <c r="D127" s="215" t="s">
        <v>167</v>
      </c>
      <c r="E127" s="224" t="s">
        <v>21</v>
      </c>
      <c r="F127" s="216" t="s">
        <v>90</v>
      </c>
      <c r="G127" s="214"/>
      <c r="H127" s="217">
        <v>3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167</v>
      </c>
      <c r="AU127" s="223" t="s">
        <v>81</v>
      </c>
      <c r="AV127" s="12" t="s">
        <v>81</v>
      </c>
      <c r="AW127" s="12" t="s">
        <v>35</v>
      </c>
      <c r="AX127" s="12" t="s">
        <v>79</v>
      </c>
      <c r="AY127" s="223" t="s">
        <v>158</v>
      </c>
    </row>
    <row r="128" spans="2:65" s="1" customFormat="1" ht="16.5" customHeight="1">
      <c r="B128" s="39"/>
      <c r="C128" s="236" t="s">
        <v>245</v>
      </c>
      <c r="D128" s="236" t="s">
        <v>200</v>
      </c>
      <c r="E128" s="237" t="s">
        <v>946</v>
      </c>
      <c r="F128" s="238" t="s">
        <v>947</v>
      </c>
      <c r="G128" s="239" t="s">
        <v>686</v>
      </c>
      <c r="H128" s="240">
        <v>3</v>
      </c>
      <c r="I128" s="241"/>
      <c r="J128" s="242">
        <f>ROUND(I128*H128,2)</f>
        <v>0</v>
      </c>
      <c r="K128" s="238" t="s">
        <v>21</v>
      </c>
      <c r="L128" s="243"/>
      <c r="M128" s="244" t="s">
        <v>21</v>
      </c>
      <c r="N128" s="245" t="s">
        <v>43</v>
      </c>
      <c r="O128" s="40"/>
      <c r="P128" s="210">
        <f>O128*H128</f>
        <v>0</v>
      </c>
      <c r="Q128" s="210">
        <v>4.2999999999999997E-2</v>
      </c>
      <c r="R128" s="210">
        <f>Q128*H128</f>
        <v>0.129</v>
      </c>
      <c r="S128" s="210">
        <v>0</v>
      </c>
      <c r="T128" s="211">
        <f>S128*H128</f>
        <v>0</v>
      </c>
      <c r="AR128" s="22" t="s">
        <v>195</v>
      </c>
      <c r="AT128" s="22" t="s">
        <v>200</v>
      </c>
      <c r="AU128" s="22" t="s">
        <v>81</v>
      </c>
      <c r="AY128" s="22" t="s">
        <v>158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2" t="s">
        <v>79</v>
      </c>
      <c r="BK128" s="212">
        <f>ROUND(I128*H128,2)</f>
        <v>0</v>
      </c>
      <c r="BL128" s="22" t="s">
        <v>115</v>
      </c>
      <c r="BM128" s="22" t="s">
        <v>948</v>
      </c>
    </row>
    <row r="129" spans="2:65" s="1" customFormat="1" ht="27">
      <c r="B129" s="39"/>
      <c r="C129" s="61"/>
      <c r="D129" s="215" t="s">
        <v>576</v>
      </c>
      <c r="E129" s="61"/>
      <c r="F129" s="249" t="s">
        <v>710</v>
      </c>
      <c r="G129" s="61"/>
      <c r="H129" s="61"/>
      <c r="I129" s="170"/>
      <c r="J129" s="61"/>
      <c r="K129" s="61"/>
      <c r="L129" s="59"/>
      <c r="M129" s="250"/>
      <c r="N129" s="40"/>
      <c r="O129" s="40"/>
      <c r="P129" s="40"/>
      <c r="Q129" s="40"/>
      <c r="R129" s="40"/>
      <c r="S129" s="40"/>
      <c r="T129" s="76"/>
      <c r="AT129" s="22" t="s">
        <v>576</v>
      </c>
      <c r="AU129" s="22" t="s">
        <v>81</v>
      </c>
    </row>
    <row r="130" spans="2:65" s="1" customFormat="1" ht="16.5" customHeight="1">
      <c r="B130" s="39"/>
      <c r="C130" s="201" t="s">
        <v>250</v>
      </c>
      <c r="D130" s="201" t="s">
        <v>161</v>
      </c>
      <c r="E130" s="202" t="s">
        <v>798</v>
      </c>
      <c r="F130" s="203" t="s">
        <v>580</v>
      </c>
      <c r="G130" s="204" t="s">
        <v>373</v>
      </c>
      <c r="H130" s="205">
        <v>3</v>
      </c>
      <c r="I130" s="206"/>
      <c r="J130" s="207">
        <f>ROUND(I130*H130,2)</f>
        <v>0</v>
      </c>
      <c r="K130" s="203" t="s">
        <v>21</v>
      </c>
      <c r="L130" s="59"/>
      <c r="M130" s="208" t="s">
        <v>21</v>
      </c>
      <c r="N130" s="255" t="s">
        <v>43</v>
      </c>
      <c r="O130" s="252"/>
      <c r="P130" s="253">
        <f>O130*H130</f>
        <v>0</v>
      </c>
      <c r="Q130" s="253">
        <v>4.6999999999999999E-4</v>
      </c>
      <c r="R130" s="253">
        <f>Q130*H130</f>
        <v>1.41E-3</v>
      </c>
      <c r="S130" s="253">
        <v>0</v>
      </c>
      <c r="T130" s="254">
        <f>S130*H130</f>
        <v>0</v>
      </c>
      <c r="AR130" s="22" t="s">
        <v>231</v>
      </c>
      <c r="AT130" s="22" t="s">
        <v>161</v>
      </c>
      <c r="AU130" s="22" t="s">
        <v>81</v>
      </c>
      <c r="AY130" s="22" t="s">
        <v>158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2" t="s">
        <v>79</v>
      </c>
      <c r="BK130" s="212">
        <f>ROUND(I130*H130,2)</f>
        <v>0</v>
      </c>
      <c r="BL130" s="22" t="s">
        <v>231</v>
      </c>
      <c r="BM130" s="22" t="s">
        <v>949</v>
      </c>
    </row>
    <row r="131" spans="2:65" s="1" customFormat="1" ht="6.95" customHeight="1">
      <c r="B131" s="54"/>
      <c r="C131" s="55"/>
      <c r="D131" s="55"/>
      <c r="E131" s="55"/>
      <c r="F131" s="55"/>
      <c r="G131" s="55"/>
      <c r="H131" s="55"/>
      <c r="I131" s="146"/>
      <c r="J131" s="55"/>
      <c r="K131" s="55"/>
      <c r="L131" s="59"/>
    </row>
  </sheetData>
  <sheetProtection algorithmName="SHA-512" hashValue="pmkMzVZSO1eCaq3xRZyiB1sgcp9AqhIIZZ0MQnFKAsjg0HJGRebsMJ+VPkY0MnRpt7+p59xOM5V6RKdXatNxHg==" saltValue="/c0inVGIJgt75PWj0ELO6yVstCOmG7vzmR/oy01vMu6AxaEgzHukGI0Gkvm6GDUClSlK3IIh7bzIDAtIlV54QQ==" spinCount="100000" sheet="1" objects="1" scenarios="1" formatColumns="0" formatRows="0" autoFilter="0"/>
  <autoFilter ref="C94:K130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81:H81"/>
    <mergeCell ref="E85:H85"/>
    <mergeCell ref="E83:H83"/>
    <mergeCell ref="E87:H87"/>
    <mergeCell ref="J59:J60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114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s="1" customFormat="1" ht="16.5" customHeight="1">
      <c r="B9" s="39"/>
      <c r="C9" s="40"/>
      <c r="D9" s="40"/>
      <c r="E9" s="304" t="s">
        <v>125</v>
      </c>
      <c r="F9" s="305"/>
      <c r="G9" s="305"/>
      <c r="H9" s="305"/>
      <c r="I9" s="125"/>
      <c r="J9" s="40"/>
      <c r="K9" s="43"/>
    </row>
    <row r="10" spans="1:70" s="1" customFormat="1" ht="15">
      <c r="B10" s="39"/>
      <c r="C10" s="40"/>
      <c r="D10" s="35" t="s">
        <v>126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06" t="s">
        <v>950</v>
      </c>
      <c r="F11" s="305"/>
      <c r="G11" s="305"/>
      <c r="H11" s="305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6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6" t="s">
        <v>25</v>
      </c>
      <c r="J14" s="127" t="str">
        <f>'Rekapitulace stavby'!AN8</f>
        <v>30. 11. 2017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6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6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6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6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6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5"/>
      <c r="J25" s="40"/>
      <c r="K25" s="43"/>
    </row>
    <row r="26" spans="2:11" s="7" customFormat="1" ht="16.5" customHeight="1">
      <c r="B26" s="128"/>
      <c r="C26" s="129"/>
      <c r="D26" s="129"/>
      <c r="E26" s="298" t="s">
        <v>21</v>
      </c>
      <c r="F26" s="298"/>
      <c r="G26" s="298"/>
      <c r="H26" s="29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38</v>
      </c>
      <c r="E29" s="40"/>
      <c r="F29" s="40"/>
      <c r="G29" s="40"/>
      <c r="H29" s="40"/>
      <c r="I29" s="125"/>
      <c r="J29" s="135">
        <f>ROUND(J92,2)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6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7">
        <f>ROUND(SUM(BE92:BE209), 2)</f>
        <v>0</v>
      </c>
      <c r="G32" s="40"/>
      <c r="H32" s="40"/>
      <c r="I32" s="138">
        <v>0.21</v>
      </c>
      <c r="J32" s="137">
        <f>ROUND(ROUND((SUM(BE92:BE209)),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7">
        <f>ROUND(SUM(BF92:BF209), 2)</f>
        <v>0</v>
      </c>
      <c r="G33" s="40"/>
      <c r="H33" s="40"/>
      <c r="I33" s="138">
        <v>0.15</v>
      </c>
      <c r="J33" s="137">
        <f>ROUND(ROUND((SUM(BF92:BF209)),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7">
        <f>ROUND(SUM(BG92:BG209),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7">
        <f>ROUND(SUM(BH92:BH209),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7">
        <f>ROUND(SUM(BI92:BI209),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48</v>
      </c>
      <c r="E38" s="77"/>
      <c r="F38" s="77"/>
      <c r="G38" s="141" t="s">
        <v>49</v>
      </c>
      <c r="H38" s="142" t="s">
        <v>50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128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16.5" customHeight="1">
      <c r="B47" s="39"/>
      <c r="C47" s="40"/>
      <c r="D47" s="40"/>
      <c r="E47" s="304" t="str">
        <f>E7</f>
        <v>Výstavba inženýrských sítí v prostoru Slatinice - produktovody a trubní sítě</v>
      </c>
      <c r="F47" s="310"/>
      <c r="G47" s="310"/>
      <c r="H47" s="310"/>
      <c r="I47" s="125"/>
      <c r="J47" s="40"/>
      <c r="K47" s="43"/>
    </row>
    <row r="48" spans="2:11" ht="15">
      <c r="B48" s="26"/>
      <c r="C48" s="35" t="s">
        <v>124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16.5" customHeight="1">
      <c r="B49" s="39"/>
      <c r="C49" s="40"/>
      <c r="D49" s="40"/>
      <c r="E49" s="304" t="s">
        <v>125</v>
      </c>
      <c r="F49" s="305"/>
      <c r="G49" s="305"/>
      <c r="H49" s="305"/>
      <c r="I49" s="125"/>
      <c r="J49" s="40"/>
      <c r="K49" s="43"/>
    </row>
    <row r="50" spans="2:47" s="1" customFormat="1" ht="14.45" customHeight="1">
      <c r="B50" s="39"/>
      <c r="C50" s="35" t="s">
        <v>126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17.25" customHeight="1">
      <c r="B51" s="39"/>
      <c r="C51" s="40"/>
      <c r="D51" s="40"/>
      <c r="E51" s="306" t="str">
        <f>E11</f>
        <v>3 - STAVEBNÍ ČÁST - VZDUŠNÍKOVÉ A ODKALOVACÍ ŠACHTY</v>
      </c>
      <c r="F51" s="305"/>
      <c r="G51" s="305"/>
      <c r="H51" s="305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6" t="s">
        <v>25</v>
      </c>
      <c r="J53" s="127" t="str">
        <f>IF(J14="","",J14)</f>
        <v>30. 11. 2017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Vršanská uhelná a.s.</v>
      </c>
      <c r="G55" s="40"/>
      <c r="H55" s="40"/>
      <c r="I55" s="126" t="s">
        <v>33</v>
      </c>
      <c r="J55" s="298" t="str">
        <f>E23</f>
        <v>B-PROJEKTY Teplice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5"/>
      <c r="J56" s="30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129</v>
      </c>
      <c r="D58" s="139"/>
      <c r="E58" s="139"/>
      <c r="F58" s="139"/>
      <c r="G58" s="139"/>
      <c r="H58" s="139"/>
      <c r="I58" s="152"/>
      <c r="J58" s="153" t="s">
        <v>130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131</v>
      </c>
      <c r="D60" s="40"/>
      <c r="E60" s="40"/>
      <c r="F60" s="40"/>
      <c r="G60" s="40"/>
      <c r="H60" s="40"/>
      <c r="I60" s="125"/>
      <c r="J60" s="135">
        <f>J92</f>
        <v>0</v>
      </c>
      <c r="K60" s="43"/>
      <c r="AU60" s="22" t="s">
        <v>132</v>
      </c>
    </row>
    <row r="61" spans="2:47" s="8" customFormat="1" ht="24.95" customHeight="1">
      <c r="B61" s="156"/>
      <c r="C61" s="157"/>
      <c r="D61" s="158" t="s">
        <v>536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9" customFormat="1" ht="19.899999999999999" customHeight="1">
      <c r="B62" s="163"/>
      <c r="C62" s="164"/>
      <c r="D62" s="165" t="s">
        <v>951</v>
      </c>
      <c r="E62" s="166"/>
      <c r="F62" s="166"/>
      <c r="G62" s="166"/>
      <c r="H62" s="166"/>
      <c r="I62" s="167"/>
      <c r="J62" s="168">
        <f>J94</f>
        <v>0</v>
      </c>
      <c r="K62" s="169"/>
    </row>
    <row r="63" spans="2:47" s="9" customFormat="1" ht="19.899999999999999" customHeight="1">
      <c r="B63" s="163"/>
      <c r="C63" s="164"/>
      <c r="D63" s="165" t="s">
        <v>952</v>
      </c>
      <c r="E63" s="166"/>
      <c r="F63" s="166"/>
      <c r="G63" s="166"/>
      <c r="H63" s="166"/>
      <c r="I63" s="167"/>
      <c r="J63" s="168">
        <f>J122</f>
        <v>0</v>
      </c>
      <c r="K63" s="169"/>
    </row>
    <row r="64" spans="2:47" s="9" customFormat="1" ht="19.899999999999999" customHeight="1">
      <c r="B64" s="163"/>
      <c r="C64" s="164"/>
      <c r="D64" s="165" t="s">
        <v>953</v>
      </c>
      <c r="E64" s="166"/>
      <c r="F64" s="166"/>
      <c r="G64" s="166"/>
      <c r="H64" s="166"/>
      <c r="I64" s="167"/>
      <c r="J64" s="168">
        <f>J131</f>
        <v>0</v>
      </c>
      <c r="K64" s="169"/>
    </row>
    <row r="65" spans="2:12" s="9" customFormat="1" ht="19.899999999999999" customHeight="1">
      <c r="B65" s="163"/>
      <c r="C65" s="164"/>
      <c r="D65" s="165" t="s">
        <v>954</v>
      </c>
      <c r="E65" s="166"/>
      <c r="F65" s="166"/>
      <c r="G65" s="166"/>
      <c r="H65" s="166"/>
      <c r="I65" s="167"/>
      <c r="J65" s="168">
        <f>J153</f>
        <v>0</v>
      </c>
      <c r="K65" s="169"/>
    </row>
    <row r="66" spans="2:12" s="9" customFormat="1" ht="19.899999999999999" customHeight="1">
      <c r="B66" s="163"/>
      <c r="C66" s="164"/>
      <c r="D66" s="165" t="s">
        <v>715</v>
      </c>
      <c r="E66" s="166"/>
      <c r="F66" s="166"/>
      <c r="G66" s="166"/>
      <c r="H66" s="166"/>
      <c r="I66" s="167"/>
      <c r="J66" s="168">
        <f>J163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J175</f>
        <v>0</v>
      </c>
      <c r="K67" s="169"/>
    </row>
    <row r="68" spans="2:12" s="8" customFormat="1" ht="24.95" customHeight="1">
      <c r="B68" s="156"/>
      <c r="C68" s="157"/>
      <c r="D68" s="158" t="s">
        <v>716</v>
      </c>
      <c r="E68" s="159"/>
      <c r="F68" s="159"/>
      <c r="G68" s="159"/>
      <c r="H68" s="159"/>
      <c r="I68" s="160"/>
      <c r="J68" s="161">
        <f>J177</f>
        <v>0</v>
      </c>
      <c r="K68" s="162"/>
    </row>
    <row r="69" spans="2:12" s="9" customFormat="1" ht="19.899999999999999" customHeight="1">
      <c r="B69" s="163"/>
      <c r="C69" s="164"/>
      <c r="D69" s="165" t="s">
        <v>955</v>
      </c>
      <c r="E69" s="166"/>
      <c r="F69" s="166"/>
      <c r="G69" s="166"/>
      <c r="H69" s="166"/>
      <c r="I69" s="167"/>
      <c r="J69" s="168">
        <f>J178</f>
        <v>0</v>
      </c>
      <c r="K69" s="169"/>
    </row>
    <row r="70" spans="2:12" s="9" customFormat="1" ht="19.899999999999999" customHeight="1">
      <c r="B70" s="163"/>
      <c r="C70" s="164"/>
      <c r="D70" s="165" t="s">
        <v>956</v>
      </c>
      <c r="E70" s="166"/>
      <c r="F70" s="166"/>
      <c r="G70" s="166"/>
      <c r="H70" s="166"/>
      <c r="I70" s="167"/>
      <c r="J70" s="168">
        <f>J195</f>
        <v>0</v>
      </c>
      <c r="K70" s="169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25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46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8"/>
      <c r="L76" s="59"/>
    </row>
    <row r="77" spans="2:12" s="1" customFormat="1" ht="36.950000000000003" customHeight="1">
      <c r="B77" s="39"/>
      <c r="C77" s="60" t="s">
        <v>143</v>
      </c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6.5" customHeight="1">
      <c r="B80" s="39"/>
      <c r="C80" s="61"/>
      <c r="D80" s="61"/>
      <c r="E80" s="308" t="str">
        <f>E7</f>
        <v>Výstavba inženýrských sítí v prostoru Slatinice - produktovody a trubní sítě</v>
      </c>
      <c r="F80" s="309"/>
      <c r="G80" s="309"/>
      <c r="H80" s="309"/>
      <c r="I80" s="170"/>
      <c r="J80" s="61"/>
      <c r="K80" s="61"/>
      <c r="L80" s="59"/>
    </row>
    <row r="81" spans="2:65" ht="15">
      <c r="B81" s="26"/>
      <c r="C81" s="63" t="s">
        <v>124</v>
      </c>
      <c r="D81" s="171"/>
      <c r="E81" s="171"/>
      <c r="F81" s="171"/>
      <c r="G81" s="171"/>
      <c r="H81" s="171"/>
      <c r="J81" s="171"/>
      <c r="K81" s="171"/>
      <c r="L81" s="172"/>
    </row>
    <row r="82" spans="2:65" s="1" customFormat="1" ht="16.5" customHeight="1">
      <c r="B82" s="39"/>
      <c r="C82" s="61"/>
      <c r="D82" s="61"/>
      <c r="E82" s="308" t="s">
        <v>125</v>
      </c>
      <c r="F82" s="302"/>
      <c r="G82" s="302"/>
      <c r="H82" s="302"/>
      <c r="I82" s="170"/>
      <c r="J82" s="61"/>
      <c r="K82" s="61"/>
      <c r="L82" s="59"/>
    </row>
    <row r="83" spans="2:65" s="1" customFormat="1" ht="14.45" customHeight="1">
      <c r="B83" s="39"/>
      <c r="C83" s="63" t="s">
        <v>126</v>
      </c>
      <c r="D83" s="61"/>
      <c r="E83" s="61"/>
      <c r="F83" s="61"/>
      <c r="G83" s="61"/>
      <c r="H83" s="61"/>
      <c r="I83" s="170"/>
      <c r="J83" s="61"/>
      <c r="K83" s="61"/>
      <c r="L83" s="59"/>
    </row>
    <row r="84" spans="2:65" s="1" customFormat="1" ht="17.25" customHeight="1">
      <c r="B84" s="39"/>
      <c r="C84" s="61"/>
      <c r="D84" s="61"/>
      <c r="E84" s="270" t="str">
        <f>E11</f>
        <v>3 - STAVEBNÍ ČÁST - VZDUŠNÍKOVÉ A ODKALOVACÍ ŠACHTY</v>
      </c>
      <c r="F84" s="302"/>
      <c r="G84" s="302"/>
      <c r="H84" s="302"/>
      <c r="I84" s="170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70"/>
      <c r="J85" s="61"/>
      <c r="K85" s="61"/>
      <c r="L85" s="59"/>
    </row>
    <row r="86" spans="2:65" s="1" customFormat="1" ht="18" customHeight="1">
      <c r="B86" s="39"/>
      <c r="C86" s="63" t="s">
        <v>23</v>
      </c>
      <c r="D86" s="61"/>
      <c r="E86" s="61"/>
      <c r="F86" s="173" t="str">
        <f>F14</f>
        <v xml:space="preserve"> </v>
      </c>
      <c r="G86" s="61"/>
      <c r="H86" s="61"/>
      <c r="I86" s="174" t="s">
        <v>25</v>
      </c>
      <c r="J86" s="71" t="str">
        <f>IF(J14="","",J14)</f>
        <v>30. 11. 2017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70"/>
      <c r="J87" s="61"/>
      <c r="K87" s="61"/>
      <c r="L87" s="59"/>
    </row>
    <row r="88" spans="2:65" s="1" customFormat="1" ht="15">
      <c r="B88" s="39"/>
      <c r="C88" s="63" t="s">
        <v>27</v>
      </c>
      <c r="D88" s="61"/>
      <c r="E88" s="61"/>
      <c r="F88" s="173" t="str">
        <f>E17</f>
        <v>Vršanská uhelná a.s.</v>
      </c>
      <c r="G88" s="61"/>
      <c r="H88" s="61"/>
      <c r="I88" s="174" t="s">
        <v>33</v>
      </c>
      <c r="J88" s="173" t="str">
        <f>E23</f>
        <v>B-PROJEKTY Teplice s.r.o.</v>
      </c>
      <c r="K88" s="61"/>
      <c r="L88" s="59"/>
    </row>
    <row r="89" spans="2:65" s="1" customFormat="1" ht="14.45" customHeight="1">
      <c r="B89" s="39"/>
      <c r="C89" s="63" t="s">
        <v>31</v>
      </c>
      <c r="D89" s="61"/>
      <c r="E89" s="61"/>
      <c r="F89" s="173" t="str">
        <f>IF(E20="","",E20)</f>
        <v/>
      </c>
      <c r="G89" s="61"/>
      <c r="H89" s="61"/>
      <c r="I89" s="170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70"/>
      <c r="J90" s="61"/>
      <c r="K90" s="61"/>
      <c r="L90" s="59"/>
    </row>
    <row r="91" spans="2:65" s="10" customFormat="1" ht="29.25" customHeight="1">
      <c r="B91" s="175"/>
      <c r="C91" s="176" t="s">
        <v>144</v>
      </c>
      <c r="D91" s="177" t="s">
        <v>57</v>
      </c>
      <c r="E91" s="177" t="s">
        <v>53</v>
      </c>
      <c r="F91" s="177" t="s">
        <v>145</v>
      </c>
      <c r="G91" s="177" t="s">
        <v>146</v>
      </c>
      <c r="H91" s="177" t="s">
        <v>147</v>
      </c>
      <c r="I91" s="178" t="s">
        <v>148</v>
      </c>
      <c r="J91" s="177" t="s">
        <v>130</v>
      </c>
      <c r="K91" s="179" t="s">
        <v>149</v>
      </c>
      <c r="L91" s="180"/>
      <c r="M91" s="79" t="s">
        <v>150</v>
      </c>
      <c r="N91" s="80" t="s">
        <v>42</v>
      </c>
      <c r="O91" s="80" t="s">
        <v>151</v>
      </c>
      <c r="P91" s="80" t="s">
        <v>152</v>
      </c>
      <c r="Q91" s="80" t="s">
        <v>153</v>
      </c>
      <c r="R91" s="80" t="s">
        <v>154</v>
      </c>
      <c r="S91" s="80" t="s">
        <v>155</v>
      </c>
      <c r="T91" s="81" t="s">
        <v>156</v>
      </c>
    </row>
    <row r="92" spans="2:65" s="1" customFormat="1" ht="29.25" customHeight="1">
      <c r="B92" s="39"/>
      <c r="C92" s="85" t="s">
        <v>131</v>
      </c>
      <c r="D92" s="61"/>
      <c r="E92" s="61"/>
      <c r="F92" s="61"/>
      <c r="G92" s="61"/>
      <c r="H92" s="61"/>
      <c r="I92" s="170"/>
      <c r="J92" s="181">
        <f>BK92</f>
        <v>0</v>
      </c>
      <c r="K92" s="61"/>
      <c r="L92" s="59"/>
      <c r="M92" s="82"/>
      <c r="N92" s="83"/>
      <c r="O92" s="83"/>
      <c r="P92" s="182">
        <f>P93+P177</f>
        <v>0</v>
      </c>
      <c r="Q92" s="83"/>
      <c r="R92" s="182">
        <f>R93+R177</f>
        <v>34.351287360000001</v>
      </c>
      <c r="S92" s="83"/>
      <c r="T92" s="183">
        <f>T93+T177</f>
        <v>0</v>
      </c>
      <c r="AT92" s="22" t="s">
        <v>71</v>
      </c>
      <c r="AU92" s="22" t="s">
        <v>132</v>
      </c>
      <c r="BK92" s="184">
        <f>BK93+BK177</f>
        <v>0</v>
      </c>
    </row>
    <row r="93" spans="2:65" s="11" customFormat="1" ht="37.35" customHeight="1">
      <c r="B93" s="185"/>
      <c r="C93" s="186"/>
      <c r="D93" s="187" t="s">
        <v>71</v>
      </c>
      <c r="E93" s="188" t="s">
        <v>157</v>
      </c>
      <c r="F93" s="188" t="s">
        <v>541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P94+P122+P131+P153+P163+P175</f>
        <v>0</v>
      </c>
      <c r="Q93" s="193"/>
      <c r="R93" s="194">
        <f>R94+R122+R131+R153+R163+R175</f>
        <v>34.086252860000002</v>
      </c>
      <c r="S93" s="193"/>
      <c r="T93" s="195">
        <f>T94+T122+T131+T153+T163+T175</f>
        <v>0</v>
      </c>
      <c r="AR93" s="196" t="s">
        <v>79</v>
      </c>
      <c r="AT93" s="197" t="s">
        <v>71</v>
      </c>
      <c r="AU93" s="197" t="s">
        <v>72</v>
      </c>
      <c r="AY93" s="196" t="s">
        <v>158</v>
      </c>
      <c r="BK93" s="198">
        <f>BK94+BK122+BK131+BK153+BK163+BK175</f>
        <v>0</v>
      </c>
    </row>
    <row r="94" spans="2:65" s="11" customFormat="1" ht="19.899999999999999" customHeight="1">
      <c r="B94" s="185"/>
      <c r="C94" s="186"/>
      <c r="D94" s="187" t="s">
        <v>71</v>
      </c>
      <c r="E94" s="199" t="s">
        <v>79</v>
      </c>
      <c r="F94" s="199" t="s">
        <v>957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SUM(P95:P121)</f>
        <v>0</v>
      </c>
      <c r="Q94" s="193"/>
      <c r="R94" s="194">
        <f>SUM(R95:R121)</f>
        <v>0</v>
      </c>
      <c r="S94" s="193"/>
      <c r="T94" s="195">
        <f>SUM(T95:T121)</f>
        <v>0</v>
      </c>
      <c r="AR94" s="196" t="s">
        <v>79</v>
      </c>
      <c r="AT94" s="197" t="s">
        <v>71</v>
      </c>
      <c r="AU94" s="197" t="s">
        <v>79</v>
      </c>
      <c r="AY94" s="196" t="s">
        <v>158</v>
      </c>
      <c r="BK94" s="198">
        <f>SUM(BK95:BK121)</f>
        <v>0</v>
      </c>
    </row>
    <row r="95" spans="2:65" s="1" customFormat="1" ht="38.25" customHeight="1">
      <c r="B95" s="39"/>
      <c r="C95" s="201" t="s">
        <v>79</v>
      </c>
      <c r="D95" s="201" t="s">
        <v>161</v>
      </c>
      <c r="E95" s="202" t="s">
        <v>958</v>
      </c>
      <c r="F95" s="203" t="s">
        <v>959</v>
      </c>
      <c r="G95" s="204" t="s">
        <v>164</v>
      </c>
      <c r="H95" s="205">
        <v>138</v>
      </c>
      <c r="I95" s="206"/>
      <c r="J95" s="207">
        <f>ROUND(I95*H95,2)</f>
        <v>0</v>
      </c>
      <c r="K95" s="203" t="s">
        <v>165</v>
      </c>
      <c r="L95" s="59"/>
      <c r="M95" s="208" t="s">
        <v>21</v>
      </c>
      <c r="N95" s="209" t="s">
        <v>43</v>
      </c>
      <c r="O95" s="4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2" t="s">
        <v>115</v>
      </c>
      <c r="AT95" s="22" t="s">
        <v>161</v>
      </c>
      <c r="AU95" s="22" t="s">
        <v>81</v>
      </c>
      <c r="AY95" s="22" t="s">
        <v>158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2" t="s">
        <v>79</v>
      </c>
      <c r="BK95" s="212">
        <f>ROUND(I95*H95,2)</f>
        <v>0</v>
      </c>
      <c r="BL95" s="22" t="s">
        <v>115</v>
      </c>
      <c r="BM95" s="22" t="s">
        <v>960</v>
      </c>
    </row>
    <row r="96" spans="2:65" s="12" customFormat="1">
      <c r="B96" s="213"/>
      <c r="C96" s="214"/>
      <c r="D96" s="215" t="s">
        <v>167</v>
      </c>
      <c r="E96" s="224" t="s">
        <v>21</v>
      </c>
      <c r="F96" s="216" t="s">
        <v>961</v>
      </c>
      <c r="G96" s="214"/>
      <c r="H96" s="217">
        <v>138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167</v>
      </c>
      <c r="AU96" s="223" t="s">
        <v>81</v>
      </c>
      <c r="AV96" s="12" t="s">
        <v>81</v>
      </c>
      <c r="AW96" s="12" t="s">
        <v>35</v>
      </c>
      <c r="AX96" s="12" t="s">
        <v>72</v>
      </c>
      <c r="AY96" s="223" t="s">
        <v>158</v>
      </c>
    </row>
    <row r="97" spans="2:65" s="1" customFormat="1" ht="38.25" customHeight="1">
      <c r="B97" s="39"/>
      <c r="C97" s="201" t="s">
        <v>81</v>
      </c>
      <c r="D97" s="201" t="s">
        <v>161</v>
      </c>
      <c r="E97" s="202" t="s">
        <v>962</v>
      </c>
      <c r="F97" s="203" t="s">
        <v>963</v>
      </c>
      <c r="G97" s="204" t="s">
        <v>164</v>
      </c>
      <c r="H97" s="205">
        <v>41.4</v>
      </c>
      <c r="I97" s="206"/>
      <c r="J97" s="207">
        <f>ROUND(I97*H97,2)</f>
        <v>0</v>
      </c>
      <c r="K97" s="203" t="s">
        <v>165</v>
      </c>
      <c r="L97" s="59"/>
      <c r="M97" s="208" t="s">
        <v>21</v>
      </c>
      <c r="N97" s="209" t="s">
        <v>43</v>
      </c>
      <c r="O97" s="4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22" t="s">
        <v>115</v>
      </c>
      <c r="AT97" s="22" t="s">
        <v>161</v>
      </c>
      <c r="AU97" s="22" t="s">
        <v>81</v>
      </c>
      <c r="AY97" s="22" t="s">
        <v>158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2" t="s">
        <v>79</v>
      </c>
      <c r="BK97" s="212">
        <f>ROUND(I97*H97,2)</f>
        <v>0</v>
      </c>
      <c r="BL97" s="22" t="s">
        <v>115</v>
      </c>
      <c r="BM97" s="22" t="s">
        <v>964</v>
      </c>
    </row>
    <row r="98" spans="2:65" s="12" customFormat="1">
      <c r="B98" s="213"/>
      <c r="C98" s="214"/>
      <c r="D98" s="215" t="s">
        <v>167</v>
      </c>
      <c r="E98" s="224" t="s">
        <v>21</v>
      </c>
      <c r="F98" s="216" t="s">
        <v>965</v>
      </c>
      <c r="G98" s="214"/>
      <c r="H98" s="217">
        <v>41.4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167</v>
      </c>
      <c r="AU98" s="223" t="s">
        <v>81</v>
      </c>
      <c r="AV98" s="12" t="s">
        <v>81</v>
      </c>
      <c r="AW98" s="12" t="s">
        <v>35</v>
      </c>
      <c r="AX98" s="12" t="s">
        <v>72</v>
      </c>
      <c r="AY98" s="223" t="s">
        <v>158</v>
      </c>
    </row>
    <row r="99" spans="2:65" s="1" customFormat="1" ht="25.5" customHeight="1">
      <c r="B99" s="39"/>
      <c r="C99" s="201" t="s">
        <v>90</v>
      </c>
      <c r="D99" s="201" t="s">
        <v>161</v>
      </c>
      <c r="E99" s="202" t="s">
        <v>966</v>
      </c>
      <c r="F99" s="203" t="s">
        <v>967</v>
      </c>
      <c r="G99" s="204" t="s">
        <v>164</v>
      </c>
      <c r="H99" s="205">
        <v>112.5</v>
      </c>
      <c r="I99" s="206"/>
      <c r="J99" s="207">
        <f>ROUND(I99*H99,2)</f>
        <v>0</v>
      </c>
      <c r="K99" s="203" t="s">
        <v>165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2" t="s">
        <v>115</v>
      </c>
      <c r="AT99" s="22" t="s">
        <v>161</v>
      </c>
      <c r="AU99" s="22" t="s">
        <v>81</v>
      </c>
      <c r="AY99" s="22" t="s">
        <v>158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115</v>
      </c>
      <c r="BM99" s="22" t="s">
        <v>968</v>
      </c>
    </row>
    <row r="100" spans="2:65" s="1" customFormat="1" ht="27">
      <c r="B100" s="39"/>
      <c r="C100" s="61"/>
      <c r="D100" s="215" t="s">
        <v>576</v>
      </c>
      <c r="E100" s="61"/>
      <c r="F100" s="249" t="s">
        <v>969</v>
      </c>
      <c r="G100" s="61"/>
      <c r="H100" s="61"/>
      <c r="I100" s="170"/>
      <c r="J100" s="61"/>
      <c r="K100" s="61"/>
      <c r="L100" s="59"/>
      <c r="M100" s="250"/>
      <c r="N100" s="40"/>
      <c r="O100" s="40"/>
      <c r="P100" s="40"/>
      <c r="Q100" s="40"/>
      <c r="R100" s="40"/>
      <c r="S100" s="40"/>
      <c r="T100" s="76"/>
      <c r="AT100" s="22" t="s">
        <v>576</v>
      </c>
      <c r="AU100" s="22" t="s">
        <v>81</v>
      </c>
    </row>
    <row r="101" spans="2:65" s="12" customFormat="1">
      <c r="B101" s="213"/>
      <c r="C101" s="214"/>
      <c r="D101" s="215" t="s">
        <v>167</v>
      </c>
      <c r="E101" s="224" t="s">
        <v>21</v>
      </c>
      <c r="F101" s="216" t="s">
        <v>970</v>
      </c>
      <c r="G101" s="214"/>
      <c r="H101" s="217">
        <v>225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167</v>
      </c>
      <c r="AU101" s="223" t="s">
        <v>81</v>
      </c>
      <c r="AV101" s="12" t="s">
        <v>81</v>
      </c>
      <c r="AW101" s="12" t="s">
        <v>35</v>
      </c>
      <c r="AX101" s="12" t="s">
        <v>72</v>
      </c>
      <c r="AY101" s="223" t="s">
        <v>158</v>
      </c>
    </row>
    <row r="102" spans="2:65" s="12" customFormat="1">
      <c r="B102" s="213"/>
      <c r="C102" s="214"/>
      <c r="D102" s="215" t="s">
        <v>167</v>
      </c>
      <c r="E102" s="214"/>
      <c r="F102" s="216" t="s">
        <v>971</v>
      </c>
      <c r="G102" s="214"/>
      <c r="H102" s="217">
        <v>112.5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167</v>
      </c>
      <c r="AU102" s="223" t="s">
        <v>81</v>
      </c>
      <c r="AV102" s="12" t="s">
        <v>81</v>
      </c>
      <c r="AW102" s="12" t="s">
        <v>6</v>
      </c>
      <c r="AX102" s="12" t="s">
        <v>79</v>
      </c>
      <c r="AY102" s="223" t="s">
        <v>158</v>
      </c>
    </row>
    <row r="103" spans="2:65" s="1" customFormat="1" ht="25.5" customHeight="1">
      <c r="B103" s="39"/>
      <c r="C103" s="201" t="s">
        <v>115</v>
      </c>
      <c r="D103" s="201" t="s">
        <v>161</v>
      </c>
      <c r="E103" s="202" t="s">
        <v>972</v>
      </c>
      <c r="F103" s="203" t="s">
        <v>973</v>
      </c>
      <c r="G103" s="204" t="s">
        <v>164</v>
      </c>
      <c r="H103" s="205">
        <v>33.75</v>
      </c>
      <c r="I103" s="206"/>
      <c r="J103" s="207">
        <f>ROUND(I103*H103,2)</f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115</v>
      </c>
      <c r="BM103" s="22" t="s">
        <v>974</v>
      </c>
    </row>
    <row r="104" spans="2:65" s="12" customFormat="1">
      <c r="B104" s="213"/>
      <c r="C104" s="214"/>
      <c r="D104" s="215" t="s">
        <v>167</v>
      </c>
      <c r="E104" s="224" t="s">
        <v>21</v>
      </c>
      <c r="F104" s="216" t="s">
        <v>975</v>
      </c>
      <c r="G104" s="214"/>
      <c r="H104" s="217">
        <v>33.75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167</v>
      </c>
      <c r="AU104" s="223" t="s">
        <v>81</v>
      </c>
      <c r="AV104" s="12" t="s">
        <v>81</v>
      </c>
      <c r="AW104" s="12" t="s">
        <v>35</v>
      </c>
      <c r="AX104" s="12" t="s">
        <v>72</v>
      </c>
      <c r="AY104" s="223" t="s">
        <v>158</v>
      </c>
    </row>
    <row r="105" spans="2:65" s="1" customFormat="1" ht="38.25" customHeight="1">
      <c r="B105" s="39"/>
      <c r="C105" s="201" t="s">
        <v>179</v>
      </c>
      <c r="D105" s="201" t="s">
        <v>161</v>
      </c>
      <c r="E105" s="202" t="s">
        <v>976</v>
      </c>
      <c r="F105" s="203" t="s">
        <v>977</v>
      </c>
      <c r="G105" s="204" t="s">
        <v>164</v>
      </c>
      <c r="H105" s="205">
        <v>3.843</v>
      </c>
      <c r="I105" s="206"/>
      <c r="J105" s="207">
        <f>ROUND(I105*H105,2)</f>
        <v>0</v>
      </c>
      <c r="K105" s="203" t="s">
        <v>165</v>
      </c>
      <c r="L105" s="59"/>
      <c r="M105" s="208" t="s">
        <v>21</v>
      </c>
      <c r="N105" s="209" t="s">
        <v>43</v>
      </c>
      <c r="O105" s="4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2" t="s">
        <v>115</v>
      </c>
      <c r="AT105" s="22" t="s">
        <v>161</v>
      </c>
      <c r="AU105" s="22" t="s">
        <v>81</v>
      </c>
      <c r="AY105" s="22" t="s">
        <v>158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2" t="s">
        <v>79</v>
      </c>
      <c r="BK105" s="212">
        <f>ROUND(I105*H105,2)</f>
        <v>0</v>
      </c>
      <c r="BL105" s="22" t="s">
        <v>115</v>
      </c>
      <c r="BM105" s="22" t="s">
        <v>978</v>
      </c>
    </row>
    <row r="106" spans="2:65" s="12" customFormat="1">
      <c r="B106" s="213"/>
      <c r="C106" s="214"/>
      <c r="D106" s="215" t="s">
        <v>167</v>
      </c>
      <c r="E106" s="224" t="s">
        <v>21</v>
      </c>
      <c r="F106" s="216" t="s">
        <v>979</v>
      </c>
      <c r="G106" s="214"/>
      <c r="H106" s="217">
        <v>3.843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167</v>
      </c>
      <c r="AU106" s="223" t="s">
        <v>81</v>
      </c>
      <c r="AV106" s="12" t="s">
        <v>81</v>
      </c>
      <c r="AW106" s="12" t="s">
        <v>35</v>
      </c>
      <c r="AX106" s="12" t="s">
        <v>72</v>
      </c>
      <c r="AY106" s="223" t="s">
        <v>158</v>
      </c>
    </row>
    <row r="107" spans="2:65" s="1" customFormat="1" ht="38.25" customHeight="1">
      <c r="B107" s="39"/>
      <c r="C107" s="201" t="s">
        <v>183</v>
      </c>
      <c r="D107" s="201" t="s">
        <v>161</v>
      </c>
      <c r="E107" s="202" t="s">
        <v>980</v>
      </c>
      <c r="F107" s="203" t="s">
        <v>981</v>
      </c>
      <c r="G107" s="204" t="s">
        <v>164</v>
      </c>
      <c r="H107" s="205">
        <v>1.153</v>
      </c>
      <c r="I107" s="206"/>
      <c r="J107" s="207">
        <f>ROUND(I107*H107,2)</f>
        <v>0</v>
      </c>
      <c r="K107" s="203" t="s">
        <v>165</v>
      </c>
      <c r="L107" s="59"/>
      <c r="M107" s="208" t="s">
        <v>21</v>
      </c>
      <c r="N107" s="209" t="s">
        <v>43</v>
      </c>
      <c r="O107" s="40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2" t="s">
        <v>115</v>
      </c>
      <c r="AT107" s="22" t="s">
        <v>161</v>
      </c>
      <c r="AU107" s="22" t="s">
        <v>81</v>
      </c>
      <c r="AY107" s="22" t="s">
        <v>158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115</v>
      </c>
      <c r="BM107" s="22" t="s">
        <v>982</v>
      </c>
    </row>
    <row r="108" spans="2:65" s="12" customFormat="1">
      <c r="B108" s="213"/>
      <c r="C108" s="214"/>
      <c r="D108" s="215" t="s">
        <v>167</v>
      </c>
      <c r="E108" s="224" t="s">
        <v>21</v>
      </c>
      <c r="F108" s="216" t="s">
        <v>983</v>
      </c>
      <c r="G108" s="214"/>
      <c r="H108" s="217">
        <v>1.153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167</v>
      </c>
      <c r="AU108" s="223" t="s">
        <v>81</v>
      </c>
      <c r="AV108" s="12" t="s">
        <v>81</v>
      </c>
      <c r="AW108" s="12" t="s">
        <v>35</v>
      </c>
      <c r="AX108" s="12" t="s">
        <v>72</v>
      </c>
      <c r="AY108" s="223" t="s">
        <v>158</v>
      </c>
    </row>
    <row r="109" spans="2:65" s="1" customFormat="1" ht="25.5" customHeight="1">
      <c r="B109" s="39"/>
      <c r="C109" s="201" t="s">
        <v>191</v>
      </c>
      <c r="D109" s="201" t="s">
        <v>161</v>
      </c>
      <c r="E109" s="202" t="s">
        <v>984</v>
      </c>
      <c r="F109" s="203" t="s">
        <v>985</v>
      </c>
      <c r="G109" s="204" t="s">
        <v>164</v>
      </c>
      <c r="H109" s="205">
        <v>112.5</v>
      </c>
      <c r="I109" s="206"/>
      <c r="J109" s="207">
        <f>ROUND(I109*H109,2)</f>
        <v>0</v>
      </c>
      <c r="K109" s="203" t="s">
        <v>165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2" t="s">
        <v>115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115</v>
      </c>
      <c r="BM109" s="22" t="s">
        <v>986</v>
      </c>
    </row>
    <row r="110" spans="2:65" s="1" customFormat="1" ht="27">
      <c r="B110" s="39"/>
      <c r="C110" s="61"/>
      <c r="D110" s="215" t="s">
        <v>576</v>
      </c>
      <c r="E110" s="61"/>
      <c r="F110" s="249" t="s">
        <v>969</v>
      </c>
      <c r="G110" s="61"/>
      <c r="H110" s="61"/>
      <c r="I110" s="170"/>
      <c r="J110" s="61"/>
      <c r="K110" s="61"/>
      <c r="L110" s="59"/>
      <c r="M110" s="250"/>
      <c r="N110" s="40"/>
      <c r="O110" s="40"/>
      <c r="P110" s="40"/>
      <c r="Q110" s="40"/>
      <c r="R110" s="40"/>
      <c r="S110" s="40"/>
      <c r="T110" s="76"/>
      <c r="AT110" s="22" t="s">
        <v>576</v>
      </c>
      <c r="AU110" s="22" t="s">
        <v>81</v>
      </c>
    </row>
    <row r="111" spans="2:65" s="12" customFormat="1">
      <c r="B111" s="213"/>
      <c r="C111" s="214"/>
      <c r="D111" s="215" t="s">
        <v>167</v>
      </c>
      <c r="E111" s="224" t="s">
        <v>21</v>
      </c>
      <c r="F111" s="216" t="s">
        <v>970</v>
      </c>
      <c r="G111" s="214"/>
      <c r="H111" s="217">
        <v>225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167</v>
      </c>
      <c r="AU111" s="223" t="s">
        <v>81</v>
      </c>
      <c r="AV111" s="12" t="s">
        <v>81</v>
      </c>
      <c r="AW111" s="12" t="s">
        <v>35</v>
      </c>
      <c r="AX111" s="12" t="s">
        <v>72</v>
      </c>
      <c r="AY111" s="223" t="s">
        <v>158</v>
      </c>
    </row>
    <row r="112" spans="2:65" s="12" customFormat="1">
      <c r="B112" s="213"/>
      <c r="C112" s="214"/>
      <c r="D112" s="215" t="s">
        <v>167</v>
      </c>
      <c r="E112" s="214"/>
      <c r="F112" s="216" t="s">
        <v>971</v>
      </c>
      <c r="G112" s="214"/>
      <c r="H112" s="217">
        <v>112.5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167</v>
      </c>
      <c r="AU112" s="223" t="s">
        <v>81</v>
      </c>
      <c r="AV112" s="12" t="s">
        <v>81</v>
      </c>
      <c r="AW112" s="12" t="s">
        <v>6</v>
      </c>
      <c r="AX112" s="12" t="s">
        <v>79</v>
      </c>
      <c r="AY112" s="223" t="s">
        <v>158</v>
      </c>
    </row>
    <row r="113" spans="2:65" s="1" customFormat="1" ht="25.5" customHeight="1">
      <c r="B113" s="39"/>
      <c r="C113" s="201" t="s">
        <v>195</v>
      </c>
      <c r="D113" s="201" t="s">
        <v>161</v>
      </c>
      <c r="E113" s="202" t="s">
        <v>987</v>
      </c>
      <c r="F113" s="203" t="s">
        <v>988</v>
      </c>
      <c r="G113" s="204" t="s">
        <v>164</v>
      </c>
      <c r="H113" s="205">
        <v>17.024999999999999</v>
      </c>
      <c r="I113" s="206"/>
      <c r="J113" s="207">
        <f>ROUND(I113*H113,2)</f>
        <v>0</v>
      </c>
      <c r="K113" s="203" t="s">
        <v>165</v>
      </c>
      <c r="L113" s="59"/>
      <c r="M113" s="208" t="s">
        <v>21</v>
      </c>
      <c r="N113" s="209" t="s">
        <v>43</v>
      </c>
      <c r="O113" s="40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2" t="s">
        <v>115</v>
      </c>
      <c r="AT113" s="22" t="s">
        <v>161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115</v>
      </c>
      <c r="BM113" s="22" t="s">
        <v>989</v>
      </c>
    </row>
    <row r="114" spans="2:65" s="12" customFormat="1">
      <c r="B114" s="213"/>
      <c r="C114" s="214"/>
      <c r="D114" s="215" t="s">
        <v>167</v>
      </c>
      <c r="E114" s="224" t="s">
        <v>21</v>
      </c>
      <c r="F114" s="216" t="s">
        <v>990</v>
      </c>
      <c r="G114" s="214"/>
      <c r="H114" s="217">
        <v>17.024999999999999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167</v>
      </c>
      <c r="AU114" s="223" t="s">
        <v>81</v>
      </c>
      <c r="AV114" s="12" t="s">
        <v>81</v>
      </c>
      <c r="AW114" s="12" t="s">
        <v>35</v>
      </c>
      <c r="AX114" s="12" t="s">
        <v>72</v>
      </c>
      <c r="AY114" s="223" t="s">
        <v>158</v>
      </c>
    </row>
    <row r="115" spans="2:65" s="1" customFormat="1" ht="38.25" customHeight="1">
      <c r="B115" s="39"/>
      <c r="C115" s="201" t="s">
        <v>199</v>
      </c>
      <c r="D115" s="201" t="s">
        <v>161</v>
      </c>
      <c r="E115" s="202" t="s">
        <v>390</v>
      </c>
      <c r="F115" s="203" t="s">
        <v>391</v>
      </c>
      <c r="G115" s="204" t="s">
        <v>164</v>
      </c>
      <c r="H115" s="205">
        <v>54</v>
      </c>
      <c r="I115" s="206"/>
      <c r="J115" s="207">
        <f>ROUND(I115*H115,2)</f>
        <v>0</v>
      </c>
      <c r="K115" s="203" t="s">
        <v>165</v>
      </c>
      <c r="L115" s="59"/>
      <c r="M115" s="208" t="s">
        <v>21</v>
      </c>
      <c r="N115" s="209" t="s">
        <v>43</v>
      </c>
      <c r="O115" s="40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2" t="s">
        <v>115</v>
      </c>
      <c r="AT115" s="22" t="s">
        <v>161</v>
      </c>
      <c r="AU115" s="22" t="s">
        <v>81</v>
      </c>
      <c r="AY115" s="22" t="s">
        <v>158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2" t="s">
        <v>79</v>
      </c>
      <c r="BK115" s="212">
        <f>ROUND(I115*H115,2)</f>
        <v>0</v>
      </c>
      <c r="BL115" s="22" t="s">
        <v>115</v>
      </c>
      <c r="BM115" s="22" t="s">
        <v>991</v>
      </c>
    </row>
    <row r="116" spans="2:65" s="12" customFormat="1">
      <c r="B116" s="213"/>
      <c r="C116" s="214"/>
      <c r="D116" s="215" t="s">
        <v>167</v>
      </c>
      <c r="E116" s="224" t="s">
        <v>21</v>
      </c>
      <c r="F116" s="216" t="s">
        <v>992</v>
      </c>
      <c r="G116" s="214"/>
      <c r="H116" s="217">
        <v>54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167</v>
      </c>
      <c r="AU116" s="223" t="s">
        <v>81</v>
      </c>
      <c r="AV116" s="12" t="s">
        <v>81</v>
      </c>
      <c r="AW116" s="12" t="s">
        <v>35</v>
      </c>
      <c r="AX116" s="12" t="s">
        <v>72</v>
      </c>
      <c r="AY116" s="223" t="s">
        <v>158</v>
      </c>
    </row>
    <row r="117" spans="2:65" s="1" customFormat="1" ht="51" customHeight="1">
      <c r="B117" s="39"/>
      <c r="C117" s="201" t="s">
        <v>206</v>
      </c>
      <c r="D117" s="201" t="s">
        <v>161</v>
      </c>
      <c r="E117" s="202" t="s">
        <v>993</v>
      </c>
      <c r="F117" s="203" t="s">
        <v>994</v>
      </c>
      <c r="G117" s="204" t="s">
        <v>164</v>
      </c>
      <c r="H117" s="205">
        <v>138</v>
      </c>
      <c r="I117" s="206"/>
      <c r="J117" s="207">
        <f>ROUND(I117*H117,2)</f>
        <v>0</v>
      </c>
      <c r="K117" s="203" t="s">
        <v>165</v>
      </c>
      <c r="L117" s="59"/>
      <c r="M117" s="208" t="s">
        <v>21</v>
      </c>
      <c r="N117" s="209" t="s">
        <v>43</v>
      </c>
      <c r="O117" s="40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2" t="s">
        <v>115</v>
      </c>
      <c r="AT117" s="22" t="s">
        <v>161</v>
      </c>
      <c r="AU117" s="22" t="s">
        <v>81</v>
      </c>
      <c r="AY117" s="22" t="s">
        <v>158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2" t="s">
        <v>79</v>
      </c>
      <c r="BK117" s="212">
        <f>ROUND(I117*H117,2)</f>
        <v>0</v>
      </c>
      <c r="BL117" s="22" t="s">
        <v>115</v>
      </c>
      <c r="BM117" s="22" t="s">
        <v>995</v>
      </c>
    </row>
    <row r="118" spans="2:65" s="12" customFormat="1" ht="27">
      <c r="B118" s="213"/>
      <c r="C118" s="214"/>
      <c r="D118" s="215" t="s">
        <v>167</v>
      </c>
      <c r="E118" s="224" t="s">
        <v>21</v>
      </c>
      <c r="F118" s="216" t="s">
        <v>996</v>
      </c>
      <c r="G118" s="214"/>
      <c r="H118" s="217">
        <v>138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167</v>
      </c>
      <c r="AU118" s="223" t="s">
        <v>81</v>
      </c>
      <c r="AV118" s="12" t="s">
        <v>81</v>
      </c>
      <c r="AW118" s="12" t="s">
        <v>35</v>
      </c>
      <c r="AX118" s="12" t="s">
        <v>72</v>
      </c>
      <c r="AY118" s="223" t="s">
        <v>158</v>
      </c>
    </row>
    <row r="119" spans="2:65" s="1" customFormat="1" ht="38.25" customHeight="1">
      <c r="B119" s="39"/>
      <c r="C119" s="201" t="s">
        <v>210</v>
      </c>
      <c r="D119" s="201" t="s">
        <v>161</v>
      </c>
      <c r="E119" s="202" t="s">
        <v>207</v>
      </c>
      <c r="F119" s="203" t="s">
        <v>208</v>
      </c>
      <c r="G119" s="204" t="s">
        <v>164</v>
      </c>
      <c r="H119" s="205">
        <v>363</v>
      </c>
      <c r="I119" s="206"/>
      <c r="J119" s="207">
        <f>ROUND(I119*H119,2)</f>
        <v>0</v>
      </c>
      <c r="K119" s="203" t="s">
        <v>165</v>
      </c>
      <c r="L119" s="59"/>
      <c r="M119" s="208" t="s">
        <v>21</v>
      </c>
      <c r="N119" s="209" t="s">
        <v>43</v>
      </c>
      <c r="O119" s="40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22" t="s">
        <v>115</v>
      </c>
      <c r="AT119" s="22" t="s">
        <v>161</v>
      </c>
      <c r="AU119" s="22" t="s">
        <v>81</v>
      </c>
      <c r="AY119" s="22" t="s">
        <v>158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2" t="s">
        <v>79</v>
      </c>
      <c r="BK119" s="212">
        <f>ROUND(I119*H119,2)</f>
        <v>0</v>
      </c>
      <c r="BL119" s="22" t="s">
        <v>115</v>
      </c>
      <c r="BM119" s="22" t="s">
        <v>997</v>
      </c>
    </row>
    <row r="120" spans="2:65" s="12" customFormat="1">
      <c r="B120" s="213"/>
      <c r="C120" s="214"/>
      <c r="D120" s="215" t="s">
        <v>167</v>
      </c>
      <c r="E120" s="224" t="s">
        <v>21</v>
      </c>
      <c r="F120" s="216" t="s">
        <v>998</v>
      </c>
      <c r="G120" s="214"/>
      <c r="H120" s="217">
        <v>225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167</v>
      </c>
      <c r="AU120" s="223" t="s">
        <v>81</v>
      </c>
      <c r="AV120" s="12" t="s">
        <v>81</v>
      </c>
      <c r="AW120" s="12" t="s">
        <v>35</v>
      </c>
      <c r="AX120" s="12" t="s">
        <v>72</v>
      </c>
      <c r="AY120" s="223" t="s">
        <v>158</v>
      </c>
    </row>
    <row r="121" spans="2:65" s="12" customFormat="1">
      <c r="B121" s="213"/>
      <c r="C121" s="214"/>
      <c r="D121" s="215" t="s">
        <v>167</v>
      </c>
      <c r="E121" s="224" t="s">
        <v>21</v>
      </c>
      <c r="F121" s="216" t="s">
        <v>999</v>
      </c>
      <c r="G121" s="214"/>
      <c r="H121" s="217">
        <v>138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167</v>
      </c>
      <c r="AU121" s="223" t="s">
        <v>81</v>
      </c>
      <c r="AV121" s="12" t="s">
        <v>81</v>
      </c>
      <c r="AW121" s="12" t="s">
        <v>35</v>
      </c>
      <c r="AX121" s="12" t="s">
        <v>72</v>
      </c>
      <c r="AY121" s="223" t="s">
        <v>158</v>
      </c>
    </row>
    <row r="122" spans="2:65" s="11" customFormat="1" ht="29.85" customHeight="1">
      <c r="B122" s="185"/>
      <c r="C122" s="186"/>
      <c r="D122" s="187" t="s">
        <v>71</v>
      </c>
      <c r="E122" s="199" t="s">
        <v>81</v>
      </c>
      <c r="F122" s="199" t="s">
        <v>1000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SUM(P123:P130)</f>
        <v>0</v>
      </c>
      <c r="Q122" s="193"/>
      <c r="R122" s="194">
        <f>SUM(R123:R130)</f>
        <v>8.7861246199999989</v>
      </c>
      <c r="S122" s="193"/>
      <c r="T122" s="195">
        <f>SUM(T123:T130)</f>
        <v>0</v>
      </c>
      <c r="AR122" s="196" t="s">
        <v>79</v>
      </c>
      <c r="AT122" s="197" t="s">
        <v>71</v>
      </c>
      <c r="AU122" s="197" t="s">
        <v>79</v>
      </c>
      <c r="AY122" s="196" t="s">
        <v>158</v>
      </c>
      <c r="BK122" s="198">
        <f>SUM(BK123:BK130)</f>
        <v>0</v>
      </c>
    </row>
    <row r="123" spans="2:65" s="1" customFormat="1" ht="16.5" customHeight="1">
      <c r="B123" s="39"/>
      <c r="C123" s="201" t="s">
        <v>218</v>
      </c>
      <c r="D123" s="201" t="s">
        <v>161</v>
      </c>
      <c r="E123" s="202" t="s">
        <v>1001</v>
      </c>
      <c r="F123" s="203" t="s">
        <v>1002</v>
      </c>
      <c r="G123" s="204" t="s">
        <v>164</v>
      </c>
      <c r="H123" s="205">
        <v>20.422999999999998</v>
      </c>
      <c r="I123" s="206"/>
      <c r="J123" s="207">
        <f>ROUND(I123*H123,2)</f>
        <v>0</v>
      </c>
      <c r="K123" s="203" t="s">
        <v>165</v>
      </c>
      <c r="L123" s="59"/>
      <c r="M123" s="208" t="s">
        <v>21</v>
      </c>
      <c r="N123" s="209" t="s">
        <v>43</v>
      </c>
      <c r="O123" s="40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2" t="s">
        <v>115</v>
      </c>
      <c r="AT123" s="22" t="s">
        <v>161</v>
      </c>
      <c r="AU123" s="22" t="s">
        <v>81</v>
      </c>
      <c r="AY123" s="22" t="s">
        <v>158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2" t="s">
        <v>79</v>
      </c>
      <c r="BK123" s="212">
        <f>ROUND(I123*H123,2)</f>
        <v>0</v>
      </c>
      <c r="BL123" s="22" t="s">
        <v>115</v>
      </c>
      <c r="BM123" s="22" t="s">
        <v>1003</v>
      </c>
    </row>
    <row r="124" spans="2:65" s="12" customFormat="1">
      <c r="B124" s="213"/>
      <c r="C124" s="214"/>
      <c r="D124" s="215" t="s">
        <v>167</v>
      </c>
      <c r="E124" s="224" t="s">
        <v>21</v>
      </c>
      <c r="F124" s="216" t="s">
        <v>1004</v>
      </c>
      <c r="G124" s="214"/>
      <c r="H124" s="217">
        <v>7.98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167</v>
      </c>
      <c r="AU124" s="223" t="s">
        <v>81</v>
      </c>
      <c r="AV124" s="12" t="s">
        <v>81</v>
      </c>
      <c r="AW124" s="12" t="s">
        <v>35</v>
      </c>
      <c r="AX124" s="12" t="s">
        <v>72</v>
      </c>
      <c r="AY124" s="223" t="s">
        <v>158</v>
      </c>
    </row>
    <row r="125" spans="2:65" s="12" customFormat="1">
      <c r="B125" s="213"/>
      <c r="C125" s="214"/>
      <c r="D125" s="215" t="s">
        <v>167</v>
      </c>
      <c r="E125" s="224" t="s">
        <v>21</v>
      </c>
      <c r="F125" s="216" t="s">
        <v>1005</v>
      </c>
      <c r="G125" s="214"/>
      <c r="H125" s="217">
        <v>7.98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167</v>
      </c>
      <c r="AU125" s="223" t="s">
        <v>81</v>
      </c>
      <c r="AV125" s="12" t="s">
        <v>81</v>
      </c>
      <c r="AW125" s="12" t="s">
        <v>35</v>
      </c>
      <c r="AX125" s="12" t="s">
        <v>72</v>
      </c>
      <c r="AY125" s="223" t="s">
        <v>158</v>
      </c>
    </row>
    <row r="126" spans="2:65" s="12" customFormat="1">
      <c r="B126" s="213"/>
      <c r="C126" s="214"/>
      <c r="D126" s="215" t="s">
        <v>167</v>
      </c>
      <c r="E126" s="224" t="s">
        <v>21</v>
      </c>
      <c r="F126" s="216" t="s">
        <v>1006</v>
      </c>
      <c r="G126" s="214"/>
      <c r="H126" s="217">
        <v>4.4630000000000001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167</v>
      </c>
      <c r="AU126" s="223" t="s">
        <v>81</v>
      </c>
      <c r="AV126" s="12" t="s">
        <v>81</v>
      </c>
      <c r="AW126" s="12" t="s">
        <v>35</v>
      </c>
      <c r="AX126" s="12" t="s">
        <v>72</v>
      </c>
      <c r="AY126" s="223" t="s">
        <v>158</v>
      </c>
    </row>
    <row r="127" spans="2:65" s="1" customFormat="1" ht="25.5" customHeight="1">
      <c r="B127" s="39"/>
      <c r="C127" s="201" t="s">
        <v>223</v>
      </c>
      <c r="D127" s="201" t="s">
        <v>161</v>
      </c>
      <c r="E127" s="202" t="s">
        <v>1007</v>
      </c>
      <c r="F127" s="203" t="s">
        <v>1008</v>
      </c>
      <c r="G127" s="204" t="s">
        <v>164</v>
      </c>
      <c r="H127" s="205">
        <v>3.843</v>
      </c>
      <c r="I127" s="206"/>
      <c r="J127" s="207">
        <f>ROUND(I127*H127,2)</f>
        <v>0</v>
      </c>
      <c r="K127" s="203" t="s">
        <v>165</v>
      </c>
      <c r="L127" s="59"/>
      <c r="M127" s="208" t="s">
        <v>21</v>
      </c>
      <c r="N127" s="209" t="s">
        <v>43</v>
      </c>
      <c r="O127" s="40"/>
      <c r="P127" s="210">
        <f>O127*H127</f>
        <v>0</v>
      </c>
      <c r="Q127" s="210">
        <v>2.2563399999999998</v>
      </c>
      <c r="R127" s="210">
        <f>Q127*H127</f>
        <v>8.6711146199999991</v>
      </c>
      <c r="S127" s="210">
        <v>0</v>
      </c>
      <c r="T127" s="211">
        <f>S127*H127</f>
        <v>0</v>
      </c>
      <c r="AR127" s="22" t="s">
        <v>115</v>
      </c>
      <c r="AT127" s="22" t="s">
        <v>161</v>
      </c>
      <c r="AU127" s="22" t="s">
        <v>81</v>
      </c>
      <c r="AY127" s="22" t="s">
        <v>158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115</v>
      </c>
      <c r="BM127" s="22" t="s">
        <v>1009</v>
      </c>
    </row>
    <row r="128" spans="2:65" s="12" customFormat="1">
      <c r="B128" s="213"/>
      <c r="C128" s="214"/>
      <c r="D128" s="215" t="s">
        <v>167</v>
      </c>
      <c r="E128" s="224" t="s">
        <v>21</v>
      </c>
      <c r="F128" s="216" t="s">
        <v>1010</v>
      </c>
      <c r="G128" s="214"/>
      <c r="H128" s="217">
        <v>3.843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167</v>
      </c>
      <c r="AU128" s="223" t="s">
        <v>81</v>
      </c>
      <c r="AV128" s="12" t="s">
        <v>81</v>
      </c>
      <c r="AW128" s="12" t="s">
        <v>35</v>
      </c>
      <c r="AX128" s="12" t="s">
        <v>72</v>
      </c>
      <c r="AY128" s="223" t="s">
        <v>158</v>
      </c>
    </row>
    <row r="129" spans="2:65" s="1" customFormat="1" ht="38.25" customHeight="1">
      <c r="B129" s="39"/>
      <c r="C129" s="201" t="s">
        <v>226</v>
      </c>
      <c r="D129" s="201" t="s">
        <v>161</v>
      </c>
      <c r="E129" s="202" t="s">
        <v>1011</v>
      </c>
      <c r="F129" s="203" t="s">
        <v>1012</v>
      </c>
      <c r="G129" s="204" t="s">
        <v>373</v>
      </c>
      <c r="H129" s="205">
        <v>53</v>
      </c>
      <c r="I129" s="206"/>
      <c r="J129" s="207">
        <f>ROUND(I129*H129,2)</f>
        <v>0</v>
      </c>
      <c r="K129" s="203" t="s">
        <v>165</v>
      </c>
      <c r="L129" s="59"/>
      <c r="M129" s="208" t="s">
        <v>21</v>
      </c>
      <c r="N129" s="209" t="s">
        <v>43</v>
      </c>
      <c r="O129" s="40"/>
      <c r="P129" s="210">
        <f>O129*H129</f>
        <v>0</v>
      </c>
      <c r="Q129" s="210">
        <v>2.1700000000000001E-3</v>
      </c>
      <c r="R129" s="210">
        <f>Q129*H129</f>
        <v>0.11501</v>
      </c>
      <c r="S129" s="210">
        <v>0</v>
      </c>
      <c r="T129" s="211">
        <f>S129*H129</f>
        <v>0</v>
      </c>
      <c r="AR129" s="22" t="s">
        <v>115</v>
      </c>
      <c r="AT129" s="22" t="s">
        <v>161</v>
      </c>
      <c r="AU129" s="22" t="s">
        <v>81</v>
      </c>
      <c r="AY129" s="22" t="s">
        <v>158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2" t="s">
        <v>79</v>
      </c>
      <c r="BK129" s="212">
        <f>ROUND(I129*H129,2)</f>
        <v>0</v>
      </c>
      <c r="BL129" s="22" t="s">
        <v>115</v>
      </c>
      <c r="BM129" s="22" t="s">
        <v>1013</v>
      </c>
    </row>
    <row r="130" spans="2:65" s="12" customFormat="1">
      <c r="B130" s="213"/>
      <c r="C130" s="214"/>
      <c r="D130" s="215" t="s">
        <v>167</v>
      </c>
      <c r="E130" s="224" t="s">
        <v>21</v>
      </c>
      <c r="F130" s="216" t="s">
        <v>1014</v>
      </c>
      <c r="G130" s="214"/>
      <c r="H130" s="217">
        <v>53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167</v>
      </c>
      <c r="AU130" s="223" t="s">
        <v>81</v>
      </c>
      <c r="AV130" s="12" t="s">
        <v>81</v>
      </c>
      <c r="AW130" s="12" t="s">
        <v>35</v>
      </c>
      <c r="AX130" s="12" t="s">
        <v>72</v>
      </c>
      <c r="AY130" s="223" t="s">
        <v>158</v>
      </c>
    </row>
    <row r="131" spans="2:65" s="11" customFormat="1" ht="29.85" customHeight="1">
      <c r="B131" s="185"/>
      <c r="C131" s="186"/>
      <c r="D131" s="187" t="s">
        <v>71</v>
      </c>
      <c r="E131" s="199" t="s">
        <v>90</v>
      </c>
      <c r="F131" s="199" t="s">
        <v>1015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SUM(P132:P152)</f>
        <v>0</v>
      </c>
      <c r="Q131" s="193"/>
      <c r="R131" s="194">
        <f>SUM(R132:R152)</f>
        <v>11.16385818</v>
      </c>
      <c r="S131" s="193"/>
      <c r="T131" s="195">
        <f>SUM(T132:T152)</f>
        <v>0</v>
      </c>
      <c r="AR131" s="196" t="s">
        <v>79</v>
      </c>
      <c r="AT131" s="197" t="s">
        <v>71</v>
      </c>
      <c r="AU131" s="197" t="s">
        <v>79</v>
      </c>
      <c r="AY131" s="196" t="s">
        <v>158</v>
      </c>
      <c r="BK131" s="198">
        <f>SUM(BK132:BK152)</f>
        <v>0</v>
      </c>
    </row>
    <row r="132" spans="2:65" s="1" customFormat="1" ht="38.25" customHeight="1">
      <c r="B132" s="39"/>
      <c r="C132" s="201" t="s">
        <v>10</v>
      </c>
      <c r="D132" s="201" t="s">
        <v>161</v>
      </c>
      <c r="E132" s="202" t="s">
        <v>1016</v>
      </c>
      <c r="F132" s="203" t="s">
        <v>1017</v>
      </c>
      <c r="G132" s="204" t="s">
        <v>164</v>
      </c>
      <c r="H132" s="205">
        <v>62.91</v>
      </c>
      <c r="I132" s="206"/>
      <c r="J132" s="207">
        <f>ROUND(I132*H132,2)</f>
        <v>0</v>
      </c>
      <c r="K132" s="203" t="s">
        <v>165</v>
      </c>
      <c r="L132" s="59"/>
      <c r="M132" s="208" t="s">
        <v>21</v>
      </c>
      <c r="N132" s="209" t="s">
        <v>43</v>
      </c>
      <c r="O132" s="40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22" t="s">
        <v>115</v>
      </c>
      <c r="AT132" s="22" t="s">
        <v>161</v>
      </c>
      <c r="AU132" s="22" t="s">
        <v>81</v>
      </c>
      <c r="AY132" s="22" t="s">
        <v>158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2" t="s">
        <v>79</v>
      </c>
      <c r="BK132" s="212">
        <f>ROUND(I132*H132,2)</f>
        <v>0</v>
      </c>
      <c r="BL132" s="22" t="s">
        <v>115</v>
      </c>
      <c r="BM132" s="22" t="s">
        <v>1018</v>
      </c>
    </row>
    <row r="133" spans="2:65" s="12" customFormat="1" ht="27">
      <c r="B133" s="213"/>
      <c r="C133" s="214"/>
      <c r="D133" s="215" t="s">
        <v>167</v>
      </c>
      <c r="E133" s="224" t="s">
        <v>21</v>
      </c>
      <c r="F133" s="216" t="s">
        <v>1019</v>
      </c>
      <c r="G133" s="214"/>
      <c r="H133" s="217">
        <v>23.22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167</v>
      </c>
      <c r="AU133" s="223" t="s">
        <v>81</v>
      </c>
      <c r="AV133" s="12" t="s">
        <v>81</v>
      </c>
      <c r="AW133" s="12" t="s">
        <v>35</v>
      </c>
      <c r="AX133" s="12" t="s">
        <v>72</v>
      </c>
      <c r="AY133" s="223" t="s">
        <v>158</v>
      </c>
    </row>
    <row r="134" spans="2:65" s="12" customFormat="1" ht="27">
      <c r="B134" s="213"/>
      <c r="C134" s="214"/>
      <c r="D134" s="215" t="s">
        <v>167</v>
      </c>
      <c r="E134" s="224" t="s">
        <v>21</v>
      </c>
      <c r="F134" s="216" t="s">
        <v>1020</v>
      </c>
      <c r="G134" s="214"/>
      <c r="H134" s="217">
        <v>23.22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167</v>
      </c>
      <c r="AU134" s="223" t="s">
        <v>81</v>
      </c>
      <c r="AV134" s="12" t="s">
        <v>81</v>
      </c>
      <c r="AW134" s="12" t="s">
        <v>35</v>
      </c>
      <c r="AX134" s="12" t="s">
        <v>72</v>
      </c>
      <c r="AY134" s="223" t="s">
        <v>158</v>
      </c>
    </row>
    <row r="135" spans="2:65" s="12" customFormat="1" ht="27">
      <c r="B135" s="213"/>
      <c r="C135" s="214"/>
      <c r="D135" s="215" t="s">
        <v>167</v>
      </c>
      <c r="E135" s="224" t="s">
        <v>21</v>
      </c>
      <c r="F135" s="216" t="s">
        <v>1021</v>
      </c>
      <c r="G135" s="214"/>
      <c r="H135" s="217">
        <v>16.47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167</v>
      </c>
      <c r="AU135" s="223" t="s">
        <v>81</v>
      </c>
      <c r="AV135" s="12" t="s">
        <v>81</v>
      </c>
      <c r="AW135" s="12" t="s">
        <v>35</v>
      </c>
      <c r="AX135" s="12" t="s">
        <v>72</v>
      </c>
      <c r="AY135" s="223" t="s">
        <v>158</v>
      </c>
    </row>
    <row r="136" spans="2:65" s="1" customFormat="1" ht="38.25" customHeight="1">
      <c r="B136" s="39"/>
      <c r="C136" s="201" t="s">
        <v>231</v>
      </c>
      <c r="D136" s="201" t="s">
        <v>161</v>
      </c>
      <c r="E136" s="202" t="s">
        <v>1022</v>
      </c>
      <c r="F136" s="203" t="s">
        <v>1023</v>
      </c>
      <c r="G136" s="204" t="s">
        <v>164</v>
      </c>
      <c r="H136" s="205">
        <v>19.251000000000001</v>
      </c>
      <c r="I136" s="206"/>
      <c r="J136" s="207">
        <f>ROUND(I136*H136,2)</f>
        <v>0</v>
      </c>
      <c r="K136" s="203" t="s">
        <v>165</v>
      </c>
      <c r="L136" s="59"/>
      <c r="M136" s="208" t="s">
        <v>21</v>
      </c>
      <c r="N136" s="209" t="s">
        <v>43</v>
      </c>
      <c r="O136" s="40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22" t="s">
        <v>115</v>
      </c>
      <c r="AT136" s="22" t="s">
        <v>161</v>
      </c>
      <c r="AU136" s="22" t="s">
        <v>81</v>
      </c>
      <c r="AY136" s="22" t="s">
        <v>158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2" t="s">
        <v>79</v>
      </c>
      <c r="BK136" s="212">
        <f>ROUND(I136*H136,2)</f>
        <v>0</v>
      </c>
      <c r="BL136" s="22" t="s">
        <v>115</v>
      </c>
      <c r="BM136" s="22" t="s">
        <v>1024</v>
      </c>
    </row>
    <row r="137" spans="2:65" s="12" customFormat="1">
      <c r="B137" s="213"/>
      <c r="C137" s="214"/>
      <c r="D137" s="215" t="s">
        <v>167</v>
      </c>
      <c r="E137" s="224" t="s">
        <v>21</v>
      </c>
      <c r="F137" s="216" t="s">
        <v>1025</v>
      </c>
      <c r="G137" s="214"/>
      <c r="H137" s="217">
        <v>7.3620000000000001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167</v>
      </c>
      <c r="AU137" s="223" t="s">
        <v>81</v>
      </c>
      <c r="AV137" s="12" t="s">
        <v>81</v>
      </c>
      <c r="AW137" s="12" t="s">
        <v>35</v>
      </c>
      <c r="AX137" s="12" t="s">
        <v>72</v>
      </c>
      <c r="AY137" s="223" t="s">
        <v>158</v>
      </c>
    </row>
    <row r="138" spans="2:65" s="12" customFormat="1">
      <c r="B138" s="213"/>
      <c r="C138" s="214"/>
      <c r="D138" s="215" t="s">
        <v>167</v>
      </c>
      <c r="E138" s="224" t="s">
        <v>21</v>
      </c>
      <c r="F138" s="216" t="s">
        <v>1026</v>
      </c>
      <c r="G138" s="214"/>
      <c r="H138" s="217">
        <v>7.3620000000000001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167</v>
      </c>
      <c r="AU138" s="223" t="s">
        <v>81</v>
      </c>
      <c r="AV138" s="12" t="s">
        <v>81</v>
      </c>
      <c r="AW138" s="12" t="s">
        <v>35</v>
      </c>
      <c r="AX138" s="12" t="s">
        <v>72</v>
      </c>
      <c r="AY138" s="223" t="s">
        <v>158</v>
      </c>
    </row>
    <row r="139" spans="2:65" s="12" customFormat="1">
      <c r="B139" s="213"/>
      <c r="C139" s="214"/>
      <c r="D139" s="215" t="s">
        <v>167</v>
      </c>
      <c r="E139" s="224" t="s">
        <v>21</v>
      </c>
      <c r="F139" s="216" t="s">
        <v>1027</v>
      </c>
      <c r="G139" s="214"/>
      <c r="H139" s="217">
        <v>4.5270000000000001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167</v>
      </c>
      <c r="AU139" s="223" t="s">
        <v>81</v>
      </c>
      <c r="AV139" s="12" t="s">
        <v>81</v>
      </c>
      <c r="AW139" s="12" t="s">
        <v>35</v>
      </c>
      <c r="AX139" s="12" t="s">
        <v>72</v>
      </c>
      <c r="AY139" s="223" t="s">
        <v>158</v>
      </c>
    </row>
    <row r="140" spans="2:65" s="1" customFormat="1" ht="38.25" customHeight="1">
      <c r="B140" s="39"/>
      <c r="C140" s="201" t="s">
        <v>233</v>
      </c>
      <c r="D140" s="201" t="s">
        <v>161</v>
      </c>
      <c r="E140" s="202" t="s">
        <v>1028</v>
      </c>
      <c r="F140" s="203" t="s">
        <v>1029</v>
      </c>
      <c r="G140" s="204" t="s">
        <v>164</v>
      </c>
      <c r="H140" s="205">
        <v>3.105</v>
      </c>
      <c r="I140" s="206"/>
      <c r="J140" s="207">
        <f>ROUND(I140*H140,2)</f>
        <v>0</v>
      </c>
      <c r="K140" s="203" t="s">
        <v>165</v>
      </c>
      <c r="L140" s="59"/>
      <c r="M140" s="208" t="s">
        <v>21</v>
      </c>
      <c r="N140" s="209" t="s">
        <v>43</v>
      </c>
      <c r="O140" s="40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22" t="s">
        <v>115</v>
      </c>
      <c r="AT140" s="22" t="s">
        <v>161</v>
      </c>
      <c r="AU140" s="22" t="s">
        <v>81</v>
      </c>
      <c r="AY140" s="22" t="s">
        <v>158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2" t="s">
        <v>79</v>
      </c>
      <c r="BK140" s="212">
        <f>ROUND(I140*H140,2)</f>
        <v>0</v>
      </c>
      <c r="BL140" s="22" t="s">
        <v>115</v>
      </c>
      <c r="BM140" s="22" t="s">
        <v>1030</v>
      </c>
    </row>
    <row r="141" spans="2:65" s="12" customFormat="1">
      <c r="B141" s="213"/>
      <c r="C141" s="214"/>
      <c r="D141" s="215" t="s">
        <v>167</v>
      </c>
      <c r="E141" s="224" t="s">
        <v>21</v>
      </c>
      <c r="F141" s="216" t="s">
        <v>1031</v>
      </c>
      <c r="G141" s="214"/>
      <c r="H141" s="217">
        <v>1.0349999999999999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167</v>
      </c>
      <c r="AU141" s="223" t="s">
        <v>81</v>
      </c>
      <c r="AV141" s="12" t="s">
        <v>81</v>
      </c>
      <c r="AW141" s="12" t="s">
        <v>35</v>
      </c>
      <c r="AX141" s="12" t="s">
        <v>72</v>
      </c>
      <c r="AY141" s="223" t="s">
        <v>158</v>
      </c>
    </row>
    <row r="142" spans="2:65" s="12" customFormat="1">
      <c r="B142" s="213"/>
      <c r="C142" s="214"/>
      <c r="D142" s="215" t="s">
        <v>167</v>
      </c>
      <c r="E142" s="224" t="s">
        <v>21</v>
      </c>
      <c r="F142" s="216" t="s">
        <v>1032</v>
      </c>
      <c r="G142" s="214"/>
      <c r="H142" s="217">
        <v>1.0349999999999999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167</v>
      </c>
      <c r="AU142" s="223" t="s">
        <v>81</v>
      </c>
      <c r="AV142" s="12" t="s">
        <v>81</v>
      </c>
      <c r="AW142" s="12" t="s">
        <v>35</v>
      </c>
      <c r="AX142" s="12" t="s">
        <v>72</v>
      </c>
      <c r="AY142" s="223" t="s">
        <v>158</v>
      </c>
    </row>
    <row r="143" spans="2:65" s="12" customFormat="1">
      <c r="B143" s="213"/>
      <c r="C143" s="214"/>
      <c r="D143" s="215" t="s">
        <v>167</v>
      </c>
      <c r="E143" s="224" t="s">
        <v>21</v>
      </c>
      <c r="F143" s="216" t="s">
        <v>1033</v>
      </c>
      <c r="G143" s="214"/>
      <c r="H143" s="217">
        <v>1.0349999999999999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167</v>
      </c>
      <c r="AU143" s="223" t="s">
        <v>81</v>
      </c>
      <c r="AV143" s="12" t="s">
        <v>81</v>
      </c>
      <c r="AW143" s="12" t="s">
        <v>35</v>
      </c>
      <c r="AX143" s="12" t="s">
        <v>72</v>
      </c>
      <c r="AY143" s="223" t="s">
        <v>158</v>
      </c>
    </row>
    <row r="144" spans="2:65" s="1" customFormat="1" ht="38.25" customHeight="1">
      <c r="B144" s="39"/>
      <c r="C144" s="201" t="s">
        <v>237</v>
      </c>
      <c r="D144" s="201" t="s">
        <v>161</v>
      </c>
      <c r="E144" s="202" t="s">
        <v>1034</v>
      </c>
      <c r="F144" s="203" t="s">
        <v>1035</v>
      </c>
      <c r="G144" s="204" t="s">
        <v>362</v>
      </c>
      <c r="H144" s="205">
        <v>412.97699999999998</v>
      </c>
      <c r="I144" s="206"/>
      <c r="J144" s="207">
        <f>ROUND(I144*H144,2)</f>
        <v>0</v>
      </c>
      <c r="K144" s="203" t="s">
        <v>165</v>
      </c>
      <c r="L144" s="59"/>
      <c r="M144" s="208" t="s">
        <v>21</v>
      </c>
      <c r="N144" s="209" t="s">
        <v>43</v>
      </c>
      <c r="O144" s="40"/>
      <c r="P144" s="210">
        <f>O144*H144</f>
        <v>0</v>
      </c>
      <c r="Q144" s="210">
        <v>4.3200000000000001E-3</v>
      </c>
      <c r="R144" s="210">
        <f>Q144*H144</f>
        <v>1.7840606399999999</v>
      </c>
      <c r="S144" s="210">
        <v>0</v>
      </c>
      <c r="T144" s="211">
        <f>S144*H144</f>
        <v>0</v>
      </c>
      <c r="AR144" s="22" t="s">
        <v>115</v>
      </c>
      <c r="AT144" s="22" t="s">
        <v>161</v>
      </c>
      <c r="AU144" s="22" t="s">
        <v>81</v>
      </c>
      <c r="AY144" s="22" t="s">
        <v>158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2" t="s">
        <v>79</v>
      </c>
      <c r="BK144" s="212">
        <f>ROUND(I144*H144,2)</f>
        <v>0</v>
      </c>
      <c r="BL144" s="22" t="s">
        <v>115</v>
      </c>
      <c r="BM144" s="22" t="s">
        <v>1036</v>
      </c>
    </row>
    <row r="145" spans="2:65" s="12" customFormat="1" ht="27">
      <c r="B145" s="213"/>
      <c r="C145" s="214"/>
      <c r="D145" s="215" t="s">
        <v>167</v>
      </c>
      <c r="E145" s="224" t="s">
        <v>21</v>
      </c>
      <c r="F145" s="216" t="s">
        <v>1037</v>
      </c>
      <c r="G145" s="214"/>
      <c r="H145" s="217">
        <v>151.21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167</v>
      </c>
      <c r="AU145" s="223" t="s">
        <v>81</v>
      </c>
      <c r="AV145" s="12" t="s">
        <v>81</v>
      </c>
      <c r="AW145" s="12" t="s">
        <v>35</v>
      </c>
      <c r="AX145" s="12" t="s">
        <v>72</v>
      </c>
      <c r="AY145" s="223" t="s">
        <v>158</v>
      </c>
    </row>
    <row r="146" spans="2:65" s="12" customFormat="1" ht="27">
      <c r="B146" s="213"/>
      <c r="C146" s="214"/>
      <c r="D146" s="215" t="s">
        <v>167</v>
      </c>
      <c r="E146" s="224" t="s">
        <v>21</v>
      </c>
      <c r="F146" s="216" t="s">
        <v>1038</v>
      </c>
      <c r="G146" s="214"/>
      <c r="H146" s="217">
        <v>151.21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167</v>
      </c>
      <c r="AU146" s="223" t="s">
        <v>81</v>
      </c>
      <c r="AV146" s="12" t="s">
        <v>81</v>
      </c>
      <c r="AW146" s="12" t="s">
        <v>35</v>
      </c>
      <c r="AX146" s="12" t="s">
        <v>72</v>
      </c>
      <c r="AY146" s="223" t="s">
        <v>158</v>
      </c>
    </row>
    <row r="147" spans="2:65" s="12" customFormat="1" ht="27">
      <c r="B147" s="213"/>
      <c r="C147" s="214"/>
      <c r="D147" s="215" t="s">
        <v>167</v>
      </c>
      <c r="E147" s="224" t="s">
        <v>21</v>
      </c>
      <c r="F147" s="216" t="s">
        <v>1039</v>
      </c>
      <c r="G147" s="214"/>
      <c r="H147" s="217">
        <v>110.557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167</v>
      </c>
      <c r="AU147" s="223" t="s">
        <v>81</v>
      </c>
      <c r="AV147" s="12" t="s">
        <v>81</v>
      </c>
      <c r="AW147" s="12" t="s">
        <v>35</v>
      </c>
      <c r="AX147" s="12" t="s">
        <v>72</v>
      </c>
      <c r="AY147" s="223" t="s">
        <v>158</v>
      </c>
    </row>
    <row r="148" spans="2:65" s="1" customFormat="1" ht="38.25" customHeight="1">
      <c r="B148" s="39"/>
      <c r="C148" s="201" t="s">
        <v>239</v>
      </c>
      <c r="D148" s="201" t="s">
        <v>161</v>
      </c>
      <c r="E148" s="202" t="s">
        <v>1040</v>
      </c>
      <c r="F148" s="203" t="s">
        <v>1041</v>
      </c>
      <c r="G148" s="204" t="s">
        <v>362</v>
      </c>
      <c r="H148" s="205">
        <v>412.97699999999998</v>
      </c>
      <c r="I148" s="206"/>
      <c r="J148" s="207">
        <f>ROUND(I148*H148,2)</f>
        <v>0</v>
      </c>
      <c r="K148" s="203" t="s">
        <v>165</v>
      </c>
      <c r="L148" s="59"/>
      <c r="M148" s="208" t="s">
        <v>21</v>
      </c>
      <c r="N148" s="209" t="s">
        <v>43</v>
      </c>
      <c r="O148" s="40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22" t="s">
        <v>115</v>
      </c>
      <c r="AT148" s="22" t="s">
        <v>161</v>
      </c>
      <c r="AU148" s="22" t="s">
        <v>81</v>
      </c>
      <c r="AY148" s="22" t="s">
        <v>158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2" t="s">
        <v>79</v>
      </c>
      <c r="BK148" s="212">
        <f>ROUND(I148*H148,2)</f>
        <v>0</v>
      </c>
      <c r="BL148" s="22" t="s">
        <v>115</v>
      </c>
      <c r="BM148" s="22" t="s">
        <v>1042</v>
      </c>
    </row>
    <row r="149" spans="2:65" s="1" customFormat="1" ht="25.5" customHeight="1">
      <c r="B149" s="39"/>
      <c r="C149" s="201" t="s">
        <v>241</v>
      </c>
      <c r="D149" s="201" t="s">
        <v>161</v>
      </c>
      <c r="E149" s="202" t="s">
        <v>1043</v>
      </c>
      <c r="F149" s="203" t="s">
        <v>1044</v>
      </c>
      <c r="G149" s="204" t="s">
        <v>203</v>
      </c>
      <c r="H149" s="205">
        <v>8.4540000000000006</v>
      </c>
      <c r="I149" s="206"/>
      <c r="J149" s="207">
        <f>ROUND(I149*H149,2)</f>
        <v>0</v>
      </c>
      <c r="K149" s="203" t="s">
        <v>165</v>
      </c>
      <c r="L149" s="59"/>
      <c r="M149" s="208" t="s">
        <v>21</v>
      </c>
      <c r="N149" s="209" t="s">
        <v>43</v>
      </c>
      <c r="O149" s="40"/>
      <c r="P149" s="210">
        <f>O149*H149</f>
        <v>0</v>
      </c>
      <c r="Q149" s="210">
        <v>1.10951</v>
      </c>
      <c r="R149" s="210">
        <f>Q149*H149</f>
        <v>9.3797975400000002</v>
      </c>
      <c r="S149" s="210">
        <v>0</v>
      </c>
      <c r="T149" s="211">
        <f>S149*H149</f>
        <v>0</v>
      </c>
      <c r="AR149" s="22" t="s">
        <v>115</v>
      </c>
      <c r="AT149" s="22" t="s">
        <v>161</v>
      </c>
      <c r="AU149" s="22" t="s">
        <v>81</v>
      </c>
      <c r="AY149" s="22" t="s">
        <v>158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2" t="s">
        <v>79</v>
      </c>
      <c r="BK149" s="212">
        <f>ROUND(I149*H149,2)</f>
        <v>0</v>
      </c>
      <c r="BL149" s="22" t="s">
        <v>115</v>
      </c>
      <c r="BM149" s="22" t="s">
        <v>1045</v>
      </c>
    </row>
    <row r="150" spans="2:65" s="12" customFormat="1">
      <c r="B150" s="213"/>
      <c r="C150" s="214"/>
      <c r="D150" s="215" t="s">
        <v>167</v>
      </c>
      <c r="E150" s="224" t="s">
        <v>21</v>
      </c>
      <c r="F150" s="216" t="s">
        <v>1046</v>
      </c>
      <c r="G150" s="214"/>
      <c r="H150" s="217">
        <v>3.0979999999999999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167</v>
      </c>
      <c r="AU150" s="223" t="s">
        <v>81</v>
      </c>
      <c r="AV150" s="12" t="s">
        <v>81</v>
      </c>
      <c r="AW150" s="12" t="s">
        <v>35</v>
      </c>
      <c r="AX150" s="12" t="s">
        <v>72</v>
      </c>
      <c r="AY150" s="223" t="s">
        <v>158</v>
      </c>
    </row>
    <row r="151" spans="2:65" s="12" customFormat="1">
      <c r="B151" s="213"/>
      <c r="C151" s="214"/>
      <c r="D151" s="215" t="s">
        <v>167</v>
      </c>
      <c r="E151" s="224" t="s">
        <v>21</v>
      </c>
      <c r="F151" s="216" t="s">
        <v>1047</v>
      </c>
      <c r="G151" s="214"/>
      <c r="H151" s="217">
        <v>3.0979999999999999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167</v>
      </c>
      <c r="AU151" s="223" t="s">
        <v>81</v>
      </c>
      <c r="AV151" s="12" t="s">
        <v>81</v>
      </c>
      <c r="AW151" s="12" t="s">
        <v>35</v>
      </c>
      <c r="AX151" s="12" t="s">
        <v>72</v>
      </c>
      <c r="AY151" s="223" t="s">
        <v>158</v>
      </c>
    </row>
    <row r="152" spans="2:65" s="12" customFormat="1">
      <c r="B152" s="213"/>
      <c r="C152" s="214"/>
      <c r="D152" s="215" t="s">
        <v>167</v>
      </c>
      <c r="E152" s="224" t="s">
        <v>21</v>
      </c>
      <c r="F152" s="216" t="s">
        <v>1048</v>
      </c>
      <c r="G152" s="214"/>
      <c r="H152" s="217">
        <v>2.258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167</v>
      </c>
      <c r="AU152" s="223" t="s">
        <v>81</v>
      </c>
      <c r="AV152" s="12" t="s">
        <v>81</v>
      </c>
      <c r="AW152" s="12" t="s">
        <v>35</v>
      </c>
      <c r="AX152" s="12" t="s">
        <v>72</v>
      </c>
      <c r="AY152" s="223" t="s">
        <v>158</v>
      </c>
    </row>
    <row r="153" spans="2:65" s="11" customFormat="1" ht="29.85" customHeight="1">
      <c r="B153" s="185"/>
      <c r="C153" s="186"/>
      <c r="D153" s="187" t="s">
        <v>71</v>
      </c>
      <c r="E153" s="199" t="s">
        <v>183</v>
      </c>
      <c r="F153" s="199" t="s">
        <v>1049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SUM(P154:P162)</f>
        <v>0</v>
      </c>
      <c r="Q153" s="193"/>
      <c r="R153" s="194">
        <f>SUM(R154:R162)</f>
        <v>13.835642459999999</v>
      </c>
      <c r="S153" s="193"/>
      <c r="T153" s="195">
        <f>SUM(T154:T162)</f>
        <v>0</v>
      </c>
      <c r="AR153" s="196" t="s">
        <v>79</v>
      </c>
      <c r="AT153" s="197" t="s">
        <v>71</v>
      </c>
      <c r="AU153" s="197" t="s">
        <v>79</v>
      </c>
      <c r="AY153" s="196" t="s">
        <v>158</v>
      </c>
      <c r="BK153" s="198">
        <f>SUM(BK154:BK162)</f>
        <v>0</v>
      </c>
    </row>
    <row r="154" spans="2:65" s="1" customFormat="1" ht="25.5" customHeight="1">
      <c r="B154" s="39"/>
      <c r="C154" s="201" t="s">
        <v>9</v>
      </c>
      <c r="D154" s="201" t="s">
        <v>161</v>
      </c>
      <c r="E154" s="202" t="s">
        <v>1050</v>
      </c>
      <c r="F154" s="203" t="s">
        <v>1051</v>
      </c>
      <c r="G154" s="204" t="s">
        <v>164</v>
      </c>
      <c r="H154" s="205">
        <v>6.0990000000000002</v>
      </c>
      <c r="I154" s="206"/>
      <c r="J154" s="207">
        <f>ROUND(I154*H154,2)</f>
        <v>0</v>
      </c>
      <c r="K154" s="203" t="s">
        <v>165</v>
      </c>
      <c r="L154" s="59"/>
      <c r="M154" s="208" t="s">
        <v>21</v>
      </c>
      <c r="N154" s="209" t="s">
        <v>43</v>
      </c>
      <c r="O154" s="40"/>
      <c r="P154" s="210">
        <f>O154*H154</f>
        <v>0</v>
      </c>
      <c r="Q154" s="210">
        <v>2.2563399999999998</v>
      </c>
      <c r="R154" s="210">
        <f>Q154*H154</f>
        <v>13.761417659999999</v>
      </c>
      <c r="S154" s="210">
        <v>0</v>
      </c>
      <c r="T154" s="211">
        <f>S154*H154</f>
        <v>0</v>
      </c>
      <c r="AR154" s="22" t="s">
        <v>115</v>
      </c>
      <c r="AT154" s="22" t="s">
        <v>161</v>
      </c>
      <c r="AU154" s="22" t="s">
        <v>81</v>
      </c>
      <c r="AY154" s="22" t="s">
        <v>158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2" t="s">
        <v>79</v>
      </c>
      <c r="BK154" s="212">
        <f>ROUND(I154*H154,2)</f>
        <v>0</v>
      </c>
      <c r="BL154" s="22" t="s">
        <v>115</v>
      </c>
      <c r="BM154" s="22" t="s">
        <v>1052</v>
      </c>
    </row>
    <row r="155" spans="2:65" s="12" customFormat="1">
      <c r="B155" s="213"/>
      <c r="C155" s="214"/>
      <c r="D155" s="215" t="s">
        <v>167</v>
      </c>
      <c r="E155" s="224" t="s">
        <v>21</v>
      </c>
      <c r="F155" s="216" t="s">
        <v>1053</v>
      </c>
      <c r="G155" s="214"/>
      <c r="H155" s="217">
        <v>2.3180000000000001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167</v>
      </c>
      <c r="AU155" s="223" t="s">
        <v>81</v>
      </c>
      <c r="AV155" s="12" t="s">
        <v>81</v>
      </c>
      <c r="AW155" s="12" t="s">
        <v>35</v>
      </c>
      <c r="AX155" s="12" t="s">
        <v>72</v>
      </c>
      <c r="AY155" s="223" t="s">
        <v>158</v>
      </c>
    </row>
    <row r="156" spans="2:65" s="12" customFormat="1">
      <c r="B156" s="213"/>
      <c r="C156" s="214"/>
      <c r="D156" s="215" t="s">
        <v>167</v>
      </c>
      <c r="E156" s="224" t="s">
        <v>21</v>
      </c>
      <c r="F156" s="216" t="s">
        <v>1054</v>
      </c>
      <c r="G156" s="214"/>
      <c r="H156" s="217">
        <v>2.3180000000000001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167</v>
      </c>
      <c r="AU156" s="223" t="s">
        <v>81</v>
      </c>
      <c r="AV156" s="12" t="s">
        <v>81</v>
      </c>
      <c r="AW156" s="12" t="s">
        <v>35</v>
      </c>
      <c r="AX156" s="12" t="s">
        <v>72</v>
      </c>
      <c r="AY156" s="223" t="s">
        <v>158</v>
      </c>
    </row>
    <row r="157" spans="2:65" s="12" customFormat="1">
      <c r="B157" s="213"/>
      <c r="C157" s="214"/>
      <c r="D157" s="215" t="s">
        <v>167</v>
      </c>
      <c r="E157" s="224" t="s">
        <v>21</v>
      </c>
      <c r="F157" s="216" t="s">
        <v>1055</v>
      </c>
      <c r="G157" s="214"/>
      <c r="H157" s="217">
        <v>1.4630000000000001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167</v>
      </c>
      <c r="AU157" s="223" t="s">
        <v>81</v>
      </c>
      <c r="AV157" s="12" t="s">
        <v>81</v>
      </c>
      <c r="AW157" s="12" t="s">
        <v>35</v>
      </c>
      <c r="AX157" s="12" t="s">
        <v>72</v>
      </c>
      <c r="AY157" s="223" t="s">
        <v>158</v>
      </c>
    </row>
    <row r="158" spans="2:65" s="1" customFormat="1" ht="16.5" customHeight="1">
      <c r="B158" s="39"/>
      <c r="C158" s="201" t="s">
        <v>245</v>
      </c>
      <c r="D158" s="201" t="s">
        <v>161</v>
      </c>
      <c r="E158" s="202" t="s">
        <v>1056</v>
      </c>
      <c r="F158" s="203" t="s">
        <v>1057</v>
      </c>
      <c r="G158" s="204" t="s">
        <v>362</v>
      </c>
      <c r="H158" s="205">
        <v>5.49</v>
      </c>
      <c r="I158" s="206"/>
      <c r="J158" s="207">
        <f>ROUND(I158*H158,2)</f>
        <v>0</v>
      </c>
      <c r="K158" s="203" t="s">
        <v>165</v>
      </c>
      <c r="L158" s="59"/>
      <c r="M158" s="208" t="s">
        <v>21</v>
      </c>
      <c r="N158" s="209" t="s">
        <v>43</v>
      </c>
      <c r="O158" s="40"/>
      <c r="P158" s="210">
        <f>O158*H158</f>
        <v>0</v>
      </c>
      <c r="Q158" s="210">
        <v>1.3520000000000001E-2</v>
      </c>
      <c r="R158" s="210">
        <f>Q158*H158</f>
        <v>7.4224800000000007E-2</v>
      </c>
      <c r="S158" s="210">
        <v>0</v>
      </c>
      <c r="T158" s="211">
        <f>S158*H158</f>
        <v>0</v>
      </c>
      <c r="AR158" s="22" t="s">
        <v>115</v>
      </c>
      <c r="AT158" s="22" t="s">
        <v>161</v>
      </c>
      <c r="AU158" s="22" t="s">
        <v>81</v>
      </c>
      <c r="AY158" s="22" t="s">
        <v>158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2" t="s">
        <v>79</v>
      </c>
      <c r="BK158" s="212">
        <f>ROUND(I158*H158,2)</f>
        <v>0</v>
      </c>
      <c r="BL158" s="22" t="s">
        <v>115</v>
      </c>
      <c r="BM158" s="22" t="s">
        <v>1058</v>
      </c>
    </row>
    <row r="159" spans="2:65" s="12" customFormat="1">
      <c r="B159" s="213"/>
      <c r="C159" s="214"/>
      <c r="D159" s="215" t="s">
        <v>167</v>
      </c>
      <c r="E159" s="224" t="s">
        <v>21</v>
      </c>
      <c r="F159" s="216" t="s">
        <v>1059</v>
      </c>
      <c r="G159" s="214"/>
      <c r="H159" s="217">
        <v>1.98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167</v>
      </c>
      <c r="AU159" s="223" t="s">
        <v>81</v>
      </c>
      <c r="AV159" s="12" t="s">
        <v>81</v>
      </c>
      <c r="AW159" s="12" t="s">
        <v>35</v>
      </c>
      <c r="AX159" s="12" t="s">
        <v>72</v>
      </c>
      <c r="AY159" s="223" t="s">
        <v>158</v>
      </c>
    </row>
    <row r="160" spans="2:65" s="12" customFormat="1">
      <c r="B160" s="213"/>
      <c r="C160" s="214"/>
      <c r="D160" s="215" t="s">
        <v>167</v>
      </c>
      <c r="E160" s="224" t="s">
        <v>21</v>
      </c>
      <c r="F160" s="216" t="s">
        <v>1060</v>
      </c>
      <c r="G160" s="214"/>
      <c r="H160" s="217">
        <v>1.98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167</v>
      </c>
      <c r="AU160" s="223" t="s">
        <v>81</v>
      </c>
      <c r="AV160" s="12" t="s">
        <v>81</v>
      </c>
      <c r="AW160" s="12" t="s">
        <v>35</v>
      </c>
      <c r="AX160" s="12" t="s">
        <v>72</v>
      </c>
      <c r="AY160" s="223" t="s">
        <v>158</v>
      </c>
    </row>
    <row r="161" spans="2:65" s="12" customFormat="1">
      <c r="B161" s="213"/>
      <c r="C161" s="214"/>
      <c r="D161" s="215" t="s">
        <v>167</v>
      </c>
      <c r="E161" s="224" t="s">
        <v>21</v>
      </c>
      <c r="F161" s="216" t="s">
        <v>1061</v>
      </c>
      <c r="G161" s="214"/>
      <c r="H161" s="217">
        <v>1.53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167</v>
      </c>
      <c r="AU161" s="223" t="s">
        <v>81</v>
      </c>
      <c r="AV161" s="12" t="s">
        <v>81</v>
      </c>
      <c r="AW161" s="12" t="s">
        <v>35</v>
      </c>
      <c r="AX161" s="12" t="s">
        <v>72</v>
      </c>
      <c r="AY161" s="223" t="s">
        <v>158</v>
      </c>
    </row>
    <row r="162" spans="2:65" s="1" customFormat="1" ht="16.5" customHeight="1">
      <c r="B162" s="39"/>
      <c r="C162" s="201" t="s">
        <v>250</v>
      </c>
      <c r="D162" s="201" t="s">
        <v>161</v>
      </c>
      <c r="E162" s="202" t="s">
        <v>1062</v>
      </c>
      <c r="F162" s="203" t="s">
        <v>1063</v>
      </c>
      <c r="G162" s="204" t="s">
        <v>362</v>
      </c>
      <c r="H162" s="205">
        <v>5.49</v>
      </c>
      <c r="I162" s="206"/>
      <c r="J162" s="207">
        <f>ROUND(I162*H162,2)</f>
        <v>0</v>
      </c>
      <c r="K162" s="203" t="s">
        <v>165</v>
      </c>
      <c r="L162" s="59"/>
      <c r="M162" s="208" t="s">
        <v>21</v>
      </c>
      <c r="N162" s="209" t="s">
        <v>43</v>
      </c>
      <c r="O162" s="40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22" t="s">
        <v>115</v>
      </c>
      <c r="AT162" s="22" t="s">
        <v>161</v>
      </c>
      <c r="AU162" s="22" t="s">
        <v>81</v>
      </c>
      <c r="AY162" s="22" t="s">
        <v>158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2" t="s">
        <v>79</v>
      </c>
      <c r="BK162" s="212">
        <f>ROUND(I162*H162,2)</f>
        <v>0</v>
      </c>
      <c r="BL162" s="22" t="s">
        <v>115</v>
      </c>
      <c r="BM162" s="22" t="s">
        <v>1064</v>
      </c>
    </row>
    <row r="163" spans="2:65" s="11" customFormat="1" ht="29.85" customHeight="1">
      <c r="B163" s="185"/>
      <c r="C163" s="186"/>
      <c r="D163" s="187" t="s">
        <v>71</v>
      </c>
      <c r="E163" s="199" t="s">
        <v>199</v>
      </c>
      <c r="F163" s="199" t="s">
        <v>731</v>
      </c>
      <c r="G163" s="186"/>
      <c r="H163" s="186"/>
      <c r="I163" s="189"/>
      <c r="J163" s="200">
        <f>BK163</f>
        <v>0</v>
      </c>
      <c r="K163" s="186"/>
      <c r="L163" s="191"/>
      <c r="M163" s="192"/>
      <c r="N163" s="193"/>
      <c r="O163" s="193"/>
      <c r="P163" s="194">
        <f>SUM(P164:P174)</f>
        <v>0</v>
      </c>
      <c r="Q163" s="193"/>
      <c r="R163" s="194">
        <f>SUM(R164:R174)</f>
        <v>0.30062759999999999</v>
      </c>
      <c r="S163" s="193"/>
      <c r="T163" s="195">
        <f>SUM(T164:T174)</f>
        <v>0</v>
      </c>
      <c r="AR163" s="196" t="s">
        <v>79</v>
      </c>
      <c r="AT163" s="197" t="s">
        <v>71</v>
      </c>
      <c r="AU163" s="197" t="s">
        <v>79</v>
      </c>
      <c r="AY163" s="196" t="s">
        <v>158</v>
      </c>
      <c r="BK163" s="198">
        <f>SUM(BK164:BK174)</f>
        <v>0</v>
      </c>
    </row>
    <row r="164" spans="2:65" s="1" customFormat="1" ht="25.5" customHeight="1">
      <c r="B164" s="39"/>
      <c r="C164" s="201" t="s">
        <v>253</v>
      </c>
      <c r="D164" s="201" t="s">
        <v>161</v>
      </c>
      <c r="E164" s="202" t="s">
        <v>1065</v>
      </c>
      <c r="F164" s="203" t="s">
        <v>1066</v>
      </c>
      <c r="G164" s="204" t="s">
        <v>485</v>
      </c>
      <c r="H164" s="205">
        <v>149.28</v>
      </c>
      <c r="I164" s="206"/>
      <c r="J164" s="207">
        <f>ROUND(I164*H164,2)</f>
        <v>0</v>
      </c>
      <c r="K164" s="203" t="s">
        <v>165</v>
      </c>
      <c r="L164" s="59"/>
      <c r="M164" s="208" t="s">
        <v>21</v>
      </c>
      <c r="N164" s="209" t="s">
        <v>43</v>
      </c>
      <c r="O164" s="40"/>
      <c r="P164" s="210">
        <f>O164*H164</f>
        <v>0</v>
      </c>
      <c r="Q164" s="210">
        <v>1.67E-3</v>
      </c>
      <c r="R164" s="210">
        <f>Q164*H164</f>
        <v>0.24929760000000001</v>
      </c>
      <c r="S164" s="210">
        <v>0</v>
      </c>
      <c r="T164" s="211">
        <f>S164*H164</f>
        <v>0</v>
      </c>
      <c r="AR164" s="22" t="s">
        <v>115</v>
      </c>
      <c r="AT164" s="22" t="s">
        <v>161</v>
      </c>
      <c r="AU164" s="22" t="s">
        <v>81</v>
      </c>
      <c r="AY164" s="22" t="s">
        <v>158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22" t="s">
        <v>79</v>
      </c>
      <c r="BK164" s="212">
        <f>ROUND(I164*H164,2)</f>
        <v>0</v>
      </c>
      <c r="BL164" s="22" t="s">
        <v>115</v>
      </c>
      <c r="BM164" s="22" t="s">
        <v>1067</v>
      </c>
    </row>
    <row r="165" spans="2:65" s="12" customFormat="1" ht="27">
      <c r="B165" s="213"/>
      <c r="C165" s="214"/>
      <c r="D165" s="215" t="s">
        <v>167</v>
      </c>
      <c r="E165" s="224" t="s">
        <v>21</v>
      </c>
      <c r="F165" s="216" t="s">
        <v>1068</v>
      </c>
      <c r="G165" s="214"/>
      <c r="H165" s="217">
        <v>80.400000000000006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167</v>
      </c>
      <c r="AU165" s="223" t="s">
        <v>81</v>
      </c>
      <c r="AV165" s="12" t="s">
        <v>81</v>
      </c>
      <c r="AW165" s="12" t="s">
        <v>35</v>
      </c>
      <c r="AX165" s="12" t="s">
        <v>72</v>
      </c>
      <c r="AY165" s="223" t="s">
        <v>158</v>
      </c>
    </row>
    <row r="166" spans="2:65" s="12" customFormat="1">
      <c r="B166" s="213"/>
      <c r="C166" s="214"/>
      <c r="D166" s="215" t="s">
        <v>167</v>
      </c>
      <c r="E166" s="224" t="s">
        <v>21</v>
      </c>
      <c r="F166" s="216" t="s">
        <v>1069</v>
      </c>
      <c r="G166" s="214"/>
      <c r="H166" s="217">
        <v>31.2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167</v>
      </c>
      <c r="AU166" s="223" t="s">
        <v>81</v>
      </c>
      <c r="AV166" s="12" t="s">
        <v>81</v>
      </c>
      <c r="AW166" s="12" t="s">
        <v>35</v>
      </c>
      <c r="AX166" s="12" t="s">
        <v>72</v>
      </c>
      <c r="AY166" s="223" t="s">
        <v>158</v>
      </c>
    </row>
    <row r="167" spans="2:65" s="12" customFormat="1">
      <c r="B167" s="213"/>
      <c r="C167" s="214"/>
      <c r="D167" s="215" t="s">
        <v>167</v>
      </c>
      <c r="E167" s="224" t="s">
        <v>21</v>
      </c>
      <c r="F167" s="216" t="s">
        <v>1070</v>
      </c>
      <c r="G167" s="214"/>
      <c r="H167" s="217">
        <v>37.68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167</v>
      </c>
      <c r="AU167" s="223" t="s">
        <v>81</v>
      </c>
      <c r="AV167" s="12" t="s">
        <v>81</v>
      </c>
      <c r="AW167" s="12" t="s">
        <v>35</v>
      </c>
      <c r="AX167" s="12" t="s">
        <v>72</v>
      </c>
      <c r="AY167" s="223" t="s">
        <v>158</v>
      </c>
    </row>
    <row r="168" spans="2:65" s="1" customFormat="1" ht="25.5" customHeight="1">
      <c r="B168" s="39"/>
      <c r="C168" s="201" t="s">
        <v>256</v>
      </c>
      <c r="D168" s="201" t="s">
        <v>161</v>
      </c>
      <c r="E168" s="202" t="s">
        <v>1071</v>
      </c>
      <c r="F168" s="203" t="s">
        <v>1072</v>
      </c>
      <c r="G168" s="204" t="s">
        <v>373</v>
      </c>
      <c r="H168" s="205">
        <v>3</v>
      </c>
      <c r="I168" s="206"/>
      <c r="J168" s="207">
        <f>ROUND(I168*H168,2)</f>
        <v>0</v>
      </c>
      <c r="K168" s="203" t="s">
        <v>165</v>
      </c>
      <c r="L168" s="59"/>
      <c r="M168" s="208" t="s">
        <v>21</v>
      </c>
      <c r="N168" s="209" t="s">
        <v>43</v>
      </c>
      <c r="O168" s="40"/>
      <c r="P168" s="210">
        <f>O168*H168</f>
        <v>0</v>
      </c>
      <c r="Q168" s="210">
        <v>4.5900000000000003E-3</v>
      </c>
      <c r="R168" s="210">
        <f>Q168*H168</f>
        <v>1.3770000000000001E-2</v>
      </c>
      <c r="S168" s="210">
        <v>0</v>
      </c>
      <c r="T168" s="211">
        <f>S168*H168</f>
        <v>0</v>
      </c>
      <c r="AR168" s="22" t="s">
        <v>115</v>
      </c>
      <c r="AT168" s="22" t="s">
        <v>161</v>
      </c>
      <c r="AU168" s="22" t="s">
        <v>81</v>
      </c>
      <c r="AY168" s="22" t="s">
        <v>158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2" t="s">
        <v>79</v>
      </c>
      <c r="BK168" s="212">
        <f>ROUND(I168*H168,2)</f>
        <v>0</v>
      </c>
      <c r="BL168" s="22" t="s">
        <v>115</v>
      </c>
      <c r="BM168" s="22" t="s">
        <v>1073</v>
      </c>
    </row>
    <row r="169" spans="2:65" s="1" customFormat="1" ht="25.5" customHeight="1">
      <c r="B169" s="39"/>
      <c r="C169" s="236" t="s">
        <v>258</v>
      </c>
      <c r="D169" s="236" t="s">
        <v>200</v>
      </c>
      <c r="E169" s="237" t="s">
        <v>1074</v>
      </c>
      <c r="F169" s="238" t="s">
        <v>1075</v>
      </c>
      <c r="G169" s="239" t="s">
        <v>373</v>
      </c>
      <c r="H169" s="240">
        <v>3</v>
      </c>
      <c r="I169" s="241"/>
      <c r="J169" s="242">
        <f>ROUND(I169*H169,2)</f>
        <v>0</v>
      </c>
      <c r="K169" s="238" t="s">
        <v>21</v>
      </c>
      <c r="L169" s="243"/>
      <c r="M169" s="244" t="s">
        <v>21</v>
      </c>
      <c r="N169" s="245" t="s">
        <v>43</v>
      </c>
      <c r="O169" s="40"/>
      <c r="P169" s="210">
        <f>O169*H169</f>
        <v>0</v>
      </c>
      <c r="Q169" s="210">
        <v>1.0999999999999999E-2</v>
      </c>
      <c r="R169" s="210">
        <f>Q169*H169</f>
        <v>3.3000000000000002E-2</v>
      </c>
      <c r="S169" s="210">
        <v>0</v>
      </c>
      <c r="T169" s="211">
        <f>S169*H169</f>
        <v>0</v>
      </c>
      <c r="AR169" s="22" t="s">
        <v>195</v>
      </c>
      <c r="AT169" s="22" t="s">
        <v>200</v>
      </c>
      <c r="AU169" s="22" t="s">
        <v>81</v>
      </c>
      <c r="AY169" s="22" t="s">
        <v>158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2" t="s">
        <v>79</v>
      </c>
      <c r="BK169" s="212">
        <f>ROUND(I169*H169,2)</f>
        <v>0</v>
      </c>
      <c r="BL169" s="22" t="s">
        <v>115</v>
      </c>
      <c r="BM169" s="22" t="s">
        <v>1076</v>
      </c>
    </row>
    <row r="170" spans="2:65" s="12" customFormat="1">
      <c r="B170" s="213"/>
      <c r="C170" s="214"/>
      <c r="D170" s="215" t="s">
        <v>167</v>
      </c>
      <c r="E170" s="224" t="s">
        <v>21</v>
      </c>
      <c r="F170" s="216" t="s">
        <v>1077</v>
      </c>
      <c r="G170" s="214"/>
      <c r="H170" s="217">
        <v>3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167</v>
      </c>
      <c r="AU170" s="223" t="s">
        <v>81</v>
      </c>
      <c r="AV170" s="12" t="s">
        <v>81</v>
      </c>
      <c r="AW170" s="12" t="s">
        <v>35</v>
      </c>
      <c r="AX170" s="12" t="s">
        <v>72</v>
      </c>
      <c r="AY170" s="223" t="s">
        <v>158</v>
      </c>
    </row>
    <row r="171" spans="2:65" s="1" customFormat="1" ht="25.5" customHeight="1">
      <c r="B171" s="39"/>
      <c r="C171" s="201" t="s">
        <v>260</v>
      </c>
      <c r="D171" s="201" t="s">
        <v>161</v>
      </c>
      <c r="E171" s="202" t="s">
        <v>1078</v>
      </c>
      <c r="F171" s="203" t="s">
        <v>1079</v>
      </c>
      <c r="G171" s="204" t="s">
        <v>373</v>
      </c>
      <c r="H171" s="205">
        <v>24</v>
      </c>
      <c r="I171" s="206"/>
      <c r="J171" s="207">
        <f>ROUND(I171*H171,2)</f>
        <v>0</v>
      </c>
      <c r="K171" s="203" t="s">
        <v>165</v>
      </c>
      <c r="L171" s="59"/>
      <c r="M171" s="208" t="s">
        <v>21</v>
      </c>
      <c r="N171" s="209" t="s">
        <v>43</v>
      </c>
      <c r="O171" s="40"/>
      <c r="P171" s="210">
        <f>O171*H171</f>
        <v>0</v>
      </c>
      <c r="Q171" s="210">
        <v>4.0000000000000003E-5</v>
      </c>
      <c r="R171" s="210">
        <f>Q171*H171</f>
        <v>9.6000000000000013E-4</v>
      </c>
      <c r="S171" s="210">
        <v>0</v>
      </c>
      <c r="T171" s="211">
        <f>S171*H171</f>
        <v>0</v>
      </c>
      <c r="AR171" s="22" t="s">
        <v>115</v>
      </c>
      <c r="AT171" s="22" t="s">
        <v>161</v>
      </c>
      <c r="AU171" s="22" t="s">
        <v>81</v>
      </c>
      <c r="AY171" s="22" t="s">
        <v>158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2" t="s">
        <v>79</v>
      </c>
      <c r="BK171" s="212">
        <f>ROUND(I171*H171,2)</f>
        <v>0</v>
      </c>
      <c r="BL171" s="22" t="s">
        <v>115</v>
      </c>
      <c r="BM171" s="22" t="s">
        <v>1080</v>
      </c>
    </row>
    <row r="172" spans="2:65" s="12" customFormat="1">
      <c r="B172" s="213"/>
      <c r="C172" s="214"/>
      <c r="D172" s="215" t="s">
        <v>167</v>
      </c>
      <c r="E172" s="224" t="s">
        <v>21</v>
      </c>
      <c r="F172" s="216" t="s">
        <v>1081</v>
      </c>
      <c r="G172" s="214"/>
      <c r="H172" s="217">
        <v>24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167</v>
      </c>
      <c r="AU172" s="223" t="s">
        <v>81</v>
      </c>
      <c r="AV172" s="12" t="s">
        <v>81</v>
      </c>
      <c r="AW172" s="12" t="s">
        <v>35</v>
      </c>
      <c r="AX172" s="12" t="s">
        <v>72</v>
      </c>
      <c r="AY172" s="223" t="s">
        <v>158</v>
      </c>
    </row>
    <row r="173" spans="2:65" s="1" customFormat="1" ht="25.5" customHeight="1">
      <c r="B173" s="39"/>
      <c r="C173" s="201" t="s">
        <v>262</v>
      </c>
      <c r="D173" s="201" t="s">
        <v>161</v>
      </c>
      <c r="E173" s="202" t="s">
        <v>1082</v>
      </c>
      <c r="F173" s="203" t="s">
        <v>1083</v>
      </c>
      <c r="G173" s="204" t="s">
        <v>373</v>
      </c>
      <c r="H173" s="205">
        <v>24</v>
      </c>
      <c r="I173" s="206"/>
      <c r="J173" s="207">
        <f>ROUND(I173*H173,2)</f>
        <v>0</v>
      </c>
      <c r="K173" s="203" t="s">
        <v>165</v>
      </c>
      <c r="L173" s="59"/>
      <c r="M173" s="208" t="s">
        <v>21</v>
      </c>
      <c r="N173" s="209" t="s">
        <v>43</v>
      </c>
      <c r="O173" s="40"/>
      <c r="P173" s="210">
        <f>O173*H173</f>
        <v>0</v>
      </c>
      <c r="Q173" s="210">
        <v>1.4999999999999999E-4</v>
      </c>
      <c r="R173" s="210">
        <f>Q173*H173</f>
        <v>3.5999999999999999E-3</v>
      </c>
      <c r="S173" s="210">
        <v>0</v>
      </c>
      <c r="T173" s="211">
        <f>S173*H173</f>
        <v>0</v>
      </c>
      <c r="AR173" s="22" t="s">
        <v>115</v>
      </c>
      <c r="AT173" s="22" t="s">
        <v>161</v>
      </c>
      <c r="AU173" s="22" t="s">
        <v>81</v>
      </c>
      <c r="AY173" s="22" t="s">
        <v>158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22" t="s">
        <v>79</v>
      </c>
      <c r="BK173" s="212">
        <f>ROUND(I173*H173,2)</f>
        <v>0</v>
      </c>
      <c r="BL173" s="22" t="s">
        <v>115</v>
      </c>
      <c r="BM173" s="22" t="s">
        <v>1084</v>
      </c>
    </row>
    <row r="174" spans="2:65" s="12" customFormat="1">
      <c r="B174" s="213"/>
      <c r="C174" s="214"/>
      <c r="D174" s="215" t="s">
        <v>167</v>
      </c>
      <c r="E174" s="224" t="s">
        <v>21</v>
      </c>
      <c r="F174" s="216" t="s">
        <v>1081</v>
      </c>
      <c r="G174" s="214"/>
      <c r="H174" s="217">
        <v>24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167</v>
      </c>
      <c r="AU174" s="223" t="s">
        <v>81</v>
      </c>
      <c r="AV174" s="12" t="s">
        <v>81</v>
      </c>
      <c r="AW174" s="12" t="s">
        <v>35</v>
      </c>
      <c r="AX174" s="12" t="s">
        <v>72</v>
      </c>
      <c r="AY174" s="223" t="s">
        <v>158</v>
      </c>
    </row>
    <row r="175" spans="2:65" s="11" customFormat="1" ht="29.85" customHeight="1">
      <c r="B175" s="185"/>
      <c r="C175" s="186"/>
      <c r="D175" s="187" t="s">
        <v>71</v>
      </c>
      <c r="E175" s="199" t="s">
        <v>555</v>
      </c>
      <c r="F175" s="199" t="s">
        <v>556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P176</f>
        <v>0</v>
      </c>
      <c r="Q175" s="193"/>
      <c r="R175" s="194">
        <f>R176</f>
        <v>0</v>
      </c>
      <c r="S175" s="193"/>
      <c r="T175" s="195">
        <f>T176</f>
        <v>0</v>
      </c>
      <c r="AR175" s="196" t="s">
        <v>79</v>
      </c>
      <c r="AT175" s="197" t="s">
        <v>71</v>
      </c>
      <c r="AU175" s="197" t="s">
        <v>79</v>
      </c>
      <c r="AY175" s="196" t="s">
        <v>158</v>
      </c>
      <c r="BK175" s="198">
        <f>BK176</f>
        <v>0</v>
      </c>
    </row>
    <row r="176" spans="2:65" s="1" customFormat="1" ht="38.25" customHeight="1">
      <c r="B176" s="39"/>
      <c r="C176" s="201" t="s">
        <v>266</v>
      </c>
      <c r="D176" s="201" t="s">
        <v>161</v>
      </c>
      <c r="E176" s="202" t="s">
        <v>1085</v>
      </c>
      <c r="F176" s="203" t="s">
        <v>1086</v>
      </c>
      <c r="G176" s="204" t="s">
        <v>203</v>
      </c>
      <c r="H176" s="205">
        <v>34.085999999999999</v>
      </c>
      <c r="I176" s="206"/>
      <c r="J176" s="207">
        <f>ROUND(I176*H176,2)</f>
        <v>0</v>
      </c>
      <c r="K176" s="203" t="s">
        <v>165</v>
      </c>
      <c r="L176" s="59"/>
      <c r="M176" s="208" t="s">
        <v>21</v>
      </c>
      <c r="N176" s="209" t="s">
        <v>43</v>
      </c>
      <c r="O176" s="40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AR176" s="22" t="s">
        <v>115</v>
      </c>
      <c r="AT176" s="22" t="s">
        <v>161</v>
      </c>
      <c r="AU176" s="22" t="s">
        <v>81</v>
      </c>
      <c r="AY176" s="22" t="s">
        <v>158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2" t="s">
        <v>79</v>
      </c>
      <c r="BK176" s="212">
        <f>ROUND(I176*H176,2)</f>
        <v>0</v>
      </c>
      <c r="BL176" s="22" t="s">
        <v>115</v>
      </c>
      <c r="BM176" s="22" t="s">
        <v>1087</v>
      </c>
    </row>
    <row r="177" spans="2:65" s="11" customFormat="1" ht="37.35" customHeight="1">
      <c r="B177" s="185"/>
      <c r="C177" s="186"/>
      <c r="D177" s="187" t="s">
        <v>71</v>
      </c>
      <c r="E177" s="188" t="s">
        <v>737</v>
      </c>
      <c r="F177" s="188" t="s">
        <v>738</v>
      </c>
      <c r="G177" s="186"/>
      <c r="H177" s="186"/>
      <c r="I177" s="189"/>
      <c r="J177" s="190">
        <f>BK177</f>
        <v>0</v>
      </c>
      <c r="K177" s="186"/>
      <c r="L177" s="191"/>
      <c r="M177" s="192"/>
      <c r="N177" s="193"/>
      <c r="O177" s="193"/>
      <c r="P177" s="194">
        <f>P178+P195</f>
        <v>0</v>
      </c>
      <c r="Q177" s="193"/>
      <c r="R177" s="194">
        <f>R178+R195</f>
        <v>0.26503449999999995</v>
      </c>
      <c r="S177" s="193"/>
      <c r="T177" s="195">
        <f>T178+T195</f>
        <v>0</v>
      </c>
      <c r="AR177" s="196" t="s">
        <v>81</v>
      </c>
      <c r="AT177" s="197" t="s">
        <v>71</v>
      </c>
      <c r="AU177" s="197" t="s">
        <v>72</v>
      </c>
      <c r="AY177" s="196" t="s">
        <v>158</v>
      </c>
      <c r="BK177" s="198">
        <f>BK178+BK195</f>
        <v>0</v>
      </c>
    </row>
    <row r="178" spans="2:65" s="11" customFormat="1" ht="19.899999999999999" customHeight="1">
      <c r="B178" s="185"/>
      <c r="C178" s="186"/>
      <c r="D178" s="187" t="s">
        <v>71</v>
      </c>
      <c r="E178" s="199" t="s">
        <v>1088</v>
      </c>
      <c r="F178" s="199" t="s">
        <v>1089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SUM(P179:P194)</f>
        <v>0</v>
      </c>
      <c r="Q178" s="193"/>
      <c r="R178" s="194">
        <f>SUM(R179:R194)</f>
        <v>0.26071449999999996</v>
      </c>
      <c r="S178" s="193"/>
      <c r="T178" s="195">
        <f>SUM(T179:T194)</f>
        <v>0</v>
      </c>
      <c r="AR178" s="196" t="s">
        <v>81</v>
      </c>
      <c r="AT178" s="197" t="s">
        <v>71</v>
      </c>
      <c r="AU178" s="197" t="s">
        <v>79</v>
      </c>
      <c r="AY178" s="196" t="s">
        <v>158</v>
      </c>
      <c r="BK178" s="198">
        <f>SUM(BK179:BK194)</f>
        <v>0</v>
      </c>
    </row>
    <row r="179" spans="2:65" s="1" customFormat="1" ht="25.5" customHeight="1">
      <c r="B179" s="39"/>
      <c r="C179" s="201" t="s">
        <v>268</v>
      </c>
      <c r="D179" s="201" t="s">
        <v>161</v>
      </c>
      <c r="E179" s="202" t="s">
        <v>1090</v>
      </c>
      <c r="F179" s="203" t="s">
        <v>1091</v>
      </c>
      <c r="G179" s="204" t="s">
        <v>362</v>
      </c>
      <c r="H179" s="205">
        <v>33.020000000000003</v>
      </c>
      <c r="I179" s="206"/>
      <c r="J179" s="207">
        <f>ROUND(I179*H179,2)</f>
        <v>0</v>
      </c>
      <c r="K179" s="203" t="s">
        <v>165</v>
      </c>
      <c r="L179" s="59"/>
      <c r="M179" s="208" t="s">
        <v>21</v>
      </c>
      <c r="N179" s="209" t="s">
        <v>43</v>
      </c>
      <c r="O179" s="40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22" t="s">
        <v>231</v>
      </c>
      <c r="AT179" s="22" t="s">
        <v>161</v>
      </c>
      <c r="AU179" s="22" t="s">
        <v>81</v>
      </c>
      <c r="AY179" s="22" t="s">
        <v>158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2" t="s">
        <v>79</v>
      </c>
      <c r="BK179" s="212">
        <f>ROUND(I179*H179,2)</f>
        <v>0</v>
      </c>
      <c r="BL179" s="22" t="s">
        <v>231</v>
      </c>
      <c r="BM179" s="22" t="s">
        <v>1092</v>
      </c>
    </row>
    <row r="180" spans="2:65" s="12" customFormat="1" ht="27">
      <c r="B180" s="213"/>
      <c r="C180" s="214"/>
      <c r="D180" s="215" t="s">
        <v>167</v>
      </c>
      <c r="E180" s="224" t="s">
        <v>21</v>
      </c>
      <c r="F180" s="216" t="s">
        <v>1093</v>
      </c>
      <c r="G180" s="214"/>
      <c r="H180" s="217">
        <v>23.66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167</v>
      </c>
      <c r="AU180" s="223" t="s">
        <v>81</v>
      </c>
      <c r="AV180" s="12" t="s">
        <v>81</v>
      </c>
      <c r="AW180" s="12" t="s">
        <v>35</v>
      </c>
      <c r="AX180" s="12" t="s">
        <v>72</v>
      </c>
      <c r="AY180" s="223" t="s">
        <v>158</v>
      </c>
    </row>
    <row r="181" spans="2:65" s="12" customFormat="1" ht="27">
      <c r="B181" s="213"/>
      <c r="C181" s="214"/>
      <c r="D181" s="215" t="s">
        <v>167</v>
      </c>
      <c r="E181" s="224" t="s">
        <v>21</v>
      </c>
      <c r="F181" s="216" t="s">
        <v>1094</v>
      </c>
      <c r="G181" s="214"/>
      <c r="H181" s="217">
        <v>9.36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167</v>
      </c>
      <c r="AU181" s="223" t="s">
        <v>81</v>
      </c>
      <c r="AV181" s="12" t="s">
        <v>81</v>
      </c>
      <c r="AW181" s="12" t="s">
        <v>35</v>
      </c>
      <c r="AX181" s="12" t="s">
        <v>72</v>
      </c>
      <c r="AY181" s="223" t="s">
        <v>158</v>
      </c>
    </row>
    <row r="182" spans="2:65" s="1" customFormat="1" ht="16.5" customHeight="1">
      <c r="B182" s="39"/>
      <c r="C182" s="236" t="s">
        <v>270</v>
      </c>
      <c r="D182" s="236" t="s">
        <v>200</v>
      </c>
      <c r="E182" s="237" t="s">
        <v>1095</v>
      </c>
      <c r="F182" s="238" t="s">
        <v>1096</v>
      </c>
      <c r="G182" s="239" t="s">
        <v>1097</v>
      </c>
      <c r="H182" s="240">
        <v>49.53</v>
      </c>
      <c r="I182" s="241"/>
      <c r="J182" s="242">
        <f>ROUND(I182*H182,2)</f>
        <v>0</v>
      </c>
      <c r="K182" s="238" t="s">
        <v>165</v>
      </c>
      <c r="L182" s="243"/>
      <c r="M182" s="244" t="s">
        <v>21</v>
      </c>
      <c r="N182" s="245" t="s">
        <v>43</v>
      </c>
      <c r="O182" s="40"/>
      <c r="P182" s="210">
        <f>O182*H182</f>
        <v>0</v>
      </c>
      <c r="Q182" s="210">
        <v>1E-3</v>
      </c>
      <c r="R182" s="210">
        <f>Q182*H182</f>
        <v>4.9530000000000005E-2</v>
      </c>
      <c r="S182" s="210">
        <v>0</v>
      </c>
      <c r="T182" s="211">
        <f>S182*H182</f>
        <v>0</v>
      </c>
      <c r="AR182" s="22" t="s">
        <v>273</v>
      </c>
      <c r="AT182" s="22" t="s">
        <v>200</v>
      </c>
      <c r="AU182" s="22" t="s">
        <v>81</v>
      </c>
      <c r="AY182" s="22" t="s">
        <v>158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2" t="s">
        <v>79</v>
      </c>
      <c r="BK182" s="212">
        <f>ROUND(I182*H182,2)</f>
        <v>0</v>
      </c>
      <c r="BL182" s="22" t="s">
        <v>231</v>
      </c>
      <c r="BM182" s="22" t="s">
        <v>1098</v>
      </c>
    </row>
    <row r="183" spans="2:65" s="12" customFormat="1">
      <c r="B183" s="213"/>
      <c r="C183" s="214"/>
      <c r="D183" s="215" t="s">
        <v>167</v>
      </c>
      <c r="E183" s="214"/>
      <c r="F183" s="216" t="s">
        <v>1099</v>
      </c>
      <c r="G183" s="214"/>
      <c r="H183" s="217">
        <v>49.53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167</v>
      </c>
      <c r="AU183" s="223" t="s">
        <v>81</v>
      </c>
      <c r="AV183" s="12" t="s">
        <v>81</v>
      </c>
      <c r="AW183" s="12" t="s">
        <v>6</v>
      </c>
      <c r="AX183" s="12" t="s">
        <v>79</v>
      </c>
      <c r="AY183" s="223" t="s">
        <v>158</v>
      </c>
    </row>
    <row r="184" spans="2:65" s="1" customFormat="1" ht="25.5" customHeight="1">
      <c r="B184" s="39"/>
      <c r="C184" s="201" t="s">
        <v>273</v>
      </c>
      <c r="D184" s="201" t="s">
        <v>161</v>
      </c>
      <c r="E184" s="202" t="s">
        <v>1100</v>
      </c>
      <c r="F184" s="203" t="s">
        <v>1101</v>
      </c>
      <c r="G184" s="204" t="s">
        <v>362</v>
      </c>
      <c r="H184" s="205">
        <v>38.816000000000003</v>
      </c>
      <c r="I184" s="206"/>
      <c r="J184" s="207">
        <f>ROUND(I184*H184,2)</f>
        <v>0</v>
      </c>
      <c r="K184" s="203" t="s">
        <v>165</v>
      </c>
      <c r="L184" s="59"/>
      <c r="M184" s="208" t="s">
        <v>21</v>
      </c>
      <c r="N184" s="209" t="s">
        <v>43</v>
      </c>
      <c r="O184" s="40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AR184" s="22" t="s">
        <v>231</v>
      </c>
      <c r="AT184" s="22" t="s">
        <v>161</v>
      </c>
      <c r="AU184" s="22" t="s">
        <v>81</v>
      </c>
      <c r="AY184" s="22" t="s">
        <v>158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22" t="s">
        <v>79</v>
      </c>
      <c r="BK184" s="212">
        <f>ROUND(I184*H184,2)</f>
        <v>0</v>
      </c>
      <c r="BL184" s="22" t="s">
        <v>231</v>
      </c>
      <c r="BM184" s="22" t="s">
        <v>1102</v>
      </c>
    </row>
    <row r="185" spans="2:65" s="12" customFormat="1">
      <c r="B185" s="213"/>
      <c r="C185" s="214"/>
      <c r="D185" s="215" t="s">
        <v>167</v>
      </c>
      <c r="E185" s="224" t="s">
        <v>21</v>
      </c>
      <c r="F185" s="216" t="s">
        <v>1103</v>
      </c>
      <c r="G185" s="214"/>
      <c r="H185" s="217">
        <v>31.28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167</v>
      </c>
      <c r="AU185" s="223" t="s">
        <v>81</v>
      </c>
      <c r="AV185" s="12" t="s">
        <v>81</v>
      </c>
      <c r="AW185" s="12" t="s">
        <v>35</v>
      </c>
      <c r="AX185" s="12" t="s">
        <v>72</v>
      </c>
      <c r="AY185" s="223" t="s">
        <v>158</v>
      </c>
    </row>
    <row r="186" spans="2:65" s="12" customFormat="1">
      <c r="B186" s="213"/>
      <c r="C186" s="214"/>
      <c r="D186" s="215" t="s">
        <v>167</v>
      </c>
      <c r="E186" s="224" t="s">
        <v>21</v>
      </c>
      <c r="F186" s="216" t="s">
        <v>1104</v>
      </c>
      <c r="G186" s="214"/>
      <c r="H186" s="217">
        <v>7.5359999999999996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167</v>
      </c>
      <c r="AU186" s="223" t="s">
        <v>81</v>
      </c>
      <c r="AV186" s="12" t="s">
        <v>81</v>
      </c>
      <c r="AW186" s="12" t="s">
        <v>35</v>
      </c>
      <c r="AX186" s="12" t="s">
        <v>72</v>
      </c>
      <c r="AY186" s="223" t="s">
        <v>158</v>
      </c>
    </row>
    <row r="187" spans="2:65" s="1" customFormat="1" ht="16.5" customHeight="1">
      <c r="B187" s="39"/>
      <c r="C187" s="236" t="s">
        <v>275</v>
      </c>
      <c r="D187" s="236" t="s">
        <v>200</v>
      </c>
      <c r="E187" s="237" t="s">
        <v>1105</v>
      </c>
      <c r="F187" s="238" t="s">
        <v>1106</v>
      </c>
      <c r="G187" s="239" t="s">
        <v>203</v>
      </c>
      <c r="H187" s="240">
        <v>1.4E-2</v>
      </c>
      <c r="I187" s="241"/>
      <c r="J187" s="242">
        <f>ROUND(I187*H187,2)</f>
        <v>0</v>
      </c>
      <c r="K187" s="238" t="s">
        <v>165</v>
      </c>
      <c r="L187" s="243"/>
      <c r="M187" s="244" t="s">
        <v>21</v>
      </c>
      <c r="N187" s="245" t="s">
        <v>43</v>
      </c>
      <c r="O187" s="40"/>
      <c r="P187" s="210">
        <f>O187*H187</f>
        <v>0</v>
      </c>
      <c r="Q187" s="210">
        <v>1</v>
      </c>
      <c r="R187" s="210">
        <f>Q187*H187</f>
        <v>1.4E-2</v>
      </c>
      <c r="S187" s="210">
        <v>0</v>
      </c>
      <c r="T187" s="211">
        <f>S187*H187</f>
        <v>0</v>
      </c>
      <c r="AR187" s="22" t="s">
        <v>273</v>
      </c>
      <c r="AT187" s="22" t="s">
        <v>200</v>
      </c>
      <c r="AU187" s="22" t="s">
        <v>81</v>
      </c>
      <c r="AY187" s="22" t="s">
        <v>158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2" t="s">
        <v>79</v>
      </c>
      <c r="BK187" s="212">
        <f>ROUND(I187*H187,2)</f>
        <v>0</v>
      </c>
      <c r="BL187" s="22" t="s">
        <v>231</v>
      </c>
      <c r="BM187" s="22" t="s">
        <v>1107</v>
      </c>
    </row>
    <row r="188" spans="2:65" s="12" customFormat="1">
      <c r="B188" s="213"/>
      <c r="C188" s="214"/>
      <c r="D188" s="215" t="s">
        <v>167</v>
      </c>
      <c r="E188" s="214"/>
      <c r="F188" s="216" t="s">
        <v>1108</v>
      </c>
      <c r="G188" s="214"/>
      <c r="H188" s="217">
        <v>1.4E-2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167</v>
      </c>
      <c r="AU188" s="223" t="s">
        <v>81</v>
      </c>
      <c r="AV188" s="12" t="s">
        <v>81</v>
      </c>
      <c r="AW188" s="12" t="s">
        <v>6</v>
      </c>
      <c r="AX188" s="12" t="s">
        <v>79</v>
      </c>
      <c r="AY188" s="223" t="s">
        <v>158</v>
      </c>
    </row>
    <row r="189" spans="2:65" s="1" customFormat="1" ht="25.5" customHeight="1">
      <c r="B189" s="39"/>
      <c r="C189" s="201" t="s">
        <v>280</v>
      </c>
      <c r="D189" s="201" t="s">
        <v>161</v>
      </c>
      <c r="E189" s="202" t="s">
        <v>1109</v>
      </c>
      <c r="F189" s="203" t="s">
        <v>1110</v>
      </c>
      <c r="G189" s="204" t="s">
        <v>362</v>
      </c>
      <c r="H189" s="205">
        <v>38.816000000000003</v>
      </c>
      <c r="I189" s="206"/>
      <c r="J189" s="207">
        <f>ROUND(I189*H189,2)</f>
        <v>0</v>
      </c>
      <c r="K189" s="203" t="s">
        <v>165</v>
      </c>
      <c r="L189" s="59"/>
      <c r="M189" s="208" t="s">
        <v>21</v>
      </c>
      <c r="N189" s="209" t="s">
        <v>43</v>
      </c>
      <c r="O189" s="40"/>
      <c r="P189" s="210">
        <f>O189*H189</f>
        <v>0</v>
      </c>
      <c r="Q189" s="210">
        <v>4.0000000000000002E-4</v>
      </c>
      <c r="R189" s="210">
        <f>Q189*H189</f>
        <v>1.5526400000000001E-2</v>
      </c>
      <c r="S189" s="210">
        <v>0</v>
      </c>
      <c r="T189" s="211">
        <f>S189*H189</f>
        <v>0</v>
      </c>
      <c r="AR189" s="22" t="s">
        <v>231</v>
      </c>
      <c r="AT189" s="22" t="s">
        <v>161</v>
      </c>
      <c r="AU189" s="22" t="s">
        <v>81</v>
      </c>
      <c r="AY189" s="22" t="s">
        <v>158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2" t="s">
        <v>79</v>
      </c>
      <c r="BK189" s="212">
        <f>ROUND(I189*H189,2)</f>
        <v>0</v>
      </c>
      <c r="BL189" s="22" t="s">
        <v>231</v>
      </c>
      <c r="BM189" s="22" t="s">
        <v>1111</v>
      </c>
    </row>
    <row r="190" spans="2:65" s="12" customFormat="1">
      <c r="B190" s="213"/>
      <c r="C190" s="214"/>
      <c r="D190" s="215" t="s">
        <v>167</v>
      </c>
      <c r="E190" s="224" t="s">
        <v>21</v>
      </c>
      <c r="F190" s="216" t="s">
        <v>1103</v>
      </c>
      <c r="G190" s="214"/>
      <c r="H190" s="217">
        <v>31.28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167</v>
      </c>
      <c r="AU190" s="223" t="s">
        <v>81</v>
      </c>
      <c r="AV190" s="12" t="s">
        <v>81</v>
      </c>
      <c r="AW190" s="12" t="s">
        <v>35</v>
      </c>
      <c r="AX190" s="12" t="s">
        <v>72</v>
      </c>
      <c r="AY190" s="223" t="s">
        <v>158</v>
      </c>
    </row>
    <row r="191" spans="2:65" s="12" customFormat="1">
      <c r="B191" s="213"/>
      <c r="C191" s="214"/>
      <c r="D191" s="215" t="s">
        <v>167</v>
      </c>
      <c r="E191" s="224" t="s">
        <v>21</v>
      </c>
      <c r="F191" s="216" t="s">
        <v>1104</v>
      </c>
      <c r="G191" s="214"/>
      <c r="H191" s="217">
        <v>7.5359999999999996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167</v>
      </c>
      <c r="AU191" s="223" t="s">
        <v>81</v>
      </c>
      <c r="AV191" s="12" t="s">
        <v>81</v>
      </c>
      <c r="AW191" s="12" t="s">
        <v>35</v>
      </c>
      <c r="AX191" s="12" t="s">
        <v>72</v>
      </c>
      <c r="AY191" s="223" t="s">
        <v>158</v>
      </c>
    </row>
    <row r="192" spans="2:65" s="1" customFormat="1" ht="16.5" customHeight="1">
      <c r="B192" s="39"/>
      <c r="C192" s="236" t="s">
        <v>283</v>
      </c>
      <c r="D192" s="236" t="s">
        <v>200</v>
      </c>
      <c r="E192" s="237" t="s">
        <v>1112</v>
      </c>
      <c r="F192" s="238" t="s">
        <v>1113</v>
      </c>
      <c r="G192" s="239" t="s">
        <v>362</v>
      </c>
      <c r="H192" s="240">
        <v>46.579000000000001</v>
      </c>
      <c r="I192" s="241"/>
      <c r="J192" s="242">
        <f>ROUND(I192*H192,2)</f>
        <v>0</v>
      </c>
      <c r="K192" s="238" t="s">
        <v>165</v>
      </c>
      <c r="L192" s="243"/>
      <c r="M192" s="244" t="s">
        <v>21</v>
      </c>
      <c r="N192" s="245" t="s">
        <v>43</v>
      </c>
      <c r="O192" s="40"/>
      <c r="P192" s="210">
        <f>O192*H192</f>
        <v>0</v>
      </c>
      <c r="Q192" s="210">
        <v>3.8999999999999998E-3</v>
      </c>
      <c r="R192" s="210">
        <f>Q192*H192</f>
        <v>0.18165809999999999</v>
      </c>
      <c r="S192" s="210">
        <v>0</v>
      </c>
      <c r="T192" s="211">
        <f>S192*H192</f>
        <v>0</v>
      </c>
      <c r="AR192" s="22" t="s">
        <v>273</v>
      </c>
      <c r="AT192" s="22" t="s">
        <v>200</v>
      </c>
      <c r="AU192" s="22" t="s">
        <v>81</v>
      </c>
      <c r="AY192" s="22" t="s">
        <v>158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2" t="s">
        <v>79</v>
      </c>
      <c r="BK192" s="212">
        <f>ROUND(I192*H192,2)</f>
        <v>0</v>
      </c>
      <c r="BL192" s="22" t="s">
        <v>231</v>
      </c>
      <c r="BM192" s="22" t="s">
        <v>1114</v>
      </c>
    </row>
    <row r="193" spans="2:65" s="12" customFormat="1">
      <c r="B193" s="213"/>
      <c r="C193" s="214"/>
      <c r="D193" s="215" t="s">
        <v>167</v>
      </c>
      <c r="E193" s="214"/>
      <c r="F193" s="216" t="s">
        <v>1115</v>
      </c>
      <c r="G193" s="214"/>
      <c r="H193" s="217">
        <v>46.579000000000001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167</v>
      </c>
      <c r="AU193" s="223" t="s">
        <v>81</v>
      </c>
      <c r="AV193" s="12" t="s">
        <v>81</v>
      </c>
      <c r="AW193" s="12" t="s">
        <v>6</v>
      </c>
      <c r="AX193" s="12" t="s">
        <v>79</v>
      </c>
      <c r="AY193" s="223" t="s">
        <v>158</v>
      </c>
    </row>
    <row r="194" spans="2:65" s="1" customFormat="1" ht="38.25" customHeight="1">
      <c r="B194" s="39"/>
      <c r="C194" s="201" t="s">
        <v>286</v>
      </c>
      <c r="D194" s="201" t="s">
        <v>161</v>
      </c>
      <c r="E194" s="202" t="s">
        <v>1116</v>
      </c>
      <c r="F194" s="203" t="s">
        <v>1117</v>
      </c>
      <c r="G194" s="204" t="s">
        <v>1118</v>
      </c>
      <c r="H194" s="256"/>
      <c r="I194" s="206"/>
      <c r="J194" s="207">
        <f>ROUND(I194*H194,2)</f>
        <v>0</v>
      </c>
      <c r="K194" s="203" t="s">
        <v>165</v>
      </c>
      <c r="L194" s="59"/>
      <c r="M194" s="208" t="s">
        <v>21</v>
      </c>
      <c r="N194" s="209" t="s">
        <v>43</v>
      </c>
      <c r="O194" s="40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22" t="s">
        <v>231</v>
      </c>
      <c r="AT194" s="22" t="s">
        <v>161</v>
      </c>
      <c r="AU194" s="22" t="s">
        <v>81</v>
      </c>
      <c r="AY194" s="22" t="s">
        <v>158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22" t="s">
        <v>79</v>
      </c>
      <c r="BK194" s="212">
        <f>ROUND(I194*H194,2)</f>
        <v>0</v>
      </c>
      <c r="BL194" s="22" t="s">
        <v>231</v>
      </c>
      <c r="BM194" s="22" t="s">
        <v>1119</v>
      </c>
    </row>
    <row r="195" spans="2:65" s="11" customFormat="1" ht="29.85" customHeight="1">
      <c r="B195" s="185"/>
      <c r="C195" s="186"/>
      <c r="D195" s="187" t="s">
        <v>71</v>
      </c>
      <c r="E195" s="199" t="s">
        <v>1120</v>
      </c>
      <c r="F195" s="199" t="s">
        <v>1121</v>
      </c>
      <c r="G195" s="186"/>
      <c r="H195" s="186"/>
      <c r="I195" s="189"/>
      <c r="J195" s="200">
        <f>BK195</f>
        <v>0</v>
      </c>
      <c r="K195" s="186"/>
      <c r="L195" s="191"/>
      <c r="M195" s="192"/>
      <c r="N195" s="193"/>
      <c r="O195" s="193"/>
      <c r="P195" s="194">
        <f>SUM(P196:P209)</f>
        <v>0</v>
      </c>
      <c r="Q195" s="193"/>
      <c r="R195" s="194">
        <f>SUM(R196:R209)</f>
        <v>4.3200000000000001E-3</v>
      </c>
      <c r="S195" s="193"/>
      <c r="T195" s="195">
        <f>SUM(T196:T209)</f>
        <v>0</v>
      </c>
      <c r="AR195" s="196" t="s">
        <v>81</v>
      </c>
      <c r="AT195" s="197" t="s">
        <v>71</v>
      </c>
      <c r="AU195" s="197" t="s">
        <v>79</v>
      </c>
      <c r="AY195" s="196" t="s">
        <v>158</v>
      </c>
      <c r="BK195" s="198">
        <f>SUM(BK196:BK209)</f>
        <v>0</v>
      </c>
    </row>
    <row r="196" spans="2:65" s="1" customFormat="1" ht="25.5" customHeight="1">
      <c r="B196" s="39"/>
      <c r="C196" s="201" t="s">
        <v>289</v>
      </c>
      <c r="D196" s="201" t="s">
        <v>161</v>
      </c>
      <c r="E196" s="202" t="s">
        <v>1122</v>
      </c>
      <c r="F196" s="203" t="s">
        <v>1123</v>
      </c>
      <c r="G196" s="204" t="s">
        <v>485</v>
      </c>
      <c r="H196" s="205">
        <v>57.5</v>
      </c>
      <c r="I196" s="206"/>
      <c r="J196" s="207">
        <f>ROUND(I196*H196,2)</f>
        <v>0</v>
      </c>
      <c r="K196" s="203" t="s">
        <v>165</v>
      </c>
      <c r="L196" s="59"/>
      <c r="M196" s="208" t="s">
        <v>21</v>
      </c>
      <c r="N196" s="209" t="s">
        <v>43</v>
      </c>
      <c r="O196" s="40"/>
      <c r="P196" s="210">
        <f>O196*H196</f>
        <v>0</v>
      </c>
      <c r="Q196" s="210">
        <v>6.0000000000000002E-5</v>
      </c>
      <c r="R196" s="210">
        <f>Q196*H196</f>
        <v>3.4499999999999999E-3</v>
      </c>
      <c r="S196" s="210">
        <v>0</v>
      </c>
      <c r="T196" s="211">
        <f>S196*H196</f>
        <v>0</v>
      </c>
      <c r="AR196" s="22" t="s">
        <v>231</v>
      </c>
      <c r="AT196" s="22" t="s">
        <v>161</v>
      </c>
      <c r="AU196" s="22" t="s">
        <v>81</v>
      </c>
      <c r="AY196" s="22" t="s">
        <v>158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22" t="s">
        <v>79</v>
      </c>
      <c r="BK196" s="212">
        <f>ROUND(I196*H196,2)</f>
        <v>0</v>
      </c>
      <c r="BL196" s="22" t="s">
        <v>231</v>
      </c>
      <c r="BM196" s="22" t="s">
        <v>1124</v>
      </c>
    </row>
    <row r="197" spans="2:65" s="12" customFormat="1">
      <c r="B197" s="213"/>
      <c r="C197" s="214"/>
      <c r="D197" s="215" t="s">
        <v>167</v>
      </c>
      <c r="E197" s="224" t="s">
        <v>21</v>
      </c>
      <c r="F197" s="216" t="s">
        <v>1125</v>
      </c>
      <c r="G197" s="214"/>
      <c r="H197" s="217">
        <v>41.4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167</v>
      </c>
      <c r="AU197" s="223" t="s">
        <v>81</v>
      </c>
      <c r="AV197" s="12" t="s">
        <v>81</v>
      </c>
      <c r="AW197" s="12" t="s">
        <v>35</v>
      </c>
      <c r="AX197" s="12" t="s">
        <v>72</v>
      </c>
      <c r="AY197" s="223" t="s">
        <v>158</v>
      </c>
    </row>
    <row r="198" spans="2:65" s="12" customFormat="1">
      <c r="B198" s="213"/>
      <c r="C198" s="214"/>
      <c r="D198" s="215" t="s">
        <v>167</v>
      </c>
      <c r="E198" s="224" t="s">
        <v>21</v>
      </c>
      <c r="F198" s="216" t="s">
        <v>1126</v>
      </c>
      <c r="G198" s="214"/>
      <c r="H198" s="217">
        <v>16.100000000000001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167</v>
      </c>
      <c r="AU198" s="223" t="s">
        <v>81</v>
      </c>
      <c r="AV198" s="12" t="s">
        <v>81</v>
      </c>
      <c r="AW198" s="12" t="s">
        <v>35</v>
      </c>
      <c r="AX198" s="12" t="s">
        <v>72</v>
      </c>
      <c r="AY198" s="223" t="s">
        <v>158</v>
      </c>
    </row>
    <row r="199" spans="2:65" s="1" customFormat="1" ht="16.5" customHeight="1">
      <c r="B199" s="39"/>
      <c r="C199" s="236" t="s">
        <v>291</v>
      </c>
      <c r="D199" s="236" t="s">
        <v>200</v>
      </c>
      <c r="E199" s="237" t="s">
        <v>1127</v>
      </c>
      <c r="F199" s="238" t="s">
        <v>1128</v>
      </c>
      <c r="G199" s="239" t="s">
        <v>485</v>
      </c>
      <c r="H199" s="240">
        <v>57.5</v>
      </c>
      <c r="I199" s="241"/>
      <c r="J199" s="242">
        <f>ROUND(I199*H199,2)</f>
        <v>0</v>
      </c>
      <c r="K199" s="238" t="s">
        <v>21</v>
      </c>
      <c r="L199" s="243"/>
      <c r="M199" s="244" t="s">
        <v>21</v>
      </c>
      <c r="N199" s="245" t="s">
        <v>43</v>
      </c>
      <c r="O199" s="40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22" t="s">
        <v>273</v>
      </c>
      <c r="AT199" s="22" t="s">
        <v>200</v>
      </c>
      <c r="AU199" s="22" t="s">
        <v>81</v>
      </c>
      <c r="AY199" s="22" t="s">
        <v>158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2" t="s">
        <v>79</v>
      </c>
      <c r="BK199" s="212">
        <f>ROUND(I199*H199,2)</f>
        <v>0</v>
      </c>
      <c r="BL199" s="22" t="s">
        <v>231</v>
      </c>
      <c r="BM199" s="22" t="s">
        <v>1129</v>
      </c>
    </row>
    <row r="200" spans="2:65" s="1" customFormat="1" ht="25.5" customHeight="1">
      <c r="B200" s="39"/>
      <c r="C200" s="201" t="s">
        <v>295</v>
      </c>
      <c r="D200" s="201" t="s">
        <v>161</v>
      </c>
      <c r="E200" s="202" t="s">
        <v>1130</v>
      </c>
      <c r="F200" s="203" t="s">
        <v>1131</v>
      </c>
      <c r="G200" s="204" t="s">
        <v>485</v>
      </c>
      <c r="H200" s="205">
        <v>16.2</v>
      </c>
      <c r="I200" s="206"/>
      <c r="J200" s="207">
        <f>ROUND(I200*H200,2)</f>
        <v>0</v>
      </c>
      <c r="K200" s="203" t="s">
        <v>165</v>
      </c>
      <c r="L200" s="59"/>
      <c r="M200" s="208" t="s">
        <v>21</v>
      </c>
      <c r="N200" s="209" t="s">
        <v>43</v>
      </c>
      <c r="O200" s="40"/>
      <c r="P200" s="210">
        <f>O200*H200</f>
        <v>0</v>
      </c>
      <c r="Q200" s="210">
        <v>5.0000000000000002E-5</v>
      </c>
      <c r="R200" s="210">
        <f>Q200*H200</f>
        <v>8.0999999999999996E-4</v>
      </c>
      <c r="S200" s="210">
        <v>0</v>
      </c>
      <c r="T200" s="211">
        <f>S200*H200</f>
        <v>0</v>
      </c>
      <c r="AR200" s="22" t="s">
        <v>231</v>
      </c>
      <c r="AT200" s="22" t="s">
        <v>161</v>
      </c>
      <c r="AU200" s="22" t="s">
        <v>81</v>
      </c>
      <c r="AY200" s="22" t="s">
        <v>158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2" t="s">
        <v>79</v>
      </c>
      <c r="BK200" s="212">
        <f>ROUND(I200*H200,2)</f>
        <v>0</v>
      </c>
      <c r="BL200" s="22" t="s">
        <v>231</v>
      </c>
      <c r="BM200" s="22" t="s">
        <v>1132</v>
      </c>
    </row>
    <row r="201" spans="2:65" s="12" customFormat="1">
      <c r="B201" s="213"/>
      <c r="C201" s="214"/>
      <c r="D201" s="215" t="s">
        <v>167</v>
      </c>
      <c r="E201" s="224" t="s">
        <v>21</v>
      </c>
      <c r="F201" s="216" t="s">
        <v>1133</v>
      </c>
      <c r="G201" s="214"/>
      <c r="H201" s="217">
        <v>16.2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167</v>
      </c>
      <c r="AU201" s="223" t="s">
        <v>81</v>
      </c>
      <c r="AV201" s="12" t="s">
        <v>81</v>
      </c>
      <c r="AW201" s="12" t="s">
        <v>35</v>
      </c>
      <c r="AX201" s="12" t="s">
        <v>72</v>
      </c>
      <c r="AY201" s="223" t="s">
        <v>158</v>
      </c>
    </row>
    <row r="202" spans="2:65" s="1" customFormat="1" ht="25.5" customHeight="1">
      <c r="B202" s="39"/>
      <c r="C202" s="236" t="s">
        <v>299</v>
      </c>
      <c r="D202" s="236" t="s">
        <v>200</v>
      </c>
      <c r="E202" s="237" t="s">
        <v>1134</v>
      </c>
      <c r="F202" s="238" t="s">
        <v>1135</v>
      </c>
      <c r="G202" s="239" t="s">
        <v>373</v>
      </c>
      <c r="H202" s="240">
        <v>3</v>
      </c>
      <c r="I202" s="241"/>
      <c r="J202" s="242">
        <f>ROUND(I202*H202,2)</f>
        <v>0</v>
      </c>
      <c r="K202" s="238" t="s">
        <v>21</v>
      </c>
      <c r="L202" s="243"/>
      <c r="M202" s="244" t="s">
        <v>21</v>
      </c>
      <c r="N202" s="245" t="s">
        <v>43</v>
      </c>
      <c r="O202" s="40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22" t="s">
        <v>273</v>
      </c>
      <c r="AT202" s="22" t="s">
        <v>200</v>
      </c>
      <c r="AU202" s="22" t="s">
        <v>81</v>
      </c>
      <c r="AY202" s="22" t="s">
        <v>158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2" t="s">
        <v>79</v>
      </c>
      <c r="BK202" s="212">
        <f>ROUND(I202*H202,2)</f>
        <v>0</v>
      </c>
      <c r="BL202" s="22" t="s">
        <v>231</v>
      </c>
      <c r="BM202" s="22" t="s">
        <v>1136</v>
      </c>
    </row>
    <row r="203" spans="2:65" s="12" customFormat="1">
      <c r="B203" s="213"/>
      <c r="C203" s="214"/>
      <c r="D203" s="215" t="s">
        <v>167</v>
      </c>
      <c r="E203" s="224" t="s">
        <v>21</v>
      </c>
      <c r="F203" s="216" t="s">
        <v>1137</v>
      </c>
      <c r="G203" s="214"/>
      <c r="H203" s="217">
        <v>3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167</v>
      </c>
      <c r="AU203" s="223" t="s">
        <v>81</v>
      </c>
      <c r="AV203" s="12" t="s">
        <v>81</v>
      </c>
      <c r="AW203" s="12" t="s">
        <v>35</v>
      </c>
      <c r="AX203" s="12" t="s">
        <v>72</v>
      </c>
      <c r="AY203" s="223" t="s">
        <v>158</v>
      </c>
    </row>
    <row r="204" spans="2:65" s="1" customFormat="1" ht="25.5" customHeight="1">
      <c r="B204" s="39"/>
      <c r="C204" s="201" t="s">
        <v>301</v>
      </c>
      <c r="D204" s="201" t="s">
        <v>161</v>
      </c>
      <c r="E204" s="202" t="s">
        <v>1138</v>
      </c>
      <c r="F204" s="203" t="s">
        <v>1139</v>
      </c>
      <c r="G204" s="204" t="s">
        <v>373</v>
      </c>
      <c r="H204" s="205">
        <v>6</v>
      </c>
      <c r="I204" s="206"/>
      <c r="J204" s="207">
        <f>ROUND(I204*H204,2)</f>
        <v>0</v>
      </c>
      <c r="K204" s="203" t="s">
        <v>165</v>
      </c>
      <c r="L204" s="59"/>
      <c r="M204" s="208" t="s">
        <v>21</v>
      </c>
      <c r="N204" s="209" t="s">
        <v>43</v>
      </c>
      <c r="O204" s="40"/>
      <c r="P204" s="210">
        <f>O204*H204</f>
        <v>0</v>
      </c>
      <c r="Q204" s="210">
        <v>1.0000000000000001E-5</v>
      </c>
      <c r="R204" s="210">
        <f>Q204*H204</f>
        <v>6.0000000000000008E-5</v>
      </c>
      <c r="S204" s="210">
        <v>0</v>
      </c>
      <c r="T204" s="211">
        <f>S204*H204</f>
        <v>0</v>
      </c>
      <c r="AR204" s="22" t="s">
        <v>231</v>
      </c>
      <c r="AT204" s="22" t="s">
        <v>161</v>
      </c>
      <c r="AU204" s="22" t="s">
        <v>81</v>
      </c>
      <c r="AY204" s="22" t="s">
        <v>158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2" t="s">
        <v>79</v>
      </c>
      <c r="BK204" s="212">
        <f>ROUND(I204*H204,2)</f>
        <v>0</v>
      </c>
      <c r="BL204" s="22" t="s">
        <v>231</v>
      </c>
      <c r="BM204" s="22" t="s">
        <v>1140</v>
      </c>
    </row>
    <row r="205" spans="2:65" s="12" customFormat="1">
      <c r="B205" s="213"/>
      <c r="C205" s="214"/>
      <c r="D205" s="215" t="s">
        <v>167</v>
      </c>
      <c r="E205" s="224" t="s">
        <v>21</v>
      </c>
      <c r="F205" s="216" t="s">
        <v>1141</v>
      </c>
      <c r="G205" s="214"/>
      <c r="H205" s="217">
        <v>6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167</v>
      </c>
      <c r="AU205" s="223" t="s">
        <v>81</v>
      </c>
      <c r="AV205" s="12" t="s">
        <v>81</v>
      </c>
      <c r="AW205" s="12" t="s">
        <v>35</v>
      </c>
      <c r="AX205" s="12" t="s">
        <v>72</v>
      </c>
      <c r="AY205" s="223" t="s">
        <v>158</v>
      </c>
    </row>
    <row r="206" spans="2:65" s="1" customFormat="1" ht="16.5" customHeight="1">
      <c r="B206" s="39"/>
      <c r="C206" s="236" t="s">
        <v>303</v>
      </c>
      <c r="D206" s="236" t="s">
        <v>200</v>
      </c>
      <c r="E206" s="237" t="s">
        <v>1142</v>
      </c>
      <c r="F206" s="238" t="s">
        <v>1143</v>
      </c>
      <c r="G206" s="239" t="s">
        <v>373</v>
      </c>
      <c r="H206" s="240">
        <v>6</v>
      </c>
      <c r="I206" s="241"/>
      <c r="J206" s="242">
        <f>ROUND(I206*H206,2)</f>
        <v>0</v>
      </c>
      <c r="K206" s="238" t="s">
        <v>21</v>
      </c>
      <c r="L206" s="243"/>
      <c r="M206" s="244" t="s">
        <v>21</v>
      </c>
      <c r="N206" s="245" t="s">
        <v>43</v>
      </c>
      <c r="O206" s="40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22" t="s">
        <v>273</v>
      </c>
      <c r="AT206" s="22" t="s">
        <v>200</v>
      </c>
      <c r="AU206" s="22" t="s">
        <v>81</v>
      </c>
      <c r="AY206" s="22" t="s">
        <v>158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2" t="s">
        <v>79</v>
      </c>
      <c r="BK206" s="212">
        <f>ROUND(I206*H206,2)</f>
        <v>0</v>
      </c>
      <c r="BL206" s="22" t="s">
        <v>231</v>
      </c>
      <c r="BM206" s="22" t="s">
        <v>1144</v>
      </c>
    </row>
    <row r="207" spans="2:65" s="1" customFormat="1" ht="16.5" customHeight="1">
      <c r="B207" s="39"/>
      <c r="C207" s="201" t="s">
        <v>306</v>
      </c>
      <c r="D207" s="201" t="s">
        <v>161</v>
      </c>
      <c r="E207" s="202" t="s">
        <v>1145</v>
      </c>
      <c r="F207" s="203" t="s">
        <v>1146</v>
      </c>
      <c r="G207" s="204" t="s">
        <v>373</v>
      </c>
      <c r="H207" s="205">
        <v>3</v>
      </c>
      <c r="I207" s="206"/>
      <c r="J207" s="207">
        <f>ROUND(I207*H207,2)</f>
        <v>0</v>
      </c>
      <c r="K207" s="203" t="s">
        <v>21</v>
      </c>
      <c r="L207" s="59"/>
      <c r="M207" s="208" t="s">
        <v>21</v>
      </c>
      <c r="N207" s="209" t="s">
        <v>43</v>
      </c>
      <c r="O207" s="40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AR207" s="22" t="s">
        <v>231</v>
      </c>
      <c r="AT207" s="22" t="s">
        <v>161</v>
      </c>
      <c r="AU207" s="22" t="s">
        <v>81</v>
      </c>
      <c r="AY207" s="22" t="s">
        <v>158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22" t="s">
        <v>79</v>
      </c>
      <c r="BK207" s="212">
        <f>ROUND(I207*H207,2)</f>
        <v>0</v>
      </c>
      <c r="BL207" s="22" t="s">
        <v>231</v>
      </c>
      <c r="BM207" s="22" t="s">
        <v>1147</v>
      </c>
    </row>
    <row r="208" spans="2:65" s="12" customFormat="1">
      <c r="B208" s="213"/>
      <c r="C208" s="214"/>
      <c r="D208" s="215" t="s">
        <v>167</v>
      </c>
      <c r="E208" s="224" t="s">
        <v>21</v>
      </c>
      <c r="F208" s="216" t="s">
        <v>1137</v>
      </c>
      <c r="G208" s="214"/>
      <c r="H208" s="217">
        <v>3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167</v>
      </c>
      <c r="AU208" s="223" t="s">
        <v>81</v>
      </c>
      <c r="AV208" s="12" t="s">
        <v>81</v>
      </c>
      <c r="AW208" s="12" t="s">
        <v>35</v>
      </c>
      <c r="AX208" s="12" t="s">
        <v>72</v>
      </c>
      <c r="AY208" s="223" t="s">
        <v>158</v>
      </c>
    </row>
    <row r="209" spans="2:65" s="1" customFormat="1" ht="38.25" customHeight="1">
      <c r="B209" s="39"/>
      <c r="C209" s="201" t="s">
        <v>308</v>
      </c>
      <c r="D209" s="201" t="s">
        <v>161</v>
      </c>
      <c r="E209" s="202" t="s">
        <v>1148</v>
      </c>
      <c r="F209" s="203" t="s">
        <v>1149</v>
      </c>
      <c r="G209" s="204" t="s">
        <v>1118</v>
      </c>
      <c r="H209" s="256"/>
      <c r="I209" s="206"/>
      <c r="J209" s="207">
        <f>ROUND(I209*H209,2)</f>
        <v>0</v>
      </c>
      <c r="K209" s="203" t="s">
        <v>165</v>
      </c>
      <c r="L209" s="59"/>
      <c r="M209" s="208" t="s">
        <v>21</v>
      </c>
      <c r="N209" s="255" t="s">
        <v>43</v>
      </c>
      <c r="O209" s="252"/>
      <c r="P209" s="253">
        <f>O209*H209</f>
        <v>0</v>
      </c>
      <c r="Q209" s="253">
        <v>0</v>
      </c>
      <c r="R209" s="253">
        <f>Q209*H209</f>
        <v>0</v>
      </c>
      <c r="S209" s="253">
        <v>0</v>
      </c>
      <c r="T209" s="254">
        <f>S209*H209</f>
        <v>0</v>
      </c>
      <c r="AR209" s="22" t="s">
        <v>231</v>
      </c>
      <c r="AT209" s="22" t="s">
        <v>161</v>
      </c>
      <c r="AU209" s="22" t="s">
        <v>81</v>
      </c>
      <c r="AY209" s="22" t="s">
        <v>158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22" t="s">
        <v>79</v>
      </c>
      <c r="BK209" s="212">
        <f>ROUND(I209*H209,2)</f>
        <v>0</v>
      </c>
      <c r="BL209" s="22" t="s">
        <v>231</v>
      </c>
      <c r="BM209" s="22" t="s">
        <v>1150</v>
      </c>
    </row>
    <row r="210" spans="2:65" s="1" customFormat="1" ht="6.95" customHeight="1">
      <c r="B210" s="54"/>
      <c r="C210" s="55"/>
      <c r="D210" s="55"/>
      <c r="E210" s="55"/>
      <c r="F210" s="55"/>
      <c r="G210" s="55"/>
      <c r="H210" s="55"/>
      <c r="I210" s="146"/>
      <c r="J210" s="55"/>
      <c r="K210" s="55"/>
      <c r="L210" s="59"/>
    </row>
  </sheetData>
  <sheetProtection algorithmName="SHA-512" hashValue="M6mw128XocdznOtOgwh3mGIybwOgAWjqLkQuWYXFFVuKXLRAXViy35AQAvX0aRI82pJN07v+ca4r1gXmrqD3zg==" saltValue="wS03C3wwf5sSUQmOTcn2Kgj0GCWVk1P/3v30MuIIbZ7n552+Ddisf+NU7CPgRV6lZXjH3E2oKa0Qwzzt14zfiA==" spinCount="100000" sheet="1" objects="1" scenarios="1" formatColumns="0" formatRows="0" autoFilter="0"/>
  <autoFilter ref="C91:K209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117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s="1" customFormat="1" ht="16.5" customHeight="1">
      <c r="B9" s="39"/>
      <c r="C9" s="40"/>
      <c r="D9" s="40"/>
      <c r="E9" s="304" t="s">
        <v>125</v>
      </c>
      <c r="F9" s="305"/>
      <c r="G9" s="305"/>
      <c r="H9" s="305"/>
      <c r="I9" s="125"/>
      <c r="J9" s="40"/>
      <c r="K9" s="43"/>
    </row>
    <row r="10" spans="1:70" s="1" customFormat="1" ht="15">
      <c r="B10" s="39"/>
      <c r="C10" s="40"/>
      <c r="D10" s="35" t="s">
        <v>126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06" t="s">
        <v>1151</v>
      </c>
      <c r="F11" s="305"/>
      <c r="G11" s="305"/>
      <c r="H11" s="305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6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6" t="s">
        <v>25</v>
      </c>
      <c r="J14" s="127" t="str">
        <f>'Rekapitulace stavby'!AN8</f>
        <v>30. 11. 2017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6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6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6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6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6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5"/>
      <c r="J25" s="40"/>
      <c r="K25" s="43"/>
    </row>
    <row r="26" spans="2:11" s="7" customFormat="1" ht="16.5" customHeight="1">
      <c r="B26" s="128"/>
      <c r="C26" s="129"/>
      <c r="D26" s="129"/>
      <c r="E26" s="298" t="s">
        <v>21</v>
      </c>
      <c r="F26" s="298"/>
      <c r="G26" s="298"/>
      <c r="H26" s="29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38</v>
      </c>
      <c r="E29" s="40"/>
      <c r="F29" s="40"/>
      <c r="G29" s="40"/>
      <c r="H29" s="40"/>
      <c r="I29" s="125"/>
      <c r="J29" s="135">
        <f>ROUND(J86,2)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6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7">
        <f>ROUND(SUM(BE86:BE100), 2)</f>
        <v>0</v>
      </c>
      <c r="G32" s="40"/>
      <c r="H32" s="40"/>
      <c r="I32" s="138">
        <v>0.21</v>
      </c>
      <c r="J32" s="137">
        <f>ROUND(ROUND((SUM(BE86:BE100)),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7">
        <f>ROUND(SUM(BF86:BF100), 2)</f>
        <v>0</v>
      </c>
      <c r="G33" s="40"/>
      <c r="H33" s="40"/>
      <c r="I33" s="138">
        <v>0.15</v>
      </c>
      <c r="J33" s="137">
        <f>ROUND(ROUND((SUM(BF86:BF100)),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7">
        <f>ROUND(SUM(BG86:BG100),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7">
        <f>ROUND(SUM(BH86:BH100),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7">
        <f>ROUND(SUM(BI86:BI100),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48</v>
      </c>
      <c r="E38" s="77"/>
      <c r="F38" s="77"/>
      <c r="G38" s="141" t="s">
        <v>49</v>
      </c>
      <c r="H38" s="142" t="s">
        <v>50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128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16.5" customHeight="1">
      <c r="B47" s="39"/>
      <c r="C47" s="40"/>
      <c r="D47" s="40"/>
      <c r="E47" s="304" t="str">
        <f>E7</f>
        <v>Výstavba inženýrských sítí v prostoru Slatinice - produktovody a trubní sítě</v>
      </c>
      <c r="F47" s="310"/>
      <c r="G47" s="310"/>
      <c r="H47" s="310"/>
      <c r="I47" s="125"/>
      <c r="J47" s="40"/>
      <c r="K47" s="43"/>
    </row>
    <row r="48" spans="2:11" ht="15">
      <c r="B48" s="26"/>
      <c r="C48" s="35" t="s">
        <v>124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16.5" customHeight="1">
      <c r="B49" s="39"/>
      <c r="C49" s="40"/>
      <c r="D49" s="40"/>
      <c r="E49" s="304" t="s">
        <v>125</v>
      </c>
      <c r="F49" s="305"/>
      <c r="G49" s="305"/>
      <c r="H49" s="305"/>
      <c r="I49" s="125"/>
      <c r="J49" s="40"/>
      <c r="K49" s="43"/>
    </row>
    <row r="50" spans="2:47" s="1" customFormat="1" ht="14.45" customHeight="1">
      <c r="B50" s="39"/>
      <c r="C50" s="35" t="s">
        <v>126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17.25" customHeight="1">
      <c r="B51" s="39"/>
      <c r="C51" s="40"/>
      <c r="D51" s="40"/>
      <c r="E51" s="306" t="str">
        <f>E11</f>
        <v>4 - Vedlejší náklady a ostatní náklady</v>
      </c>
      <c r="F51" s="305"/>
      <c r="G51" s="305"/>
      <c r="H51" s="305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6" t="s">
        <v>25</v>
      </c>
      <c r="J53" s="127" t="str">
        <f>IF(J14="","",J14)</f>
        <v>30. 11. 2017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Vršanská uhelná a.s.</v>
      </c>
      <c r="G55" s="40"/>
      <c r="H55" s="40"/>
      <c r="I55" s="126" t="s">
        <v>33</v>
      </c>
      <c r="J55" s="298" t="str">
        <f>E23</f>
        <v>B-PROJEKTY Teplice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5"/>
      <c r="J56" s="30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129</v>
      </c>
      <c r="D58" s="139"/>
      <c r="E58" s="139"/>
      <c r="F58" s="139"/>
      <c r="G58" s="139"/>
      <c r="H58" s="139"/>
      <c r="I58" s="152"/>
      <c r="J58" s="153" t="s">
        <v>130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131</v>
      </c>
      <c r="D60" s="40"/>
      <c r="E60" s="40"/>
      <c r="F60" s="40"/>
      <c r="G60" s="40"/>
      <c r="H60" s="40"/>
      <c r="I60" s="125"/>
      <c r="J60" s="135">
        <f>J86</f>
        <v>0</v>
      </c>
      <c r="K60" s="43"/>
      <c r="AU60" s="22" t="s">
        <v>132</v>
      </c>
    </row>
    <row r="61" spans="2:47" s="8" customFormat="1" ht="24.95" customHeight="1">
      <c r="B61" s="156"/>
      <c r="C61" s="157"/>
      <c r="D61" s="158" t="s">
        <v>1152</v>
      </c>
      <c r="E61" s="159"/>
      <c r="F61" s="159"/>
      <c r="G61" s="159"/>
      <c r="H61" s="159"/>
      <c r="I61" s="160"/>
      <c r="J61" s="161">
        <f>J87</f>
        <v>0</v>
      </c>
      <c r="K61" s="162"/>
    </row>
    <row r="62" spans="2:47" s="9" customFormat="1" ht="19.899999999999999" customHeight="1">
      <c r="B62" s="163"/>
      <c r="C62" s="164"/>
      <c r="D62" s="165" t="s">
        <v>1153</v>
      </c>
      <c r="E62" s="166"/>
      <c r="F62" s="166"/>
      <c r="G62" s="166"/>
      <c r="H62" s="166"/>
      <c r="I62" s="167"/>
      <c r="J62" s="168">
        <f>J88</f>
        <v>0</v>
      </c>
      <c r="K62" s="169"/>
    </row>
    <row r="63" spans="2:47" s="9" customFormat="1" ht="19.899999999999999" customHeight="1">
      <c r="B63" s="163"/>
      <c r="C63" s="164"/>
      <c r="D63" s="165" t="s">
        <v>1154</v>
      </c>
      <c r="E63" s="166"/>
      <c r="F63" s="166"/>
      <c r="G63" s="166"/>
      <c r="H63" s="166"/>
      <c r="I63" s="167"/>
      <c r="J63" s="168">
        <f>J95</f>
        <v>0</v>
      </c>
      <c r="K63" s="169"/>
    </row>
    <row r="64" spans="2:47" s="8" customFormat="1" ht="24.95" customHeight="1">
      <c r="B64" s="156"/>
      <c r="C64" s="157"/>
      <c r="D64" s="158" t="s">
        <v>1155</v>
      </c>
      <c r="E64" s="159"/>
      <c r="F64" s="159"/>
      <c r="G64" s="159"/>
      <c r="H64" s="159"/>
      <c r="I64" s="160"/>
      <c r="J64" s="161">
        <f>J98</f>
        <v>0</v>
      </c>
      <c r="K64" s="162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25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46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9"/>
      <c r="J70" s="58"/>
      <c r="K70" s="58"/>
      <c r="L70" s="59"/>
    </row>
    <row r="71" spans="2:12" s="1" customFormat="1" ht="36.950000000000003" customHeight="1">
      <c r="B71" s="39"/>
      <c r="C71" s="60" t="s">
        <v>143</v>
      </c>
      <c r="D71" s="61"/>
      <c r="E71" s="61"/>
      <c r="F71" s="61"/>
      <c r="G71" s="61"/>
      <c r="H71" s="61"/>
      <c r="I71" s="170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70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70"/>
      <c r="J73" s="61"/>
      <c r="K73" s="61"/>
      <c r="L73" s="59"/>
    </row>
    <row r="74" spans="2:12" s="1" customFormat="1" ht="16.5" customHeight="1">
      <c r="B74" s="39"/>
      <c r="C74" s="61"/>
      <c r="D74" s="61"/>
      <c r="E74" s="308" t="str">
        <f>E7</f>
        <v>Výstavba inženýrských sítí v prostoru Slatinice - produktovody a trubní sítě</v>
      </c>
      <c r="F74" s="309"/>
      <c r="G74" s="309"/>
      <c r="H74" s="309"/>
      <c r="I74" s="170"/>
      <c r="J74" s="61"/>
      <c r="K74" s="61"/>
      <c r="L74" s="59"/>
    </row>
    <row r="75" spans="2:12" ht="15">
      <c r="B75" s="26"/>
      <c r="C75" s="63" t="s">
        <v>124</v>
      </c>
      <c r="D75" s="171"/>
      <c r="E75" s="171"/>
      <c r="F75" s="171"/>
      <c r="G75" s="171"/>
      <c r="H75" s="171"/>
      <c r="J75" s="171"/>
      <c r="K75" s="171"/>
      <c r="L75" s="172"/>
    </row>
    <row r="76" spans="2:12" s="1" customFormat="1" ht="16.5" customHeight="1">
      <c r="B76" s="39"/>
      <c r="C76" s="61"/>
      <c r="D76" s="61"/>
      <c r="E76" s="308" t="s">
        <v>125</v>
      </c>
      <c r="F76" s="302"/>
      <c r="G76" s="302"/>
      <c r="H76" s="302"/>
      <c r="I76" s="170"/>
      <c r="J76" s="61"/>
      <c r="K76" s="61"/>
      <c r="L76" s="59"/>
    </row>
    <row r="77" spans="2:12" s="1" customFormat="1" ht="14.45" customHeight="1">
      <c r="B77" s="39"/>
      <c r="C77" s="63" t="s">
        <v>126</v>
      </c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17.25" customHeight="1">
      <c r="B78" s="39"/>
      <c r="C78" s="61"/>
      <c r="D78" s="61"/>
      <c r="E78" s="270" t="str">
        <f>E11</f>
        <v>4 - Vedlejší náklady a ostatní náklady</v>
      </c>
      <c r="F78" s="302"/>
      <c r="G78" s="302"/>
      <c r="H78" s="302"/>
      <c r="I78" s="170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8" customHeight="1">
      <c r="B80" s="39"/>
      <c r="C80" s="63" t="s">
        <v>23</v>
      </c>
      <c r="D80" s="61"/>
      <c r="E80" s="61"/>
      <c r="F80" s="173" t="str">
        <f>F14</f>
        <v xml:space="preserve"> </v>
      </c>
      <c r="G80" s="61"/>
      <c r="H80" s="61"/>
      <c r="I80" s="174" t="s">
        <v>25</v>
      </c>
      <c r="J80" s="71" t="str">
        <f>IF(J14="","",J14)</f>
        <v>30. 11. 2017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70"/>
      <c r="J81" s="61"/>
      <c r="K81" s="61"/>
      <c r="L81" s="59"/>
    </row>
    <row r="82" spans="2:65" s="1" customFormat="1" ht="15">
      <c r="B82" s="39"/>
      <c r="C82" s="63" t="s">
        <v>27</v>
      </c>
      <c r="D82" s="61"/>
      <c r="E82" s="61"/>
      <c r="F82" s="173" t="str">
        <f>E17</f>
        <v>Vršanská uhelná a.s.</v>
      </c>
      <c r="G82" s="61"/>
      <c r="H82" s="61"/>
      <c r="I82" s="174" t="s">
        <v>33</v>
      </c>
      <c r="J82" s="173" t="str">
        <f>E23</f>
        <v>B-PROJEKTY Teplice s.r.o.</v>
      </c>
      <c r="K82" s="61"/>
      <c r="L82" s="59"/>
    </row>
    <row r="83" spans="2:65" s="1" customFormat="1" ht="14.45" customHeight="1">
      <c r="B83" s="39"/>
      <c r="C83" s="63" t="s">
        <v>31</v>
      </c>
      <c r="D83" s="61"/>
      <c r="E83" s="61"/>
      <c r="F83" s="173" t="str">
        <f>IF(E20="","",E20)</f>
        <v/>
      </c>
      <c r="G83" s="61"/>
      <c r="H83" s="61"/>
      <c r="I83" s="170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70"/>
      <c r="J84" s="61"/>
      <c r="K84" s="61"/>
      <c r="L84" s="59"/>
    </row>
    <row r="85" spans="2:65" s="10" customFormat="1" ht="29.25" customHeight="1">
      <c r="B85" s="175"/>
      <c r="C85" s="176" t="s">
        <v>144</v>
      </c>
      <c r="D85" s="177" t="s">
        <v>57</v>
      </c>
      <c r="E85" s="177" t="s">
        <v>53</v>
      </c>
      <c r="F85" s="177" t="s">
        <v>145</v>
      </c>
      <c r="G85" s="177" t="s">
        <v>146</v>
      </c>
      <c r="H85" s="177" t="s">
        <v>147</v>
      </c>
      <c r="I85" s="178" t="s">
        <v>148</v>
      </c>
      <c r="J85" s="177" t="s">
        <v>130</v>
      </c>
      <c r="K85" s="179" t="s">
        <v>149</v>
      </c>
      <c r="L85" s="180"/>
      <c r="M85" s="79" t="s">
        <v>150</v>
      </c>
      <c r="N85" s="80" t="s">
        <v>42</v>
      </c>
      <c r="O85" s="80" t="s">
        <v>151</v>
      </c>
      <c r="P85" s="80" t="s">
        <v>152</v>
      </c>
      <c r="Q85" s="80" t="s">
        <v>153</v>
      </c>
      <c r="R85" s="80" t="s">
        <v>154</v>
      </c>
      <c r="S85" s="80" t="s">
        <v>155</v>
      </c>
      <c r="T85" s="81" t="s">
        <v>156</v>
      </c>
    </row>
    <row r="86" spans="2:65" s="1" customFormat="1" ht="29.25" customHeight="1">
      <c r="B86" s="39"/>
      <c r="C86" s="85" t="s">
        <v>131</v>
      </c>
      <c r="D86" s="61"/>
      <c r="E86" s="61"/>
      <c r="F86" s="61"/>
      <c r="G86" s="61"/>
      <c r="H86" s="61"/>
      <c r="I86" s="170"/>
      <c r="J86" s="181">
        <f>BK86</f>
        <v>0</v>
      </c>
      <c r="K86" s="61"/>
      <c r="L86" s="59"/>
      <c r="M86" s="82"/>
      <c r="N86" s="83"/>
      <c r="O86" s="83"/>
      <c r="P86" s="182">
        <f>P87+P98</f>
        <v>0</v>
      </c>
      <c r="Q86" s="83"/>
      <c r="R86" s="182">
        <f>R87+R98</f>
        <v>0</v>
      </c>
      <c r="S86" s="83"/>
      <c r="T86" s="183">
        <f>T87+T98</f>
        <v>0</v>
      </c>
      <c r="AT86" s="22" t="s">
        <v>71</v>
      </c>
      <c r="AU86" s="22" t="s">
        <v>132</v>
      </c>
      <c r="BK86" s="184">
        <f>BK87+BK98</f>
        <v>0</v>
      </c>
    </row>
    <row r="87" spans="2:65" s="11" customFormat="1" ht="37.35" customHeight="1">
      <c r="B87" s="185"/>
      <c r="C87" s="186"/>
      <c r="D87" s="187" t="s">
        <v>71</v>
      </c>
      <c r="E87" s="188" t="s">
        <v>1156</v>
      </c>
      <c r="F87" s="188" t="s">
        <v>1157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P88+P95</f>
        <v>0</v>
      </c>
      <c r="Q87" s="193"/>
      <c r="R87" s="194">
        <f>R88+R95</f>
        <v>0</v>
      </c>
      <c r="S87" s="193"/>
      <c r="T87" s="195">
        <f>T88+T95</f>
        <v>0</v>
      </c>
      <c r="AR87" s="196" t="s">
        <v>179</v>
      </c>
      <c r="AT87" s="197" t="s">
        <v>71</v>
      </c>
      <c r="AU87" s="197" t="s">
        <v>72</v>
      </c>
      <c r="AY87" s="196" t="s">
        <v>158</v>
      </c>
      <c r="BK87" s="198">
        <f>BK88+BK95</f>
        <v>0</v>
      </c>
    </row>
    <row r="88" spans="2:65" s="11" customFormat="1" ht="19.899999999999999" customHeight="1">
      <c r="B88" s="185"/>
      <c r="C88" s="186"/>
      <c r="D88" s="187" t="s">
        <v>71</v>
      </c>
      <c r="E88" s="199" t="s">
        <v>1158</v>
      </c>
      <c r="F88" s="199" t="s">
        <v>1159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SUM(P89:P94)</f>
        <v>0</v>
      </c>
      <c r="Q88" s="193"/>
      <c r="R88" s="194">
        <f>SUM(R89:R94)</f>
        <v>0</v>
      </c>
      <c r="S88" s="193"/>
      <c r="T88" s="195">
        <f>SUM(T89:T94)</f>
        <v>0</v>
      </c>
      <c r="AR88" s="196" t="s">
        <v>179</v>
      </c>
      <c r="AT88" s="197" t="s">
        <v>71</v>
      </c>
      <c r="AU88" s="197" t="s">
        <v>79</v>
      </c>
      <c r="AY88" s="196" t="s">
        <v>158</v>
      </c>
      <c r="BK88" s="198">
        <f>SUM(BK89:BK94)</f>
        <v>0</v>
      </c>
    </row>
    <row r="89" spans="2:65" s="1" customFormat="1" ht="25.5" customHeight="1">
      <c r="B89" s="39"/>
      <c r="C89" s="201" t="s">
        <v>79</v>
      </c>
      <c r="D89" s="201" t="s">
        <v>161</v>
      </c>
      <c r="E89" s="202" t="s">
        <v>1160</v>
      </c>
      <c r="F89" s="203" t="s">
        <v>1161</v>
      </c>
      <c r="G89" s="204" t="s">
        <v>734</v>
      </c>
      <c r="H89" s="205">
        <v>1</v>
      </c>
      <c r="I89" s="206"/>
      <c r="J89" s="207">
        <f t="shared" ref="J89:J94" si="0">ROUND(I89*H89,2)</f>
        <v>0</v>
      </c>
      <c r="K89" s="203" t="s">
        <v>21</v>
      </c>
      <c r="L89" s="59"/>
      <c r="M89" s="208" t="s">
        <v>21</v>
      </c>
      <c r="N89" s="209" t="s">
        <v>43</v>
      </c>
      <c r="O89" s="40"/>
      <c r="P89" s="210">
        <f t="shared" ref="P89:P94" si="1">O89*H89</f>
        <v>0</v>
      </c>
      <c r="Q89" s="210">
        <v>0</v>
      </c>
      <c r="R89" s="210">
        <f t="shared" ref="R89:R94" si="2">Q89*H89</f>
        <v>0</v>
      </c>
      <c r="S89" s="210">
        <v>0</v>
      </c>
      <c r="T89" s="211">
        <f t="shared" ref="T89:T94" si="3">S89*H89</f>
        <v>0</v>
      </c>
      <c r="AR89" s="22" t="s">
        <v>1162</v>
      </c>
      <c r="AT89" s="22" t="s">
        <v>161</v>
      </c>
      <c r="AU89" s="22" t="s">
        <v>81</v>
      </c>
      <c r="AY89" s="22" t="s">
        <v>158</v>
      </c>
      <c r="BE89" s="212">
        <f t="shared" ref="BE89:BE94" si="4">IF(N89="základní",J89,0)</f>
        <v>0</v>
      </c>
      <c r="BF89" s="212">
        <f t="shared" ref="BF89:BF94" si="5">IF(N89="snížená",J89,0)</f>
        <v>0</v>
      </c>
      <c r="BG89" s="212">
        <f t="shared" ref="BG89:BG94" si="6">IF(N89="zákl. přenesená",J89,0)</f>
        <v>0</v>
      </c>
      <c r="BH89" s="212">
        <f t="shared" ref="BH89:BH94" si="7">IF(N89="sníž. přenesená",J89,0)</f>
        <v>0</v>
      </c>
      <c r="BI89" s="212">
        <f t="shared" ref="BI89:BI94" si="8">IF(N89="nulová",J89,0)</f>
        <v>0</v>
      </c>
      <c r="BJ89" s="22" t="s">
        <v>79</v>
      </c>
      <c r="BK89" s="212">
        <f t="shared" ref="BK89:BK94" si="9">ROUND(I89*H89,2)</f>
        <v>0</v>
      </c>
      <c r="BL89" s="22" t="s">
        <v>1162</v>
      </c>
      <c r="BM89" s="22" t="s">
        <v>1163</v>
      </c>
    </row>
    <row r="90" spans="2:65" s="1" customFormat="1" ht="16.5" customHeight="1">
      <c r="B90" s="39"/>
      <c r="C90" s="201" t="s">
        <v>81</v>
      </c>
      <c r="D90" s="201" t="s">
        <v>161</v>
      </c>
      <c r="E90" s="202" t="s">
        <v>1164</v>
      </c>
      <c r="F90" s="203" t="s">
        <v>1165</v>
      </c>
      <c r="G90" s="204" t="s">
        <v>734</v>
      </c>
      <c r="H90" s="205">
        <v>1</v>
      </c>
      <c r="I90" s="206"/>
      <c r="J90" s="207">
        <f t="shared" si="0"/>
        <v>0</v>
      </c>
      <c r="K90" s="203" t="s">
        <v>21</v>
      </c>
      <c r="L90" s="59"/>
      <c r="M90" s="208" t="s">
        <v>21</v>
      </c>
      <c r="N90" s="209" t="s">
        <v>43</v>
      </c>
      <c r="O90" s="40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2" t="s">
        <v>1162</v>
      </c>
      <c r="AT90" s="22" t="s">
        <v>161</v>
      </c>
      <c r="AU90" s="22" t="s">
        <v>81</v>
      </c>
      <c r="AY90" s="22" t="s">
        <v>158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2" t="s">
        <v>79</v>
      </c>
      <c r="BK90" s="212">
        <f t="shared" si="9"/>
        <v>0</v>
      </c>
      <c r="BL90" s="22" t="s">
        <v>1162</v>
      </c>
      <c r="BM90" s="22" t="s">
        <v>1166</v>
      </c>
    </row>
    <row r="91" spans="2:65" s="1" customFormat="1" ht="16.5" customHeight="1">
      <c r="B91" s="39"/>
      <c r="C91" s="201" t="s">
        <v>90</v>
      </c>
      <c r="D91" s="201" t="s">
        <v>161</v>
      </c>
      <c r="E91" s="202" t="s">
        <v>1167</v>
      </c>
      <c r="F91" s="203" t="s">
        <v>1168</v>
      </c>
      <c r="G91" s="204" t="s">
        <v>734</v>
      </c>
      <c r="H91" s="205">
        <v>1</v>
      </c>
      <c r="I91" s="206"/>
      <c r="J91" s="207">
        <f t="shared" si="0"/>
        <v>0</v>
      </c>
      <c r="K91" s="203" t="s">
        <v>21</v>
      </c>
      <c r="L91" s="59"/>
      <c r="M91" s="208" t="s">
        <v>21</v>
      </c>
      <c r="N91" s="209" t="s">
        <v>43</v>
      </c>
      <c r="O91" s="40"/>
      <c r="P91" s="210">
        <f t="shared" si="1"/>
        <v>0</v>
      </c>
      <c r="Q91" s="210">
        <v>0</v>
      </c>
      <c r="R91" s="210">
        <f t="shared" si="2"/>
        <v>0</v>
      </c>
      <c r="S91" s="210">
        <v>0</v>
      </c>
      <c r="T91" s="211">
        <f t="shared" si="3"/>
        <v>0</v>
      </c>
      <c r="AR91" s="22" t="s">
        <v>1162</v>
      </c>
      <c r="AT91" s="22" t="s">
        <v>161</v>
      </c>
      <c r="AU91" s="22" t="s">
        <v>81</v>
      </c>
      <c r="AY91" s="22" t="s">
        <v>158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2" t="s">
        <v>79</v>
      </c>
      <c r="BK91" s="212">
        <f t="shared" si="9"/>
        <v>0</v>
      </c>
      <c r="BL91" s="22" t="s">
        <v>1162</v>
      </c>
      <c r="BM91" s="22" t="s">
        <v>1169</v>
      </c>
    </row>
    <row r="92" spans="2:65" s="1" customFormat="1" ht="16.5" customHeight="1">
      <c r="B92" s="39"/>
      <c r="C92" s="201" t="s">
        <v>115</v>
      </c>
      <c r="D92" s="201" t="s">
        <v>161</v>
      </c>
      <c r="E92" s="202" t="s">
        <v>1170</v>
      </c>
      <c r="F92" s="203" t="s">
        <v>1171</v>
      </c>
      <c r="G92" s="204" t="s">
        <v>734</v>
      </c>
      <c r="H92" s="205">
        <v>1</v>
      </c>
      <c r="I92" s="206"/>
      <c r="J92" s="207">
        <f t="shared" si="0"/>
        <v>0</v>
      </c>
      <c r="K92" s="203" t="s">
        <v>21</v>
      </c>
      <c r="L92" s="59"/>
      <c r="M92" s="208" t="s">
        <v>21</v>
      </c>
      <c r="N92" s="209" t="s">
        <v>43</v>
      </c>
      <c r="O92" s="40"/>
      <c r="P92" s="210">
        <f t="shared" si="1"/>
        <v>0</v>
      </c>
      <c r="Q92" s="210">
        <v>0</v>
      </c>
      <c r="R92" s="210">
        <f t="shared" si="2"/>
        <v>0</v>
      </c>
      <c r="S92" s="210">
        <v>0</v>
      </c>
      <c r="T92" s="211">
        <f t="shared" si="3"/>
        <v>0</v>
      </c>
      <c r="AR92" s="22" t="s">
        <v>1162</v>
      </c>
      <c r="AT92" s="22" t="s">
        <v>161</v>
      </c>
      <c r="AU92" s="22" t="s">
        <v>81</v>
      </c>
      <c r="AY92" s="22" t="s">
        <v>158</v>
      </c>
      <c r="BE92" s="212">
        <f t="shared" si="4"/>
        <v>0</v>
      </c>
      <c r="BF92" s="212">
        <f t="shared" si="5"/>
        <v>0</v>
      </c>
      <c r="BG92" s="212">
        <f t="shared" si="6"/>
        <v>0</v>
      </c>
      <c r="BH92" s="212">
        <f t="shared" si="7"/>
        <v>0</v>
      </c>
      <c r="BI92" s="212">
        <f t="shared" si="8"/>
        <v>0</v>
      </c>
      <c r="BJ92" s="22" t="s">
        <v>79</v>
      </c>
      <c r="BK92" s="212">
        <f t="shared" si="9"/>
        <v>0</v>
      </c>
      <c r="BL92" s="22" t="s">
        <v>1162</v>
      </c>
      <c r="BM92" s="22" t="s">
        <v>1172</v>
      </c>
    </row>
    <row r="93" spans="2:65" s="1" customFormat="1" ht="16.5" customHeight="1">
      <c r="B93" s="39"/>
      <c r="C93" s="201" t="s">
        <v>183</v>
      </c>
      <c r="D93" s="201" t="s">
        <v>161</v>
      </c>
      <c r="E93" s="202" t="s">
        <v>1173</v>
      </c>
      <c r="F93" s="203" t="s">
        <v>1174</v>
      </c>
      <c r="G93" s="204" t="s">
        <v>734</v>
      </c>
      <c r="H93" s="205">
        <v>1</v>
      </c>
      <c r="I93" s="206"/>
      <c r="J93" s="207">
        <f t="shared" si="0"/>
        <v>0</v>
      </c>
      <c r="K93" s="203" t="s">
        <v>21</v>
      </c>
      <c r="L93" s="59"/>
      <c r="M93" s="208" t="s">
        <v>21</v>
      </c>
      <c r="N93" s="209" t="s">
        <v>43</v>
      </c>
      <c r="O93" s="40"/>
      <c r="P93" s="210">
        <f t="shared" si="1"/>
        <v>0</v>
      </c>
      <c r="Q93" s="210">
        <v>0</v>
      </c>
      <c r="R93" s="210">
        <f t="shared" si="2"/>
        <v>0</v>
      </c>
      <c r="S93" s="210">
        <v>0</v>
      </c>
      <c r="T93" s="211">
        <f t="shared" si="3"/>
        <v>0</v>
      </c>
      <c r="AR93" s="22" t="s">
        <v>1162</v>
      </c>
      <c r="AT93" s="22" t="s">
        <v>161</v>
      </c>
      <c r="AU93" s="22" t="s">
        <v>81</v>
      </c>
      <c r="AY93" s="22" t="s">
        <v>158</v>
      </c>
      <c r="BE93" s="212">
        <f t="shared" si="4"/>
        <v>0</v>
      </c>
      <c r="BF93" s="212">
        <f t="shared" si="5"/>
        <v>0</v>
      </c>
      <c r="BG93" s="212">
        <f t="shared" si="6"/>
        <v>0</v>
      </c>
      <c r="BH93" s="212">
        <f t="shared" si="7"/>
        <v>0</v>
      </c>
      <c r="BI93" s="212">
        <f t="shared" si="8"/>
        <v>0</v>
      </c>
      <c r="BJ93" s="22" t="s">
        <v>79</v>
      </c>
      <c r="BK93" s="212">
        <f t="shared" si="9"/>
        <v>0</v>
      </c>
      <c r="BL93" s="22" t="s">
        <v>1162</v>
      </c>
      <c r="BM93" s="22" t="s">
        <v>1175</v>
      </c>
    </row>
    <row r="94" spans="2:65" s="1" customFormat="1" ht="16.5" customHeight="1">
      <c r="B94" s="39"/>
      <c r="C94" s="201" t="s">
        <v>179</v>
      </c>
      <c r="D94" s="201" t="s">
        <v>161</v>
      </c>
      <c r="E94" s="202" t="s">
        <v>1176</v>
      </c>
      <c r="F94" s="203" t="s">
        <v>1177</v>
      </c>
      <c r="G94" s="204" t="s">
        <v>734</v>
      </c>
      <c r="H94" s="205">
        <v>1</v>
      </c>
      <c r="I94" s="206"/>
      <c r="J94" s="207">
        <f t="shared" si="0"/>
        <v>0</v>
      </c>
      <c r="K94" s="203" t="s">
        <v>21</v>
      </c>
      <c r="L94" s="59"/>
      <c r="M94" s="208" t="s">
        <v>21</v>
      </c>
      <c r="N94" s="209" t="s">
        <v>43</v>
      </c>
      <c r="O94" s="40"/>
      <c r="P94" s="210">
        <f t="shared" si="1"/>
        <v>0</v>
      </c>
      <c r="Q94" s="210">
        <v>0</v>
      </c>
      <c r="R94" s="210">
        <f t="shared" si="2"/>
        <v>0</v>
      </c>
      <c r="S94" s="210">
        <v>0</v>
      </c>
      <c r="T94" s="211">
        <f t="shared" si="3"/>
        <v>0</v>
      </c>
      <c r="AR94" s="22" t="s">
        <v>1162</v>
      </c>
      <c r="AT94" s="22" t="s">
        <v>161</v>
      </c>
      <c r="AU94" s="22" t="s">
        <v>81</v>
      </c>
      <c r="AY94" s="22" t="s">
        <v>158</v>
      </c>
      <c r="BE94" s="212">
        <f t="shared" si="4"/>
        <v>0</v>
      </c>
      <c r="BF94" s="212">
        <f t="shared" si="5"/>
        <v>0</v>
      </c>
      <c r="BG94" s="212">
        <f t="shared" si="6"/>
        <v>0</v>
      </c>
      <c r="BH94" s="212">
        <f t="shared" si="7"/>
        <v>0</v>
      </c>
      <c r="BI94" s="212">
        <f t="shared" si="8"/>
        <v>0</v>
      </c>
      <c r="BJ94" s="22" t="s">
        <v>79</v>
      </c>
      <c r="BK94" s="212">
        <f t="shared" si="9"/>
        <v>0</v>
      </c>
      <c r="BL94" s="22" t="s">
        <v>1162</v>
      </c>
      <c r="BM94" s="22" t="s">
        <v>1178</v>
      </c>
    </row>
    <row r="95" spans="2:65" s="11" customFormat="1" ht="29.85" customHeight="1">
      <c r="B95" s="185"/>
      <c r="C95" s="186"/>
      <c r="D95" s="187" t="s">
        <v>71</v>
      </c>
      <c r="E95" s="199" t="s">
        <v>1179</v>
      </c>
      <c r="F95" s="199" t="s">
        <v>1180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SUM(P96:P97)</f>
        <v>0</v>
      </c>
      <c r="Q95" s="193"/>
      <c r="R95" s="194">
        <f>SUM(R96:R97)</f>
        <v>0</v>
      </c>
      <c r="S95" s="193"/>
      <c r="T95" s="195">
        <f>SUM(T96:T97)</f>
        <v>0</v>
      </c>
      <c r="AR95" s="196" t="s">
        <v>179</v>
      </c>
      <c r="AT95" s="197" t="s">
        <v>71</v>
      </c>
      <c r="AU95" s="197" t="s">
        <v>79</v>
      </c>
      <c r="AY95" s="196" t="s">
        <v>158</v>
      </c>
      <c r="BK95" s="198">
        <f>SUM(BK96:BK97)</f>
        <v>0</v>
      </c>
    </row>
    <row r="96" spans="2:65" s="1" customFormat="1" ht="16.5" customHeight="1">
      <c r="B96" s="39"/>
      <c r="C96" s="201" t="s">
        <v>191</v>
      </c>
      <c r="D96" s="201" t="s">
        <v>161</v>
      </c>
      <c r="E96" s="202" t="s">
        <v>1181</v>
      </c>
      <c r="F96" s="203" t="s">
        <v>1182</v>
      </c>
      <c r="G96" s="204" t="s">
        <v>734</v>
      </c>
      <c r="H96" s="205">
        <v>1</v>
      </c>
      <c r="I96" s="206"/>
      <c r="J96" s="207">
        <f>ROUND(I96*H96,2)</f>
        <v>0</v>
      </c>
      <c r="K96" s="203" t="s">
        <v>21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1162</v>
      </c>
      <c r="AT96" s="22" t="s">
        <v>161</v>
      </c>
      <c r="AU96" s="22" t="s">
        <v>81</v>
      </c>
      <c r="AY96" s="22" t="s">
        <v>158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1162</v>
      </c>
      <c r="BM96" s="22" t="s">
        <v>1183</v>
      </c>
    </row>
    <row r="97" spans="2:65" s="1" customFormat="1" ht="94.5">
      <c r="B97" s="39"/>
      <c r="C97" s="61"/>
      <c r="D97" s="215" t="s">
        <v>576</v>
      </c>
      <c r="E97" s="61"/>
      <c r="F97" s="249" t="s">
        <v>1184</v>
      </c>
      <c r="G97" s="61"/>
      <c r="H97" s="61"/>
      <c r="I97" s="170"/>
      <c r="J97" s="61"/>
      <c r="K97" s="61"/>
      <c r="L97" s="59"/>
      <c r="M97" s="250"/>
      <c r="N97" s="40"/>
      <c r="O97" s="40"/>
      <c r="P97" s="40"/>
      <c r="Q97" s="40"/>
      <c r="R97" s="40"/>
      <c r="S97" s="40"/>
      <c r="T97" s="76"/>
      <c r="AT97" s="22" t="s">
        <v>576</v>
      </c>
      <c r="AU97" s="22" t="s">
        <v>81</v>
      </c>
    </row>
    <row r="98" spans="2:65" s="11" customFormat="1" ht="37.35" customHeight="1">
      <c r="B98" s="185"/>
      <c r="C98" s="186"/>
      <c r="D98" s="187" t="s">
        <v>71</v>
      </c>
      <c r="E98" s="188" t="s">
        <v>1185</v>
      </c>
      <c r="F98" s="188" t="s">
        <v>1186</v>
      </c>
      <c r="G98" s="186"/>
      <c r="H98" s="186"/>
      <c r="I98" s="189"/>
      <c r="J98" s="190">
        <f>BK98</f>
        <v>0</v>
      </c>
      <c r="K98" s="186"/>
      <c r="L98" s="191"/>
      <c r="M98" s="192"/>
      <c r="N98" s="193"/>
      <c r="O98" s="193"/>
      <c r="P98" s="194">
        <f>SUM(P99:P100)</f>
        <v>0</v>
      </c>
      <c r="Q98" s="193"/>
      <c r="R98" s="194">
        <f>SUM(R99:R100)</f>
        <v>0</v>
      </c>
      <c r="S98" s="193"/>
      <c r="T98" s="195">
        <f>SUM(T99:T100)</f>
        <v>0</v>
      </c>
      <c r="AR98" s="196" t="s">
        <v>179</v>
      </c>
      <c r="AT98" s="197" t="s">
        <v>71</v>
      </c>
      <c r="AU98" s="197" t="s">
        <v>72</v>
      </c>
      <c r="AY98" s="196" t="s">
        <v>158</v>
      </c>
      <c r="BK98" s="198">
        <f>SUM(BK99:BK100)</f>
        <v>0</v>
      </c>
    </row>
    <row r="99" spans="2:65" s="1" customFormat="1" ht="25.5" customHeight="1">
      <c r="B99" s="39"/>
      <c r="C99" s="201" t="s">
        <v>195</v>
      </c>
      <c r="D99" s="201" t="s">
        <v>161</v>
      </c>
      <c r="E99" s="202" t="s">
        <v>1187</v>
      </c>
      <c r="F99" s="203" t="s">
        <v>1188</v>
      </c>
      <c r="G99" s="204" t="s">
        <v>734</v>
      </c>
      <c r="H99" s="205">
        <v>1</v>
      </c>
      <c r="I99" s="206"/>
      <c r="J99" s="207">
        <f>ROUND(I99*H99,2)</f>
        <v>0</v>
      </c>
      <c r="K99" s="203" t="s">
        <v>21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2" t="s">
        <v>1189</v>
      </c>
      <c r="AT99" s="22" t="s">
        <v>161</v>
      </c>
      <c r="AU99" s="22" t="s">
        <v>79</v>
      </c>
      <c r="AY99" s="22" t="s">
        <v>158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1189</v>
      </c>
      <c r="BM99" s="22" t="s">
        <v>1190</v>
      </c>
    </row>
    <row r="100" spans="2:65" s="1" customFormat="1" ht="54">
      <c r="B100" s="39"/>
      <c r="C100" s="61"/>
      <c r="D100" s="215" t="s">
        <v>576</v>
      </c>
      <c r="E100" s="61"/>
      <c r="F100" s="249" t="s">
        <v>1191</v>
      </c>
      <c r="G100" s="61"/>
      <c r="H100" s="61"/>
      <c r="I100" s="170"/>
      <c r="J100" s="61"/>
      <c r="K100" s="61"/>
      <c r="L100" s="59"/>
      <c r="M100" s="257"/>
      <c r="N100" s="252"/>
      <c r="O100" s="252"/>
      <c r="P100" s="252"/>
      <c r="Q100" s="252"/>
      <c r="R100" s="252"/>
      <c r="S100" s="252"/>
      <c r="T100" s="258"/>
      <c r="AT100" s="22" t="s">
        <v>576</v>
      </c>
      <c r="AU100" s="22" t="s">
        <v>79</v>
      </c>
    </row>
    <row r="101" spans="2:65" s="1" customFormat="1" ht="6.95" customHeight="1">
      <c r="B101" s="54"/>
      <c r="C101" s="55"/>
      <c r="D101" s="55"/>
      <c r="E101" s="55"/>
      <c r="F101" s="55"/>
      <c r="G101" s="55"/>
      <c r="H101" s="55"/>
      <c r="I101" s="146"/>
      <c r="J101" s="55"/>
      <c r="K101" s="55"/>
      <c r="L101" s="59"/>
    </row>
  </sheetData>
  <sheetProtection algorithmName="SHA-512" hashValue="DNxOA220LxGCcZjFsVhXPXsp2RXICYxKWa+q2V6WNYcb3VpVshZ8RbgNUwLCcUbyNp21G8fdI+oe6/H9JiuhUQ==" saltValue="R+bFQtvgWr6BQGzcTyCiI8VP6BjCM3UyjTyhGNfxO8H280XrHPgNUlZ3RkNYsw6H2YZWYxTAa3VRqCkW1NTIdw==" spinCount="100000" sheet="1" objects="1" scenarios="1" formatColumns="0" formatRows="0" autoFilter="0"/>
  <autoFilter ref="C85:K100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5"/>
  <sheetViews>
    <sheetView showGridLines="0" workbookViewId="0">
      <pane ySplit="1" topLeftCell="A29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s="1" customFormat="1" ht="16.5" customHeight="1">
      <c r="B9" s="39"/>
      <c r="C9" s="40"/>
      <c r="D9" s="40"/>
      <c r="E9" s="304" t="s">
        <v>125</v>
      </c>
      <c r="F9" s="305"/>
      <c r="G9" s="305"/>
      <c r="H9" s="305"/>
      <c r="I9" s="125"/>
      <c r="J9" s="40"/>
      <c r="K9" s="43"/>
    </row>
    <row r="10" spans="1:70" s="1" customFormat="1" ht="15">
      <c r="B10" s="39"/>
      <c r="C10" s="40"/>
      <c r="D10" s="35" t="s">
        <v>126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06" t="s">
        <v>127</v>
      </c>
      <c r="F11" s="305"/>
      <c r="G11" s="305"/>
      <c r="H11" s="305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6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6" t="s">
        <v>25</v>
      </c>
      <c r="J14" s="127" t="str">
        <f>'Rekapitulace stavby'!AN8</f>
        <v>30. 11. 2017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6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6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6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6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6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5"/>
      <c r="J25" s="40"/>
      <c r="K25" s="43"/>
    </row>
    <row r="26" spans="2:11" s="7" customFormat="1" ht="16.5" customHeight="1">
      <c r="B26" s="128"/>
      <c r="C26" s="129"/>
      <c r="D26" s="129"/>
      <c r="E26" s="298" t="s">
        <v>21</v>
      </c>
      <c r="F26" s="298"/>
      <c r="G26" s="298"/>
      <c r="H26" s="29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38</v>
      </c>
      <c r="E29" s="40"/>
      <c r="F29" s="40"/>
      <c r="G29" s="40"/>
      <c r="H29" s="40"/>
      <c r="I29" s="125"/>
      <c r="J29" s="135">
        <f>ROUND(J92,2)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6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7">
        <f>ROUND(SUM(BE92:BE314), 2)</f>
        <v>0</v>
      </c>
      <c r="G32" s="40"/>
      <c r="H32" s="40"/>
      <c r="I32" s="138">
        <v>0.21</v>
      </c>
      <c r="J32" s="137">
        <f>ROUND(ROUND((SUM(BE92:BE314)),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7">
        <f>ROUND(SUM(BF92:BF314), 2)</f>
        <v>0</v>
      </c>
      <c r="G33" s="40"/>
      <c r="H33" s="40"/>
      <c r="I33" s="138">
        <v>0.15</v>
      </c>
      <c r="J33" s="137">
        <f>ROUND(ROUND((SUM(BF92:BF314)),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7">
        <f>ROUND(SUM(BG92:BG314),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7">
        <f>ROUND(SUM(BH92:BH314),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7">
        <f>ROUND(SUM(BI92:BI314),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48</v>
      </c>
      <c r="E38" s="77"/>
      <c r="F38" s="77"/>
      <c r="G38" s="141" t="s">
        <v>49</v>
      </c>
      <c r="H38" s="142" t="s">
        <v>50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128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16.5" customHeight="1">
      <c r="B47" s="39"/>
      <c r="C47" s="40"/>
      <c r="D47" s="40"/>
      <c r="E47" s="304" t="str">
        <f>E7</f>
        <v>Výstavba inženýrských sítí v prostoru Slatinice - produktovody a trubní sítě</v>
      </c>
      <c r="F47" s="310"/>
      <c r="G47" s="310"/>
      <c r="H47" s="310"/>
      <c r="I47" s="125"/>
      <c r="J47" s="40"/>
      <c r="K47" s="43"/>
    </row>
    <row r="48" spans="2:11" ht="15">
      <c r="B48" s="26"/>
      <c r="C48" s="35" t="s">
        <v>124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16.5" customHeight="1">
      <c r="B49" s="39"/>
      <c r="C49" s="40"/>
      <c r="D49" s="40"/>
      <c r="E49" s="304" t="s">
        <v>125</v>
      </c>
      <c r="F49" s="305"/>
      <c r="G49" s="305"/>
      <c r="H49" s="305"/>
      <c r="I49" s="125"/>
      <c r="J49" s="40"/>
      <c r="K49" s="43"/>
    </row>
    <row r="50" spans="2:47" s="1" customFormat="1" ht="14.45" customHeight="1">
      <c r="B50" s="39"/>
      <c r="C50" s="35" t="s">
        <v>126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17.25" customHeight="1">
      <c r="B51" s="39"/>
      <c r="C51" s="40"/>
      <c r="D51" s="40"/>
      <c r="E51" s="306" t="str">
        <f>E11</f>
        <v>1 - ZEMNÍ PRÁCE</v>
      </c>
      <c r="F51" s="305"/>
      <c r="G51" s="305"/>
      <c r="H51" s="305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6" t="s">
        <v>25</v>
      </c>
      <c r="J53" s="127" t="str">
        <f>IF(J14="","",J14)</f>
        <v>30. 11. 2017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Vršanská uhelná a.s.</v>
      </c>
      <c r="G55" s="40"/>
      <c r="H55" s="40"/>
      <c r="I55" s="126" t="s">
        <v>33</v>
      </c>
      <c r="J55" s="298" t="str">
        <f>E23</f>
        <v>B-PROJEKTY Teplice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5"/>
      <c r="J56" s="30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129</v>
      </c>
      <c r="D58" s="139"/>
      <c r="E58" s="139"/>
      <c r="F58" s="139"/>
      <c r="G58" s="139"/>
      <c r="H58" s="139"/>
      <c r="I58" s="152"/>
      <c r="J58" s="153" t="s">
        <v>130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131</v>
      </c>
      <c r="D60" s="40"/>
      <c r="E60" s="40"/>
      <c r="F60" s="40"/>
      <c r="G60" s="40"/>
      <c r="H60" s="40"/>
      <c r="I60" s="125"/>
      <c r="J60" s="135">
        <f>J92</f>
        <v>0</v>
      </c>
      <c r="K60" s="43"/>
      <c r="AU60" s="22" t="s">
        <v>132</v>
      </c>
    </row>
    <row r="61" spans="2:47" s="8" customFormat="1" ht="24.95" customHeight="1">
      <c r="B61" s="156"/>
      <c r="C61" s="157"/>
      <c r="D61" s="158" t="s">
        <v>133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9" customFormat="1" ht="19.899999999999999" customHeight="1">
      <c r="B62" s="163"/>
      <c r="C62" s="164"/>
      <c r="D62" s="165" t="s">
        <v>134</v>
      </c>
      <c r="E62" s="166"/>
      <c r="F62" s="166"/>
      <c r="G62" s="166"/>
      <c r="H62" s="166"/>
      <c r="I62" s="167"/>
      <c r="J62" s="168">
        <f>J94</f>
        <v>0</v>
      </c>
      <c r="K62" s="169"/>
    </row>
    <row r="63" spans="2:47" s="9" customFormat="1" ht="19.899999999999999" customHeight="1">
      <c r="B63" s="163"/>
      <c r="C63" s="164"/>
      <c r="D63" s="165" t="s">
        <v>135</v>
      </c>
      <c r="E63" s="166"/>
      <c r="F63" s="166"/>
      <c r="G63" s="166"/>
      <c r="H63" s="166"/>
      <c r="I63" s="167"/>
      <c r="J63" s="168">
        <f>J118</f>
        <v>0</v>
      </c>
      <c r="K63" s="169"/>
    </row>
    <row r="64" spans="2:47" s="9" customFormat="1" ht="19.899999999999999" customHeight="1">
      <c r="B64" s="163"/>
      <c r="C64" s="164"/>
      <c r="D64" s="165" t="s">
        <v>136</v>
      </c>
      <c r="E64" s="166"/>
      <c r="F64" s="166"/>
      <c r="G64" s="166"/>
      <c r="H64" s="166"/>
      <c r="I64" s="167"/>
      <c r="J64" s="168">
        <f>J139</f>
        <v>0</v>
      </c>
      <c r="K64" s="169"/>
    </row>
    <row r="65" spans="2:12" s="9" customFormat="1" ht="19.899999999999999" customHeight="1">
      <c r="B65" s="163"/>
      <c r="C65" s="164"/>
      <c r="D65" s="165" t="s">
        <v>137</v>
      </c>
      <c r="E65" s="166"/>
      <c r="F65" s="166"/>
      <c r="G65" s="166"/>
      <c r="H65" s="166"/>
      <c r="I65" s="167"/>
      <c r="J65" s="168">
        <f>J160</f>
        <v>0</v>
      </c>
      <c r="K65" s="169"/>
    </row>
    <row r="66" spans="2:12" s="9" customFormat="1" ht="19.899999999999999" customHeight="1">
      <c r="B66" s="163"/>
      <c r="C66" s="164"/>
      <c r="D66" s="165" t="s">
        <v>138</v>
      </c>
      <c r="E66" s="166"/>
      <c r="F66" s="166"/>
      <c r="G66" s="166"/>
      <c r="H66" s="166"/>
      <c r="I66" s="167"/>
      <c r="J66" s="168">
        <f>J181</f>
        <v>0</v>
      </c>
      <c r="K66" s="169"/>
    </row>
    <row r="67" spans="2:12" s="9" customFormat="1" ht="19.899999999999999" customHeight="1">
      <c r="B67" s="163"/>
      <c r="C67" s="164"/>
      <c r="D67" s="165" t="s">
        <v>139</v>
      </c>
      <c r="E67" s="166"/>
      <c r="F67" s="166"/>
      <c r="G67" s="166"/>
      <c r="H67" s="166"/>
      <c r="I67" s="167"/>
      <c r="J67" s="168">
        <f>J220</f>
        <v>0</v>
      </c>
      <c r="K67" s="169"/>
    </row>
    <row r="68" spans="2:12" s="9" customFormat="1" ht="19.899999999999999" customHeight="1">
      <c r="B68" s="163"/>
      <c r="C68" s="164"/>
      <c r="D68" s="165" t="s">
        <v>140</v>
      </c>
      <c r="E68" s="166"/>
      <c r="F68" s="166"/>
      <c r="G68" s="166"/>
      <c r="H68" s="166"/>
      <c r="I68" s="167"/>
      <c r="J68" s="168">
        <f>J257</f>
        <v>0</v>
      </c>
      <c r="K68" s="169"/>
    </row>
    <row r="69" spans="2:12" s="9" customFormat="1" ht="19.899999999999999" customHeight="1">
      <c r="B69" s="163"/>
      <c r="C69" s="164"/>
      <c r="D69" s="165" t="s">
        <v>141</v>
      </c>
      <c r="E69" s="166"/>
      <c r="F69" s="166"/>
      <c r="G69" s="166"/>
      <c r="H69" s="166"/>
      <c r="I69" s="167"/>
      <c r="J69" s="168">
        <f>J296</f>
        <v>0</v>
      </c>
      <c r="K69" s="169"/>
    </row>
    <row r="70" spans="2:12" s="9" customFormat="1" ht="19.899999999999999" customHeight="1">
      <c r="B70" s="163"/>
      <c r="C70" s="164"/>
      <c r="D70" s="165" t="s">
        <v>142</v>
      </c>
      <c r="E70" s="166"/>
      <c r="F70" s="166"/>
      <c r="G70" s="166"/>
      <c r="H70" s="166"/>
      <c r="I70" s="167"/>
      <c r="J70" s="168">
        <f>J310</f>
        <v>0</v>
      </c>
      <c r="K70" s="169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25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46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8"/>
      <c r="L76" s="59"/>
    </row>
    <row r="77" spans="2:12" s="1" customFormat="1" ht="36.950000000000003" customHeight="1">
      <c r="B77" s="39"/>
      <c r="C77" s="60" t="s">
        <v>143</v>
      </c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6.5" customHeight="1">
      <c r="B80" s="39"/>
      <c r="C80" s="61"/>
      <c r="D80" s="61"/>
      <c r="E80" s="308" t="str">
        <f>E7</f>
        <v>Výstavba inženýrských sítí v prostoru Slatinice - produktovody a trubní sítě</v>
      </c>
      <c r="F80" s="309"/>
      <c r="G80" s="309"/>
      <c r="H80" s="309"/>
      <c r="I80" s="170"/>
      <c r="J80" s="61"/>
      <c r="K80" s="61"/>
      <c r="L80" s="59"/>
    </row>
    <row r="81" spans="2:65" ht="15">
      <c r="B81" s="26"/>
      <c r="C81" s="63" t="s">
        <v>124</v>
      </c>
      <c r="D81" s="171"/>
      <c r="E81" s="171"/>
      <c r="F81" s="171"/>
      <c r="G81" s="171"/>
      <c r="H81" s="171"/>
      <c r="J81" s="171"/>
      <c r="K81" s="171"/>
      <c r="L81" s="172"/>
    </row>
    <row r="82" spans="2:65" s="1" customFormat="1" ht="16.5" customHeight="1">
      <c r="B82" s="39"/>
      <c r="C82" s="61"/>
      <c r="D82" s="61"/>
      <c r="E82" s="308" t="s">
        <v>125</v>
      </c>
      <c r="F82" s="302"/>
      <c r="G82" s="302"/>
      <c r="H82" s="302"/>
      <c r="I82" s="170"/>
      <c r="J82" s="61"/>
      <c r="K82" s="61"/>
      <c r="L82" s="59"/>
    </row>
    <row r="83" spans="2:65" s="1" customFormat="1" ht="14.45" customHeight="1">
      <c r="B83" s="39"/>
      <c r="C83" s="63" t="s">
        <v>126</v>
      </c>
      <c r="D83" s="61"/>
      <c r="E83" s="61"/>
      <c r="F83" s="61"/>
      <c r="G83" s="61"/>
      <c r="H83" s="61"/>
      <c r="I83" s="170"/>
      <c r="J83" s="61"/>
      <c r="K83" s="61"/>
      <c r="L83" s="59"/>
    </row>
    <row r="84" spans="2:65" s="1" customFormat="1" ht="17.25" customHeight="1">
      <c r="B84" s="39"/>
      <c r="C84" s="61"/>
      <c r="D84" s="61"/>
      <c r="E84" s="270" t="str">
        <f>E11</f>
        <v>1 - ZEMNÍ PRÁCE</v>
      </c>
      <c r="F84" s="302"/>
      <c r="G84" s="302"/>
      <c r="H84" s="302"/>
      <c r="I84" s="170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70"/>
      <c r="J85" s="61"/>
      <c r="K85" s="61"/>
      <c r="L85" s="59"/>
    </row>
    <row r="86" spans="2:65" s="1" customFormat="1" ht="18" customHeight="1">
      <c r="B86" s="39"/>
      <c r="C86" s="63" t="s">
        <v>23</v>
      </c>
      <c r="D86" s="61"/>
      <c r="E86" s="61"/>
      <c r="F86" s="173" t="str">
        <f>F14</f>
        <v xml:space="preserve"> </v>
      </c>
      <c r="G86" s="61"/>
      <c r="H86" s="61"/>
      <c r="I86" s="174" t="s">
        <v>25</v>
      </c>
      <c r="J86" s="71" t="str">
        <f>IF(J14="","",J14)</f>
        <v>30. 11. 2017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70"/>
      <c r="J87" s="61"/>
      <c r="K87" s="61"/>
      <c r="L87" s="59"/>
    </row>
    <row r="88" spans="2:65" s="1" customFormat="1" ht="15">
      <c r="B88" s="39"/>
      <c r="C88" s="63" t="s">
        <v>27</v>
      </c>
      <c r="D88" s="61"/>
      <c r="E88" s="61"/>
      <c r="F88" s="173" t="str">
        <f>E17</f>
        <v>Vršanská uhelná a.s.</v>
      </c>
      <c r="G88" s="61"/>
      <c r="H88" s="61"/>
      <c r="I88" s="174" t="s">
        <v>33</v>
      </c>
      <c r="J88" s="173" t="str">
        <f>E23</f>
        <v>B-PROJEKTY Teplice s.r.o.</v>
      </c>
      <c r="K88" s="61"/>
      <c r="L88" s="59"/>
    </row>
    <row r="89" spans="2:65" s="1" customFormat="1" ht="14.45" customHeight="1">
      <c r="B89" s="39"/>
      <c r="C89" s="63" t="s">
        <v>31</v>
      </c>
      <c r="D89" s="61"/>
      <c r="E89" s="61"/>
      <c r="F89" s="173" t="str">
        <f>IF(E20="","",E20)</f>
        <v/>
      </c>
      <c r="G89" s="61"/>
      <c r="H89" s="61"/>
      <c r="I89" s="170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70"/>
      <c r="J90" s="61"/>
      <c r="K90" s="61"/>
      <c r="L90" s="59"/>
    </row>
    <row r="91" spans="2:65" s="10" customFormat="1" ht="29.25" customHeight="1">
      <c r="B91" s="175"/>
      <c r="C91" s="176" t="s">
        <v>144</v>
      </c>
      <c r="D91" s="177" t="s">
        <v>57</v>
      </c>
      <c r="E91" s="177" t="s">
        <v>53</v>
      </c>
      <c r="F91" s="177" t="s">
        <v>145</v>
      </c>
      <c r="G91" s="177" t="s">
        <v>146</v>
      </c>
      <c r="H91" s="177" t="s">
        <v>147</v>
      </c>
      <c r="I91" s="178" t="s">
        <v>148</v>
      </c>
      <c r="J91" s="177" t="s">
        <v>130</v>
      </c>
      <c r="K91" s="179" t="s">
        <v>149</v>
      </c>
      <c r="L91" s="180"/>
      <c r="M91" s="79" t="s">
        <v>150</v>
      </c>
      <c r="N91" s="80" t="s">
        <v>42</v>
      </c>
      <c r="O91" s="80" t="s">
        <v>151</v>
      </c>
      <c r="P91" s="80" t="s">
        <v>152</v>
      </c>
      <c r="Q91" s="80" t="s">
        <v>153</v>
      </c>
      <c r="R91" s="80" t="s">
        <v>154</v>
      </c>
      <c r="S91" s="80" t="s">
        <v>155</v>
      </c>
      <c r="T91" s="81" t="s">
        <v>156</v>
      </c>
    </row>
    <row r="92" spans="2:65" s="1" customFormat="1" ht="29.25" customHeight="1">
      <c r="B92" s="39"/>
      <c r="C92" s="85" t="s">
        <v>131</v>
      </c>
      <c r="D92" s="61"/>
      <c r="E92" s="61"/>
      <c r="F92" s="61"/>
      <c r="G92" s="61"/>
      <c r="H92" s="61"/>
      <c r="I92" s="170"/>
      <c r="J92" s="181">
        <f>BK92</f>
        <v>0</v>
      </c>
      <c r="K92" s="61"/>
      <c r="L92" s="59"/>
      <c r="M92" s="82"/>
      <c r="N92" s="83"/>
      <c r="O92" s="83"/>
      <c r="P92" s="182">
        <f>P93</f>
        <v>0</v>
      </c>
      <c r="Q92" s="83"/>
      <c r="R92" s="182">
        <f>R93</f>
        <v>188.92620399999998</v>
      </c>
      <c r="S92" s="83"/>
      <c r="T92" s="183">
        <f>T93</f>
        <v>92.078400000000002</v>
      </c>
      <c r="AT92" s="22" t="s">
        <v>71</v>
      </c>
      <c r="AU92" s="22" t="s">
        <v>132</v>
      </c>
      <c r="BK92" s="184">
        <f>BK93</f>
        <v>0</v>
      </c>
    </row>
    <row r="93" spans="2:65" s="11" customFormat="1" ht="37.35" customHeight="1">
      <c r="B93" s="185"/>
      <c r="C93" s="186"/>
      <c r="D93" s="187" t="s">
        <v>71</v>
      </c>
      <c r="E93" s="188" t="s">
        <v>157</v>
      </c>
      <c r="F93" s="188" t="s">
        <v>157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P94+P118+P139+P160+P181+P220+P257+P296+P310</f>
        <v>0</v>
      </c>
      <c r="Q93" s="193"/>
      <c r="R93" s="194">
        <f>R94+R118+R139+R160+R181+R220+R257+R296+R310</f>
        <v>188.92620399999998</v>
      </c>
      <c r="S93" s="193"/>
      <c r="T93" s="195">
        <f>T94+T118+T139+T160+T181+T220+T257+T296+T310</f>
        <v>92.078400000000002</v>
      </c>
      <c r="AR93" s="196" t="s">
        <v>79</v>
      </c>
      <c r="AT93" s="197" t="s">
        <v>71</v>
      </c>
      <c r="AU93" s="197" t="s">
        <v>72</v>
      </c>
      <c r="AY93" s="196" t="s">
        <v>158</v>
      </c>
      <c r="BK93" s="198">
        <f>BK94+BK118+BK139+BK160+BK181+BK220+BK257+BK296+BK310</f>
        <v>0</v>
      </c>
    </row>
    <row r="94" spans="2:65" s="11" customFormat="1" ht="19.899999999999999" customHeight="1">
      <c r="B94" s="185"/>
      <c r="C94" s="186"/>
      <c r="D94" s="187" t="s">
        <v>71</v>
      </c>
      <c r="E94" s="199" t="s">
        <v>159</v>
      </c>
      <c r="F94" s="199" t="s">
        <v>160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SUM(P95:P117)</f>
        <v>0</v>
      </c>
      <c r="Q94" s="193"/>
      <c r="R94" s="194">
        <f>SUM(R95:R117)</f>
        <v>0</v>
      </c>
      <c r="S94" s="193"/>
      <c r="T94" s="195">
        <f>SUM(T95:T117)</f>
        <v>0</v>
      </c>
      <c r="AR94" s="196" t="s">
        <v>79</v>
      </c>
      <c r="AT94" s="197" t="s">
        <v>71</v>
      </c>
      <c r="AU94" s="197" t="s">
        <v>79</v>
      </c>
      <c r="AY94" s="196" t="s">
        <v>158</v>
      </c>
      <c r="BK94" s="198">
        <f>SUM(BK95:BK117)</f>
        <v>0</v>
      </c>
    </row>
    <row r="95" spans="2:65" s="1" customFormat="1" ht="63.75" customHeight="1">
      <c r="B95" s="39"/>
      <c r="C95" s="201" t="s">
        <v>79</v>
      </c>
      <c r="D95" s="201" t="s">
        <v>161</v>
      </c>
      <c r="E95" s="202" t="s">
        <v>162</v>
      </c>
      <c r="F95" s="203" t="s">
        <v>163</v>
      </c>
      <c r="G95" s="204" t="s">
        <v>164</v>
      </c>
      <c r="H95" s="205">
        <v>132</v>
      </c>
      <c r="I95" s="206"/>
      <c r="J95" s="207">
        <f>ROUND(I95*H95,2)</f>
        <v>0</v>
      </c>
      <c r="K95" s="203" t="s">
        <v>165</v>
      </c>
      <c r="L95" s="59"/>
      <c r="M95" s="208" t="s">
        <v>21</v>
      </c>
      <c r="N95" s="209" t="s">
        <v>43</v>
      </c>
      <c r="O95" s="4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2" t="s">
        <v>115</v>
      </c>
      <c r="AT95" s="22" t="s">
        <v>161</v>
      </c>
      <c r="AU95" s="22" t="s">
        <v>81</v>
      </c>
      <c r="AY95" s="22" t="s">
        <v>158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2" t="s">
        <v>79</v>
      </c>
      <c r="BK95" s="212">
        <f>ROUND(I95*H95,2)</f>
        <v>0</v>
      </c>
      <c r="BL95" s="22" t="s">
        <v>115</v>
      </c>
      <c r="BM95" s="22" t="s">
        <v>166</v>
      </c>
    </row>
    <row r="96" spans="2:65" s="12" customFormat="1">
      <c r="B96" s="213"/>
      <c r="C96" s="214"/>
      <c r="D96" s="215" t="s">
        <v>167</v>
      </c>
      <c r="E96" s="214"/>
      <c r="F96" s="216" t="s">
        <v>168</v>
      </c>
      <c r="G96" s="214"/>
      <c r="H96" s="217">
        <v>132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167</v>
      </c>
      <c r="AU96" s="223" t="s">
        <v>81</v>
      </c>
      <c r="AV96" s="12" t="s">
        <v>81</v>
      </c>
      <c r="AW96" s="12" t="s">
        <v>6</v>
      </c>
      <c r="AX96" s="12" t="s">
        <v>79</v>
      </c>
      <c r="AY96" s="223" t="s">
        <v>158</v>
      </c>
    </row>
    <row r="97" spans="2:65" s="1" customFormat="1" ht="63.75" customHeight="1">
      <c r="B97" s="39"/>
      <c r="C97" s="201" t="s">
        <v>81</v>
      </c>
      <c r="D97" s="201" t="s">
        <v>161</v>
      </c>
      <c r="E97" s="202" t="s">
        <v>169</v>
      </c>
      <c r="F97" s="203" t="s">
        <v>170</v>
      </c>
      <c r="G97" s="204" t="s">
        <v>164</v>
      </c>
      <c r="H97" s="205">
        <v>39.6</v>
      </c>
      <c r="I97" s="206"/>
      <c r="J97" s="207">
        <f>ROUND(I97*H97,2)</f>
        <v>0</v>
      </c>
      <c r="K97" s="203" t="s">
        <v>165</v>
      </c>
      <c r="L97" s="59"/>
      <c r="M97" s="208" t="s">
        <v>21</v>
      </c>
      <c r="N97" s="209" t="s">
        <v>43</v>
      </c>
      <c r="O97" s="4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22" t="s">
        <v>115</v>
      </c>
      <c r="AT97" s="22" t="s">
        <v>161</v>
      </c>
      <c r="AU97" s="22" t="s">
        <v>81</v>
      </c>
      <c r="AY97" s="22" t="s">
        <v>158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2" t="s">
        <v>79</v>
      </c>
      <c r="BK97" s="212">
        <f>ROUND(I97*H97,2)</f>
        <v>0</v>
      </c>
      <c r="BL97" s="22" t="s">
        <v>115</v>
      </c>
      <c r="BM97" s="22" t="s">
        <v>171</v>
      </c>
    </row>
    <row r="98" spans="2:65" s="12" customFormat="1">
      <c r="B98" s="213"/>
      <c r="C98" s="214"/>
      <c r="D98" s="215" t="s">
        <v>167</v>
      </c>
      <c r="E98" s="214"/>
      <c r="F98" s="216" t="s">
        <v>172</v>
      </c>
      <c r="G98" s="214"/>
      <c r="H98" s="217">
        <v>39.6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167</v>
      </c>
      <c r="AU98" s="223" t="s">
        <v>81</v>
      </c>
      <c r="AV98" s="12" t="s">
        <v>81</v>
      </c>
      <c r="AW98" s="12" t="s">
        <v>6</v>
      </c>
      <c r="AX98" s="12" t="s">
        <v>79</v>
      </c>
      <c r="AY98" s="223" t="s">
        <v>158</v>
      </c>
    </row>
    <row r="99" spans="2:65" s="1" customFormat="1" ht="63.75" customHeight="1">
      <c r="B99" s="39"/>
      <c r="C99" s="201" t="s">
        <v>90</v>
      </c>
      <c r="D99" s="201" t="s">
        <v>161</v>
      </c>
      <c r="E99" s="202" t="s">
        <v>173</v>
      </c>
      <c r="F99" s="203" t="s">
        <v>174</v>
      </c>
      <c r="G99" s="204" t="s">
        <v>164</v>
      </c>
      <c r="H99" s="205">
        <v>132</v>
      </c>
      <c r="I99" s="206"/>
      <c r="J99" s="207">
        <f>ROUND(I99*H99,2)</f>
        <v>0</v>
      </c>
      <c r="K99" s="203" t="s">
        <v>165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2" t="s">
        <v>115</v>
      </c>
      <c r="AT99" s="22" t="s">
        <v>161</v>
      </c>
      <c r="AU99" s="22" t="s">
        <v>81</v>
      </c>
      <c r="AY99" s="22" t="s">
        <v>158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115</v>
      </c>
      <c r="BM99" s="22" t="s">
        <v>175</v>
      </c>
    </row>
    <row r="100" spans="2:65" s="12" customFormat="1">
      <c r="B100" s="213"/>
      <c r="C100" s="214"/>
      <c r="D100" s="215" t="s">
        <v>167</v>
      </c>
      <c r="E100" s="214"/>
      <c r="F100" s="216" t="s">
        <v>168</v>
      </c>
      <c r="G100" s="214"/>
      <c r="H100" s="217">
        <v>132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167</v>
      </c>
      <c r="AU100" s="223" t="s">
        <v>81</v>
      </c>
      <c r="AV100" s="12" t="s">
        <v>81</v>
      </c>
      <c r="AW100" s="12" t="s">
        <v>6</v>
      </c>
      <c r="AX100" s="12" t="s">
        <v>79</v>
      </c>
      <c r="AY100" s="223" t="s">
        <v>158</v>
      </c>
    </row>
    <row r="101" spans="2:65" s="1" customFormat="1" ht="63.75" customHeight="1">
      <c r="B101" s="39"/>
      <c r="C101" s="201" t="s">
        <v>115</v>
      </c>
      <c r="D101" s="201" t="s">
        <v>161</v>
      </c>
      <c r="E101" s="202" t="s">
        <v>176</v>
      </c>
      <c r="F101" s="203" t="s">
        <v>177</v>
      </c>
      <c r="G101" s="204" t="s">
        <v>164</v>
      </c>
      <c r="H101" s="205">
        <v>39.6</v>
      </c>
      <c r="I101" s="206"/>
      <c r="J101" s="207">
        <f>ROUND(I101*H101,2)</f>
        <v>0</v>
      </c>
      <c r="K101" s="203" t="s">
        <v>165</v>
      </c>
      <c r="L101" s="59"/>
      <c r="M101" s="208" t="s">
        <v>21</v>
      </c>
      <c r="N101" s="209" t="s">
        <v>43</v>
      </c>
      <c r="O101" s="4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2" t="s">
        <v>115</v>
      </c>
      <c r="AT101" s="22" t="s">
        <v>161</v>
      </c>
      <c r="AU101" s="22" t="s">
        <v>81</v>
      </c>
      <c r="AY101" s="22" t="s">
        <v>158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2" t="s">
        <v>79</v>
      </c>
      <c r="BK101" s="212">
        <f>ROUND(I101*H101,2)</f>
        <v>0</v>
      </c>
      <c r="BL101" s="22" t="s">
        <v>115</v>
      </c>
      <c r="BM101" s="22" t="s">
        <v>178</v>
      </c>
    </row>
    <row r="102" spans="2:65" s="12" customFormat="1">
      <c r="B102" s="213"/>
      <c r="C102" s="214"/>
      <c r="D102" s="215" t="s">
        <v>167</v>
      </c>
      <c r="E102" s="214"/>
      <c r="F102" s="216" t="s">
        <v>172</v>
      </c>
      <c r="G102" s="214"/>
      <c r="H102" s="217">
        <v>39.6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167</v>
      </c>
      <c r="AU102" s="223" t="s">
        <v>81</v>
      </c>
      <c r="AV102" s="12" t="s">
        <v>81</v>
      </c>
      <c r="AW102" s="12" t="s">
        <v>6</v>
      </c>
      <c r="AX102" s="12" t="s">
        <v>79</v>
      </c>
      <c r="AY102" s="223" t="s">
        <v>158</v>
      </c>
    </row>
    <row r="103" spans="2:65" s="1" customFormat="1" ht="38.25" customHeight="1">
      <c r="B103" s="39"/>
      <c r="C103" s="201" t="s">
        <v>179</v>
      </c>
      <c r="D103" s="201" t="s">
        <v>161</v>
      </c>
      <c r="E103" s="202" t="s">
        <v>180</v>
      </c>
      <c r="F103" s="203" t="s">
        <v>181</v>
      </c>
      <c r="G103" s="204" t="s">
        <v>164</v>
      </c>
      <c r="H103" s="205">
        <v>526.1</v>
      </c>
      <c r="I103" s="206"/>
      <c r="J103" s="207">
        <f>ROUND(I103*H103,2)</f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115</v>
      </c>
      <c r="BM103" s="22" t="s">
        <v>182</v>
      </c>
    </row>
    <row r="104" spans="2:65" s="1" customFormat="1" ht="38.25" customHeight="1">
      <c r="B104" s="39"/>
      <c r="C104" s="201" t="s">
        <v>183</v>
      </c>
      <c r="D104" s="201" t="s">
        <v>161</v>
      </c>
      <c r="E104" s="202" t="s">
        <v>184</v>
      </c>
      <c r="F104" s="203" t="s">
        <v>185</v>
      </c>
      <c r="G104" s="204" t="s">
        <v>164</v>
      </c>
      <c r="H104" s="205">
        <v>526.1</v>
      </c>
      <c r="I104" s="206"/>
      <c r="J104" s="207">
        <f>ROUND(I104*H104,2)</f>
        <v>0</v>
      </c>
      <c r="K104" s="203" t="s">
        <v>165</v>
      </c>
      <c r="L104" s="59"/>
      <c r="M104" s="208" t="s">
        <v>21</v>
      </c>
      <c r="N104" s="209" t="s">
        <v>43</v>
      </c>
      <c r="O104" s="40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2" t="s">
        <v>79</v>
      </c>
      <c r="BK104" s="212">
        <f>ROUND(I104*H104,2)</f>
        <v>0</v>
      </c>
      <c r="BL104" s="22" t="s">
        <v>115</v>
      </c>
      <c r="BM104" s="22" t="s">
        <v>186</v>
      </c>
    </row>
    <row r="105" spans="2:65" s="12" customFormat="1">
      <c r="B105" s="213"/>
      <c r="C105" s="214"/>
      <c r="D105" s="215" t="s">
        <v>167</v>
      </c>
      <c r="E105" s="224" t="s">
        <v>21</v>
      </c>
      <c r="F105" s="216" t="s">
        <v>187</v>
      </c>
      <c r="G105" s="214"/>
      <c r="H105" s="217">
        <v>264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167</v>
      </c>
      <c r="AU105" s="223" t="s">
        <v>81</v>
      </c>
      <c r="AV105" s="12" t="s">
        <v>81</v>
      </c>
      <c r="AW105" s="12" t="s">
        <v>35</v>
      </c>
      <c r="AX105" s="12" t="s">
        <v>72</v>
      </c>
      <c r="AY105" s="223" t="s">
        <v>158</v>
      </c>
    </row>
    <row r="106" spans="2:65" s="12" customFormat="1">
      <c r="B106" s="213"/>
      <c r="C106" s="214"/>
      <c r="D106" s="215" t="s">
        <v>167</v>
      </c>
      <c r="E106" s="224" t="s">
        <v>21</v>
      </c>
      <c r="F106" s="216" t="s">
        <v>188</v>
      </c>
      <c r="G106" s="214"/>
      <c r="H106" s="217">
        <v>153.6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167</v>
      </c>
      <c r="AU106" s="223" t="s">
        <v>81</v>
      </c>
      <c r="AV106" s="12" t="s">
        <v>81</v>
      </c>
      <c r="AW106" s="12" t="s">
        <v>35</v>
      </c>
      <c r="AX106" s="12" t="s">
        <v>72</v>
      </c>
      <c r="AY106" s="223" t="s">
        <v>158</v>
      </c>
    </row>
    <row r="107" spans="2:65" s="12" customFormat="1">
      <c r="B107" s="213"/>
      <c r="C107" s="214"/>
      <c r="D107" s="215" t="s">
        <v>167</v>
      </c>
      <c r="E107" s="224" t="s">
        <v>21</v>
      </c>
      <c r="F107" s="216" t="s">
        <v>189</v>
      </c>
      <c r="G107" s="214"/>
      <c r="H107" s="217">
        <v>108.5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167</v>
      </c>
      <c r="AU107" s="223" t="s">
        <v>81</v>
      </c>
      <c r="AV107" s="12" t="s">
        <v>81</v>
      </c>
      <c r="AW107" s="12" t="s">
        <v>35</v>
      </c>
      <c r="AX107" s="12" t="s">
        <v>72</v>
      </c>
      <c r="AY107" s="223" t="s">
        <v>158</v>
      </c>
    </row>
    <row r="108" spans="2:65" s="13" customFormat="1">
      <c r="B108" s="225"/>
      <c r="C108" s="226"/>
      <c r="D108" s="215" t="s">
        <v>167</v>
      </c>
      <c r="E108" s="227" t="s">
        <v>21</v>
      </c>
      <c r="F108" s="228" t="s">
        <v>190</v>
      </c>
      <c r="G108" s="226"/>
      <c r="H108" s="229">
        <v>526.1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167</v>
      </c>
      <c r="AU108" s="235" t="s">
        <v>81</v>
      </c>
      <c r="AV108" s="13" t="s">
        <v>115</v>
      </c>
      <c r="AW108" s="13" t="s">
        <v>35</v>
      </c>
      <c r="AX108" s="13" t="s">
        <v>79</v>
      </c>
      <c r="AY108" s="235" t="s">
        <v>158</v>
      </c>
    </row>
    <row r="109" spans="2:65" s="1" customFormat="1" ht="25.5" customHeight="1">
      <c r="B109" s="39"/>
      <c r="C109" s="201" t="s">
        <v>191</v>
      </c>
      <c r="D109" s="201" t="s">
        <v>161</v>
      </c>
      <c r="E109" s="202" t="s">
        <v>192</v>
      </c>
      <c r="F109" s="203" t="s">
        <v>193</v>
      </c>
      <c r="G109" s="204" t="s">
        <v>164</v>
      </c>
      <c r="H109" s="205">
        <v>8.6</v>
      </c>
      <c r="I109" s="206"/>
      <c r="J109" s="207">
        <f>ROUND(I109*H109,2)</f>
        <v>0</v>
      </c>
      <c r="K109" s="203" t="s">
        <v>165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2" t="s">
        <v>115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115</v>
      </c>
      <c r="BM109" s="22" t="s">
        <v>194</v>
      </c>
    </row>
    <row r="110" spans="2:65" s="1" customFormat="1" ht="51" customHeight="1">
      <c r="B110" s="39"/>
      <c r="C110" s="201" t="s">
        <v>195</v>
      </c>
      <c r="D110" s="201" t="s">
        <v>161</v>
      </c>
      <c r="E110" s="202" t="s">
        <v>196</v>
      </c>
      <c r="F110" s="203" t="s">
        <v>197</v>
      </c>
      <c r="G110" s="204" t="s">
        <v>164</v>
      </c>
      <c r="H110" s="205">
        <v>88.8</v>
      </c>
      <c r="I110" s="206"/>
      <c r="J110" s="207">
        <f>ROUND(I110*H110,2)</f>
        <v>0</v>
      </c>
      <c r="K110" s="203" t="s">
        <v>165</v>
      </c>
      <c r="L110" s="59"/>
      <c r="M110" s="208" t="s">
        <v>21</v>
      </c>
      <c r="N110" s="209" t="s">
        <v>43</v>
      </c>
      <c r="O110" s="4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2" t="s">
        <v>115</v>
      </c>
      <c r="AT110" s="22" t="s">
        <v>161</v>
      </c>
      <c r="AU110" s="22" t="s">
        <v>81</v>
      </c>
      <c r="AY110" s="22" t="s">
        <v>158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115</v>
      </c>
      <c r="BM110" s="22" t="s">
        <v>198</v>
      </c>
    </row>
    <row r="111" spans="2:65" s="1" customFormat="1" ht="16.5" customHeight="1">
      <c r="B111" s="39"/>
      <c r="C111" s="236" t="s">
        <v>199</v>
      </c>
      <c r="D111" s="236" t="s">
        <v>200</v>
      </c>
      <c r="E111" s="237" t="s">
        <v>201</v>
      </c>
      <c r="F111" s="238" t="s">
        <v>202</v>
      </c>
      <c r="G111" s="239" t="s">
        <v>203</v>
      </c>
      <c r="H111" s="240">
        <v>177.6</v>
      </c>
      <c r="I111" s="241"/>
      <c r="J111" s="242">
        <f>ROUND(I111*H111,2)</f>
        <v>0</v>
      </c>
      <c r="K111" s="238" t="s">
        <v>165</v>
      </c>
      <c r="L111" s="243"/>
      <c r="M111" s="244" t="s">
        <v>21</v>
      </c>
      <c r="N111" s="245" t="s">
        <v>43</v>
      </c>
      <c r="O111" s="40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22" t="s">
        <v>195</v>
      </c>
      <c r="AT111" s="22" t="s">
        <v>200</v>
      </c>
      <c r="AU111" s="22" t="s">
        <v>81</v>
      </c>
      <c r="AY111" s="22" t="s">
        <v>158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2" t="s">
        <v>79</v>
      </c>
      <c r="BK111" s="212">
        <f>ROUND(I111*H111,2)</f>
        <v>0</v>
      </c>
      <c r="BL111" s="22" t="s">
        <v>115</v>
      </c>
      <c r="BM111" s="22" t="s">
        <v>204</v>
      </c>
    </row>
    <row r="112" spans="2:65" s="12" customFormat="1">
      <c r="B112" s="213"/>
      <c r="C112" s="214"/>
      <c r="D112" s="215" t="s">
        <v>167</v>
      </c>
      <c r="E112" s="214"/>
      <c r="F112" s="216" t="s">
        <v>205</v>
      </c>
      <c r="G112" s="214"/>
      <c r="H112" s="217">
        <v>177.6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167</v>
      </c>
      <c r="AU112" s="223" t="s">
        <v>81</v>
      </c>
      <c r="AV112" s="12" t="s">
        <v>81</v>
      </c>
      <c r="AW112" s="12" t="s">
        <v>6</v>
      </c>
      <c r="AX112" s="12" t="s">
        <v>79</v>
      </c>
      <c r="AY112" s="223" t="s">
        <v>158</v>
      </c>
    </row>
    <row r="113" spans="2:65" s="1" customFormat="1" ht="38.25" customHeight="1">
      <c r="B113" s="39"/>
      <c r="C113" s="201" t="s">
        <v>206</v>
      </c>
      <c r="D113" s="201" t="s">
        <v>161</v>
      </c>
      <c r="E113" s="202" t="s">
        <v>207</v>
      </c>
      <c r="F113" s="203" t="s">
        <v>208</v>
      </c>
      <c r="G113" s="204" t="s">
        <v>164</v>
      </c>
      <c r="H113" s="205">
        <v>153.6</v>
      </c>
      <c r="I113" s="206"/>
      <c r="J113" s="207">
        <f>ROUND(I113*H113,2)</f>
        <v>0</v>
      </c>
      <c r="K113" s="203" t="s">
        <v>165</v>
      </c>
      <c r="L113" s="59"/>
      <c r="M113" s="208" t="s">
        <v>21</v>
      </c>
      <c r="N113" s="209" t="s">
        <v>43</v>
      </c>
      <c r="O113" s="40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2" t="s">
        <v>115</v>
      </c>
      <c r="AT113" s="22" t="s">
        <v>161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115</v>
      </c>
      <c r="BM113" s="22" t="s">
        <v>209</v>
      </c>
    </row>
    <row r="114" spans="2:65" s="1" customFormat="1" ht="25.5" customHeight="1">
      <c r="B114" s="39"/>
      <c r="C114" s="201" t="s">
        <v>210</v>
      </c>
      <c r="D114" s="201" t="s">
        <v>161</v>
      </c>
      <c r="E114" s="202" t="s">
        <v>211</v>
      </c>
      <c r="F114" s="203" t="s">
        <v>212</v>
      </c>
      <c r="G114" s="204" t="s">
        <v>164</v>
      </c>
      <c r="H114" s="205">
        <v>110.4</v>
      </c>
      <c r="I114" s="206"/>
      <c r="J114" s="207">
        <f>ROUND(I114*H114,2)</f>
        <v>0</v>
      </c>
      <c r="K114" s="203" t="s">
        <v>165</v>
      </c>
      <c r="L114" s="59"/>
      <c r="M114" s="208" t="s">
        <v>21</v>
      </c>
      <c r="N114" s="209" t="s">
        <v>43</v>
      </c>
      <c r="O114" s="4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2" t="s">
        <v>115</v>
      </c>
      <c r="AT114" s="22" t="s">
        <v>161</v>
      </c>
      <c r="AU114" s="22" t="s">
        <v>81</v>
      </c>
      <c r="AY114" s="22" t="s">
        <v>158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2" t="s">
        <v>79</v>
      </c>
      <c r="BK114" s="212">
        <f>ROUND(I114*H114,2)</f>
        <v>0</v>
      </c>
      <c r="BL114" s="22" t="s">
        <v>115</v>
      </c>
      <c r="BM114" s="22" t="s">
        <v>213</v>
      </c>
    </row>
    <row r="115" spans="2:65" s="12" customFormat="1">
      <c r="B115" s="213"/>
      <c r="C115" s="214"/>
      <c r="D115" s="215" t="s">
        <v>167</v>
      </c>
      <c r="E115" s="224" t="s">
        <v>21</v>
      </c>
      <c r="F115" s="216" t="s">
        <v>214</v>
      </c>
      <c r="G115" s="214"/>
      <c r="H115" s="217">
        <v>108.5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167</v>
      </c>
      <c r="AU115" s="223" t="s">
        <v>81</v>
      </c>
      <c r="AV115" s="12" t="s">
        <v>81</v>
      </c>
      <c r="AW115" s="12" t="s">
        <v>35</v>
      </c>
      <c r="AX115" s="12" t="s">
        <v>72</v>
      </c>
      <c r="AY115" s="223" t="s">
        <v>158</v>
      </c>
    </row>
    <row r="116" spans="2:65" s="12" customFormat="1">
      <c r="B116" s="213"/>
      <c r="C116" s="214"/>
      <c r="D116" s="215" t="s">
        <v>167</v>
      </c>
      <c r="E116" s="224" t="s">
        <v>21</v>
      </c>
      <c r="F116" s="216" t="s">
        <v>215</v>
      </c>
      <c r="G116" s="214"/>
      <c r="H116" s="217">
        <v>1.9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167</v>
      </c>
      <c r="AU116" s="223" t="s">
        <v>81</v>
      </c>
      <c r="AV116" s="12" t="s">
        <v>81</v>
      </c>
      <c r="AW116" s="12" t="s">
        <v>35</v>
      </c>
      <c r="AX116" s="12" t="s">
        <v>72</v>
      </c>
      <c r="AY116" s="223" t="s">
        <v>158</v>
      </c>
    </row>
    <row r="117" spans="2:65" s="13" customFormat="1">
      <c r="B117" s="225"/>
      <c r="C117" s="226"/>
      <c r="D117" s="215" t="s">
        <v>167</v>
      </c>
      <c r="E117" s="227" t="s">
        <v>21</v>
      </c>
      <c r="F117" s="228" t="s">
        <v>190</v>
      </c>
      <c r="G117" s="226"/>
      <c r="H117" s="229">
        <v>110.4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167</v>
      </c>
      <c r="AU117" s="235" t="s">
        <v>81</v>
      </c>
      <c r="AV117" s="13" t="s">
        <v>115</v>
      </c>
      <c r="AW117" s="13" t="s">
        <v>35</v>
      </c>
      <c r="AX117" s="13" t="s">
        <v>79</v>
      </c>
      <c r="AY117" s="235" t="s">
        <v>158</v>
      </c>
    </row>
    <row r="118" spans="2:65" s="11" customFormat="1" ht="29.85" customHeight="1">
      <c r="B118" s="185"/>
      <c r="C118" s="186"/>
      <c r="D118" s="187" t="s">
        <v>71</v>
      </c>
      <c r="E118" s="199" t="s">
        <v>216</v>
      </c>
      <c r="F118" s="199" t="s">
        <v>217</v>
      </c>
      <c r="G118" s="186"/>
      <c r="H118" s="186"/>
      <c r="I118" s="189"/>
      <c r="J118" s="200">
        <f>BK118</f>
        <v>0</v>
      </c>
      <c r="K118" s="186"/>
      <c r="L118" s="191"/>
      <c r="M118" s="192"/>
      <c r="N118" s="193"/>
      <c r="O118" s="193"/>
      <c r="P118" s="194">
        <f>SUM(P119:P138)</f>
        <v>0</v>
      </c>
      <c r="Q118" s="193"/>
      <c r="R118" s="194">
        <f>SUM(R119:R138)</f>
        <v>0</v>
      </c>
      <c r="S118" s="193"/>
      <c r="T118" s="195">
        <f>SUM(T119:T138)</f>
        <v>0</v>
      </c>
      <c r="AR118" s="196" t="s">
        <v>79</v>
      </c>
      <c r="AT118" s="197" t="s">
        <v>71</v>
      </c>
      <c r="AU118" s="197" t="s">
        <v>79</v>
      </c>
      <c r="AY118" s="196" t="s">
        <v>158</v>
      </c>
      <c r="BK118" s="198">
        <f>SUM(BK119:BK138)</f>
        <v>0</v>
      </c>
    </row>
    <row r="119" spans="2:65" s="1" customFormat="1" ht="63.75" customHeight="1">
      <c r="B119" s="39"/>
      <c r="C119" s="201" t="s">
        <v>218</v>
      </c>
      <c r="D119" s="201" t="s">
        <v>161</v>
      </c>
      <c r="E119" s="202" t="s">
        <v>219</v>
      </c>
      <c r="F119" s="203" t="s">
        <v>220</v>
      </c>
      <c r="G119" s="204" t="s">
        <v>164</v>
      </c>
      <c r="H119" s="205">
        <v>854.25</v>
      </c>
      <c r="I119" s="206"/>
      <c r="J119" s="207">
        <f>ROUND(I119*H119,2)</f>
        <v>0</v>
      </c>
      <c r="K119" s="203" t="s">
        <v>165</v>
      </c>
      <c r="L119" s="59"/>
      <c r="M119" s="208" t="s">
        <v>21</v>
      </c>
      <c r="N119" s="209" t="s">
        <v>43</v>
      </c>
      <c r="O119" s="40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22" t="s">
        <v>115</v>
      </c>
      <c r="AT119" s="22" t="s">
        <v>161</v>
      </c>
      <c r="AU119" s="22" t="s">
        <v>81</v>
      </c>
      <c r="AY119" s="22" t="s">
        <v>158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2" t="s">
        <v>79</v>
      </c>
      <c r="BK119" s="212">
        <f>ROUND(I119*H119,2)</f>
        <v>0</v>
      </c>
      <c r="BL119" s="22" t="s">
        <v>115</v>
      </c>
      <c r="BM119" s="22" t="s">
        <v>221</v>
      </c>
    </row>
    <row r="120" spans="2:65" s="12" customFormat="1">
      <c r="B120" s="213"/>
      <c r="C120" s="214"/>
      <c r="D120" s="215" t="s">
        <v>167</v>
      </c>
      <c r="E120" s="214"/>
      <c r="F120" s="216" t="s">
        <v>222</v>
      </c>
      <c r="G120" s="214"/>
      <c r="H120" s="217">
        <v>854.25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167</v>
      </c>
      <c r="AU120" s="223" t="s">
        <v>81</v>
      </c>
      <c r="AV120" s="12" t="s">
        <v>81</v>
      </c>
      <c r="AW120" s="12" t="s">
        <v>6</v>
      </c>
      <c r="AX120" s="12" t="s">
        <v>79</v>
      </c>
      <c r="AY120" s="223" t="s">
        <v>158</v>
      </c>
    </row>
    <row r="121" spans="2:65" s="1" customFormat="1" ht="63.75" customHeight="1">
      <c r="B121" s="39"/>
      <c r="C121" s="201" t="s">
        <v>223</v>
      </c>
      <c r="D121" s="201" t="s">
        <v>161</v>
      </c>
      <c r="E121" s="202" t="s">
        <v>169</v>
      </c>
      <c r="F121" s="203" t="s">
        <v>170</v>
      </c>
      <c r="G121" s="204" t="s">
        <v>164</v>
      </c>
      <c r="H121" s="205">
        <v>256.27499999999998</v>
      </c>
      <c r="I121" s="206"/>
      <c r="J121" s="207">
        <f>ROUND(I121*H121,2)</f>
        <v>0</v>
      </c>
      <c r="K121" s="203" t="s">
        <v>165</v>
      </c>
      <c r="L121" s="59"/>
      <c r="M121" s="208" t="s">
        <v>21</v>
      </c>
      <c r="N121" s="209" t="s">
        <v>43</v>
      </c>
      <c r="O121" s="40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2" t="s">
        <v>115</v>
      </c>
      <c r="AT121" s="22" t="s">
        <v>161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115</v>
      </c>
      <c r="BM121" s="22" t="s">
        <v>224</v>
      </c>
    </row>
    <row r="122" spans="2:65" s="12" customFormat="1">
      <c r="B122" s="213"/>
      <c r="C122" s="214"/>
      <c r="D122" s="215" t="s">
        <v>167</v>
      </c>
      <c r="E122" s="214"/>
      <c r="F122" s="216" t="s">
        <v>225</v>
      </c>
      <c r="G122" s="214"/>
      <c r="H122" s="217">
        <v>256.27499999999998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167</v>
      </c>
      <c r="AU122" s="223" t="s">
        <v>81</v>
      </c>
      <c r="AV122" s="12" t="s">
        <v>81</v>
      </c>
      <c r="AW122" s="12" t="s">
        <v>6</v>
      </c>
      <c r="AX122" s="12" t="s">
        <v>79</v>
      </c>
      <c r="AY122" s="223" t="s">
        <v>158</v>
      </c>
    </row>
    <row r="123" spans="2:65" s="1" customFormat="1" ht="63.75" customHeight="1">
      <c r="B123" s="39"/>
      <c r="C123" s="201" t="s">
        <v>226</v>
      </c>
      <c r="D123" s="201" t="s">
        <v>161</v>
      </c>
      <c r="E123" s="202" t="s">
        <v>227</v>
      </c>
      <c r="F123" s="203" t="s">
        <v>228</v>
      </c>
      <c r="G123" s="204" t="s">
        <v>164</v>
      </c>
      <c r="H123" s="205">
        <v>854.25</v>
      </c>
      <c r="I123" s="206"/>
      <c r="J123" s="207">
        <f>ROUND(I123*H123,2)</f>
        <v>0</v>
      </c>
      <c r="K123" s="203" t="s">
        <v>165</v>
      </c>
      <c r="L123" s="59"/>
      <c r="M123" s="208" t="s">
        <v>21</v>
      </c>
      <c r="N123" s="209" t="s">
        <v>43</v>
      </c>
      <c r="O123" s="40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2" t="s">
        <v>115</v>
      </c>
      <c r="AT123" s="22" t="s">
        <v>161</v>
      </c>
      <c r="AU123" s="22" t="s">
        <v>81</v>
      </c>
      <c r="AY123" s="22" t="s">
        <v>158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2" t="s">
        <v>79</v>
      </c>
      <c r="BK123" s="212">
        <f>ROUND(I123*H123,2)</f>
        <v>0</v>
      </c>
      <c r="BL123" s="22" t="s">
        <v>115</v>
      </c>
      <c r="BM123" s="22" t="s">
        <v>229</v>
      </c>
    </row>
    <row r="124" spans="2:65" s="12" customFormat="1">
      <c r="B124" s="213"/>
      <c r="C124" s="214"/>
      <c r="D124" s="215" t="s">
        <v>167</v>
      </c>
      <c r="E124" s="214"/>
      <c r="F124" s="216" t="s">
        <v>222</v>
      </c>
      <c r="G124" s="214"/>
      <c r="H124" s="217">
        <v>854.25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167</v>
      </c>
      <c r="AU124" s="223" t="s">
        <v>81</v>
      </c>
      <c r="AV124" s="12" t="s">
        <v>81</v>
      </c>
      <c r="AW124" s="12" t="s">
        <v>6</v>
      </c>
      <c r="AX124" s="12" t="s">
        <v>79</v>
      </c>
      <c r="AY124" s="223" t="s">
        <v>158</v>
      </c>
    </row>
    <row r="125" spans="2:65" s="1" customFormat="1" ht="63.75" customHeight="1">
      <c r="B125" s="39"/>
      <c r="C125" s="201" t="s">
        <v>10</v>
      </c>
      <c r="D125" s="201" t="s">
        <v>161</v>
      </c>
      <c r="E125" s="202" t="s">
        <v>176</v>
      </c>
      <c r="F125" s="203" t="s">
        <v>177</v>
      </c>
      <c r="G125" s="204" t="s">
        <v>164</v>
      </c>
      <c r="H125" s="205">
        <v>256.27499999999998</v>
      </c>
      <c r="I125" s="206"/>
      <c r="J125" s="207">
        <f>ROUND(I125*H125,2)</f>
        <v>0</v>
      </c>
      <c r="K125" s="203" t="s">
        <v>165</v>
      </c>
      <c r="L125" s="59"/>
      <c r="M125" s="208" t="s">
        <v>21</v>
      </c>
      <c r="N125" s="209" t="s">
        <v>43</v>
      </c>
      <c r="O125" s="40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2" t="s">
        <v>115</v>
      </c>
      <c r="AT125" s="22" t="s">
        <v>161</v>
      </c>
      <c r="AU125" s="22" t="s">
        <v>81</v>
      </c>
      <c r="AY125" s="22" t="s">
        <v>158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2" t="s">
        <v>79</v>
      </c>
      <c r="BK125" s="212">
        <f>ROUND(I125*H125,2)</f>
        <v>0</v>
      </c>
      <c r="BL125" s="22" t="s">
        <v>115</v>
      </c>
      <c r="BM125" s="22" t="s">
        <v>230</v>
      </c>
    </row>
    <row r="126" spans="2:65" s="12" customFormat="1">
      <c r="B126" s="213"/>
      <c r="C126" s="214"/>
      <c r="D126" s="215" t="s">
        <v>167</v>
      </c>
      <c r="E126" s="214"/>
      <c r="F126" s="216" t="s">
        <v>225</v>
      </c>
      <c r="G126" s="214"/>
      <c r="H126" s="217">
        <v>256.27499999999998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167</v>
      </c>
      <c r="AU126" s="223" t="s">
        <v>81</v>
      </c>
      <c r="AV126" s="12" t="s">
        <v>81</v>
      </c>
      <c r="AW126" s="12" t="s">
        <v>6</v>
      </c>
      <c r="AX126" s="12" t="s">
        <v>79</v>
      </c>
      <c r="AY126" s="223" t="s">
        <v>158</v>
      </c>
    </row>
    <row r="127" spans="2:65" s="1" customFormat="1" ht="38.25" customHeight="1">
      <c r="B127" s="39"/>
      <c r="C127" s="201" t="s">
        <v>231</v>
      </c>
      <c r="D127" s="201" t="s">
        <v>161</v>
      </c>
      <c r="E127" s="202" t="s">
        <v>180</v>
      </c>
      <c r="F127" s="203" t="s">
        <v>181</v>
      </c>
      <c r="G127" s="204" t="s">
        <v>164</v>
      </c>
      <c r="H127" s="205">
        <v>1708.5</v>
      </c>
      <c r="I127" s="206"/>
      <c r="J127" s="207">
        <f>ROUND(I127*H127,2)</f>
        <v>0</v>
      </c>
      <c r="K127" s="203" t="s">
        <v>165</v>
      </c>
      <c r="L127" s="59"/>
      <c r="M127" s="208" t="s">
        <v>21</v>
      </c>
      <c r="N127" s="209" t="s">
        <v>43</v>
      </c>
      <c r="O127" s="40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2" t="s">
        <v>115</v>
      </c>
      <c r="AT127" s="22" t="s">
        <v>161</v>
      </c>
      <c r="AU127" s="22" t="s">
        <v>81</v>
      </c>
      <c r="AY127" s="22" t="s">
        <v>158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115</v>
      </c>
      <c r="BM127" s="22" t="s">
        <v>232</v>
      </c>
    </row>
    <row r="128" spans="2:65" s="1" customFormat="1" ht="38.25" customHeight="1">
      <c r="B128" s="39"/>
      <c r="C128" s="201" t="s">
        <v>233</v>
      </c>
      <c r="D128" s="201" t="s">
        <v>161</v>
      </c>
      <c r="E128" s="202" t="s">
        <v>184</v>
      </c>
      <c r="F128" s="203" t="s">
        <v>185</v>
      </c>
      <c r="G128" s="204" t="s">
        <v>164</v>
      </c>
      <c r="H128" s="205">
        <v>3299.5</v>
      </c>
      <c r="I128" s="206"/>
      <c r="J128" s="207">
        <f>ROUND(I128*H128,2)</f>
        <v>0</v>
      </c>
      <c r="K128" s="203" t="s">
        <v>165</v>
      </c>
      <c r="L128" s="59"/>
      <c r="M128" s="208" t="s">
        <v>21</v>
      </c>
      <c r="N128" s="209" t="s">
        <v>43</v>
      </c>
      <c r="O128" s="40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2" t="s">
        <v>115</v>
      </c>
      <c r="AT128" s="22" t="s">
        <v>161</v>
      </c>
      <c r="AU128" s="22" t="s">
        <v>81</v>
      </c>
      <c r="AY128" s="22" t="s">
        <v>158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2" t="s">
        <v>79</v>
      </c>
      <c r="BK128" s="212">
        <f>ROUND(I128*H128,2)</f>
        <v>0</v>
      </c>
      <c r="BL128" s="22" t="s">
        <v>115</v>
      </c>
      <c r="BM128" s="22" t="s">
        <v>234</v>
      </c>
    </row>
    <row r="129" spans="2:65" s="12" customFormat="1">
      <c r="B129" s="213"/>
      <c r="C129" s="214"/>
      <c r="D129" s="215" t="s">
        <v>167</v>
      </c>
      <c r="E129" s="224" t="s">
        <v>21</v>
      </c>
      <c r="F129" s="216" t="s">
        <v>235</v>
      </c>
      <c r="G129" s="214"/>
      <c r="H129" s="217">
        <v>1708.5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167</v>
      </c>
      <c r="AU129" s="223" t="s">
        <v>81</v>
      </c>
      <c r="AV129" s="12" t="s">
        <v>81</v>
      </c>
      <c r="AW129" s="12" t="s">
        <v>35</v>
      </c>
      <c r="AX129" s="12" t="s">
        <v>72</v>
      </c>
      <c r="AY129" s="223" t="s">
        <v>158</v>
      </c>
    </row>
    <row r="130" spans="2:65" s="12" customFormat="1">
      <c r="B130" s="213"/>
      <c r="C130" s="214"/>
      <c r="D130" s="215" t="s">
        <v>167</v>
      </c>
      <c r="E130" s="224" t="s">
        <v>21</v>
      </c>
      <c r="F130" s="216" t="s">
        <v>236</v>
      </c>
      <c r="G130" s="214"/>
      <c r="H130" s="217">
        <v>1591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167</v>
      </c>
      <c r="AU130" s="223" t="s">
        <v>81</v>
      </c>
      <c r="AV130" s="12" t="s">
        <v>81</v>
      </c>
      <c r="AW130" s="12" t="s">
        <v>35</v>
      </c>
      <c r="AX130" s="12" t="s">
        <v>72</v>
      </c>
      <c r="AY130" s="223" t="s">
        <v>158</v>
      </c>
    </row>
    <row r="131" spans="2:65" s="13" customFormat="1">
      <c r="B131" s="225"/>
      <c r="C131" s="226"/>
      <c r="D131" s="215" t="s">
        <v>167</v>
      </c>
      <c r="E131" s="227" t="s">
        <v>21</v>
      </c>
      <c r="F131" s="228" t="s">
        <v>190</v>
      </c>
      <c r="G131" s="226"/>
      <c r="H131" s="229">
        <v>3299.5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167</v>
      </c>
      <c r="AU131" s="235" t="s">
        <v>81</v>
      </c>
      <c r="AV131" s="13" t="s">
        <v>115</v>
      </c>
      <c r="AW131" s="13" t="s">
        <v>35</v>
      </c>
      <c r="AX131" s="13" t="s">
        <v>79</v>
      </c>
      <c r="AY131" s="235" t="s">
        <v>158</v>
      </c>
    </row>
    <row r="132" spans="2:65" s="1" customFormat="1" ht="25.5" customHeight="1">
      <c r="B132" s="39"/>
      <c r="C132" s="201" t="s">
        <v>237</v>
      </c>
      <c r="D132" s="201" t="s">
        <v>161</v>
      </c>
      <c r="E132" s="202" t="s">
        <v>192</v>
      </c>
      <c r="F132" s="203" t="s">
        <v>193</v>
      </c>
      <c r="G132" s="204" t="s">
        <v>164</v>
      </c>
      <c r="H132" s="205">
        <v>12.8</v>
      </c>
      <c r="I132" s="206"/>
      <c r="J132" s="207">
        <f>ROUND(I132*H132,2)</f>
        <v>0</v>
      </c>
      <c r="K132" s="203" t="s">
        <v>165</v>
      </c>
      <c r="L132" s="59"/>
      <c r="M132" s="208" t="s">
        <v>21</v>
      </c>
      <c r="N132" s="209" t="s">
        <v>43</v>
      </c>
      <c r="O132" s="40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22" t="s">
        <v>115</v>
      </c>
      <c r="AT132" s="22" t="s">
        <v>161</v>
      </c>
      <c r="AU132" s="22" t="s">
        <v>81</v>
      </c>
      <c r="AY132" s="22" t="s">
        <v>158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2" t="s">
        <v>79</v>
      </c>
      <c r="BK132" s="212">
        <f>ROUND(I132*H132,2)</f>
        <v>0</v>
      </c>
      <c r="BL132" s="22" t="s">
        <v>115</v>
      </c>
      <c r="BM132" s="22" t="s">
        <v>238</v>
      </c>
    </row>
    <row r="133" spans="2:65" s="1" customFormat="1" ht="51" customHeight="1">
      <c r="B133" s="39"/>
      <c r="C133" s="201" t="s">
        <v>239</v>
      </c>
      <c r="D133" s="201" t="s">
        <v>161</v>
      </c>
      <c r="E133" s="202" t="s">
        <v>196</v>
      </c>
      <c r="F133" s="203" t="s">
        <v>197</v>
      </c>
      <c r="G133" s="204" t="s">
        <v>164</v>
      </c>
      <c r="H133" s="205">
        <v>104.6</v>
      </c>
      <c r="I133" s="206"/>
      <c r="J133" s="207">
        <f>ROUND(I133*H133,2)</f>
        <v>0</v>
      </c>
      <c r="K133" s="203" t="s">
        <v>165</v>
      </c>
      <c r="L133" s="59"/>
      <c r="M133" s="208" t="s">
        <v>21</v>
      </c>
      <c r="N133" s="209" t="s">
        <v>43</v>
      </c>
      <c r="O133" s="40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2" t="s">
        <v>115</v>
      </c>
      <c r="AT133" s="22" t="s">
        <v>161</v>
      </c>
      <c r="AU133" s="22" t="s">
        <v>81</v>
      </c>
      <c r="AY133" s="22" t="s">
        <v>158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2" t="s">
        <v>79</v>
      </c>
      <c r="BK133" s="212">
        <f>ROUND(I133*H133,2)</f>
        <v>0</v>
      </c>
      <c r="BL133" s="22" t="s">
        <v>115</v>
      </c>
      <c r="BM133" s="22" t="s">
        <v>240</v>
      </c>
    </row>
    <row r="134" spans="2:65" s="1" customFormat="1" ht="16.5" customHeight="1">
      <c r="B134" s="39"/>
      <c r="C134" s="236" t="s">
        <v>241</v>
      </c>
      <c r="D134" s="236" t="s">
        <v>200</v>
      </c>
      <c r="E134" s="237" t="s">
        <v>201</v>
      </c>
      <c r="F134" s="238" t="s">
        <v>202</v>
      </c>
      <c r="G134" s="239" t="s">
        <v>203</v>
      </c>
      <c r="H134" s="240">
        <v>209.2</v>
      </c>
      <c r="I134" s="241"/>
      <c r="J134" s="242">
        <f>ROUND(I134*H134,2)</f>
        <v>0</v>
      </c>
      <c r="K134" s="238" t="s">
        <v>165</v>
      </c>
      <c r="L134" s="243"/>
      <c r="M134" s="244" t="s">
        <v>21</v>
      </c>
      <c r="N134" s="245" t="s">
        <v>43</v>
      </c>
      <c r="O134" s="40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22" t="s">
        <v>195</v>
      </c>
      <c r="AT134" s="22" t="s">
        <v>200</v>
      </c>
      <c r="AU134" s="22" t="s">
        <v>81</v>
      </c>
      <c r="AY134" s="22" t="s">
        <v>158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2" t="s">
        <v>79</v>
      </c>
      <c r="BK134" s="212">
        <f>ROUND(I134*H134,2)</f>
        <v>0</v>
      </c>
      <c r="BL134" s="22" t="s">
        <v>115</v>
      </c>
      <c r="BM134" s="22" t="s">
        <v>242</v>
      </c>
    </row>
    <row r="135" spans="2:65" s="12" customFormat="1">
      <c r="B135" s="213"/>
      <c r="C135" s="214"/>
      <c r="D135" s="215" t="s">
        <v>167</v>
      </c>
      <c r="E135" s="214"/>
      <c r="F135" s="216" t="s">
        <v>243</v>
      </c>
      <c r="G135" s="214"/>
      <c r="H135" s="217">
        <v>209.2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167</v>
      </c>
      <c r="AU135" s="223" t="s">
        <v>81</v>
      </c>
      <c r="AV135" s="12" t="s">
        <v>81</v>
      </c>
      <c r="AW135" s="12" t="s">
        <v>6</v>
      </c>
      <c r="AX135" s="12" t="s">
        <v>79</v>
      </c>
      <c r="AY135" s="223" t="s">
        <v>158</v>
      </c>
    </row>
    <row r="136" spans="2:65" s="1" customFormat="1" ht="38.25" customHeight="1">
      <c r="B136" s="39"/>
      <c r="C136" s="201" t="s">
        <v>9</v>
      </c>
      <c r="D136" s="201" t="s">
        <v>161</v>
      </c>
      <c r="E136" s="202" t="s">
        <v>207</v>
      </c>
      <c r="F136" s="203" t="s">
        <v>208</v>
      </c>
      <c r="G136" s="204" t="s">
        <v>164</v>
      </c>
      <c r="H136" s="205">
        <v>1591</v>
      </c>
      <c r="I136" s="206"/>
      <c r="J136" s="207">
        <f>ROUND(I136*H136,2)</f>
        <v>0</v>
      </c>
      <c r="K136" s="203" t="s">
        <v>165</v>
      </c>
      <c r="L136" s="59"/>
      <c r="M136" s="208" t="s">
        <v>21</v>
      </c>
      <c r="N136" s="209" t="s">
        <v>43</v>
      </c>
      <c r="O136" s="40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22" t="s">
        <v>115</v>
      </c>
      <c r="AT136" s="22" t="s">
        <v>161</v>
      </c>
      <c r="AU136" s="22" t="s">
        <v>81</v>
      </c>
      <c r="AY136" s="22" t="s">
        <v>158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2" t="s">
        <v>79</v>
      </c>
      <c r="BK136" s="212">
        <f>ROUND(I136*H136,2)</f>
        <v>0</v>
      </c>
      <c r="BL136" s="22" t="s">
        <v>115</v>
      </c>
      <c r="BM136" s="22" t="s">
        <v>244</v>
      </c>
    </row>
    <row r="137" spans="2:65" s="1" customFormat="1" ht="25.5" customHeight="1">
      <c r="B137" s="39"/>
      <c r="C137" s="201" t="s">
        <v>245</v>
      </c>
      <c r="D137" s="201" t="s">
        <v>161</v>
      </c>
      <c r="E137" s="202" t="s">
        <v>211</v>
      </c>
      <c r="F137" s="203" t="s">
        <v>212</v>
      </c>
      <c r="G137" s="204" t="s">
        <v>164</v>
      </c>
      <c r="H137" s="205">
        <v>117.5</v>
      </c>
      <c r="I137" s="206"/>
      <c r="J137" s="207">
        <f>ROUND(I137*H137,2)</f>
        <v>0</v>
      </c>
      <c r="K137" s="203" t="s">
        <v>165</v>
      </c>
      <c r="L137" s="59"/>
      <c r="M137" s="208" t="s">
        <v>21</v>
      </c>
      <c r="N137" s="209" t="s">
        <v>43</v>
      </c>
      <c r="O137" s="40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2" t="s">
        <v>115</v>
      </c>
      <c r="AT137" s="22" t="s">
        <v>161</v>
      </c>
      <c r="AU137" s="22" t="s">
        <v>81</v>
      </c>
      <c r="AY137" s="22" t="s">
        <v>158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2" t="s">
        <v>79</v>
      </c>
      <c r="BK137" s="212">
        <f>ROUND(I137*H137,2)</f>
        <v>0</v>
      </c>
      <c r="BL137" s="22" t="s">
        <v>115</v>
      </c>
      <c r="BM137" s="22" t="s">
        <v>246</v>
      </c>
    </row>
    <row r="138" spans="2:65" s="12" customFormat="1">
      <c r="B138" s="213"/>
      <c r="C138" s="214"/>
      <c r="D138" s="215" t="s">
        <v>167</v>
      </c>
      <c r="E138" s="224" t="s">
        <v>21</v>
      </c>
      <c r="F138" s="216" t="s">
        <v>247</v>
      </c>
      <c r="G138" s="214"/>
      <c r="H138" s="217">
        <v>117.5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167</v>
      </c>
      <c r="AU138" s="223" t="s">
        <v>81</v>
      </c>
      <c r="AV138" s="12" t="s">
        <v>81</v>
      </c>
      <c r="AW138" s="12" t="s">
        <v>35</v>
      </c>
      <c r="AX138" s="12" t="s">
        <v>79</v>
      </c>
      <c r="AY138" s="223" t="s">
        <v>158</v>
      </c>
    </row>
    <row r="139" spans="2:65" s="11" customFormat="1" ht="29.85" customHeight="1">
      <c r="B139" s="185"/>
      <c r="C139" s="186"/>
      <c r="D139" s="187" t="s">
        <v>71</v>
      </c>
      <c r="E139" s="199" t="s">
        <v>248</v>
      </c>
      <c r="F139" s="199" t="s">
        <v>249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SUM(P140:P159)</f>
        <v>0</v>
      </c>
      <c r="Q139" s="193"/>
      <c r="R139" s="194">
        <f>SUM(R140:R159)</f>
        <v>0</v>
      </c>
      <c r="S139" s="193"/>
      <c r="T139" s="195">
        <f>SUM(T140:T159)</f>
        <v>0</v>
      </c>
      <c r="AR139" s="196" t="s">
        <v>79</v>
      </c>
      <c r="AT139" s="197" t="s">
        <v>71</v>
      </c>
      <c r="AU139" s="197" t="s">
        <v>79</v>
      </c>
      <c r="AY139" s="196" t="s">
        <v>158</v>
      </c>
      <c r="BK139" s="198">
        <f>SUM(BK140:BK159)</f>
        <v>0</v>
      </c>
    </row>
    <row r="140" spans="2:65" s="1" customFormat="1" ht="63.75" customHeight="1">
      <c r="B140" s="39"/>
      <c r="C140" s="201" t="s">
        <v>250</v>
      </c>
      <c r="D140" s="201" t="s">
        <v>161</v>
      </c>
      <c r="E140" s="202" t="s">
        <v>162</v>
      </c>
      <c r="F140" s="203" t="s">
        <v>163</v>
      </c>
      <c r="G140" s="204" t="s">
        <v>164</v>
      </c>
      <c r="H140" s="205">
        <v>34.5</v>
      </c>
      <c r="I140" s="206"/>
      <c r="J140" s="207">
        <f>ROUND(I140*H140,2)</f>
        <v>0</v>
      </c>
      <c r="K140" s="203" t="s">
        <v>165</v>
      </c>
      <c r="L140" s="59"/>
      <c r="M140" s="208" t="s">
        <v>21</v>
      </c>
      <c r="N140" s="209" t="s">
        <v>43</v>
      </c>
      <c r="O140" s="40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22" t="s">
        <v>115</v>
      </c>
      <c r="AT140" s="22" t="s">
        <v>161</v>
      </c>
      <c r="AU140" s="22" t="s">
        <v>81</v>
      </c>
      <c r="AY140" s="22" t="s">
        <v>158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2" t="s">
        <v>79</v>
      </c>
      <c r="BK140" s="212">
        <f>ROUND(I140*H140,2)</f>
        <v>0</v>
      </c>
      <c r="BL140" s="22" t="s">
        <v>115</v>
      </c>
      <c r="BM140" s="22" t="s">
        <v>251</v>
      </c>
    </row>
    <row r="141" spans="2:65" s="12" customFormat="1">
      <c r="B141" s="213"/>
      <c r="C141" s="214"/>
      <c r="D141" s="215" t="s">
        <v>167</v>
      </c>
      <c r="E141" s="214"/>
      <c r="F141" s="216" t="s">
        <v>252</v>
      </c>
      <c r="G141" s="214"/>
      <c r="H141" s="217">
        <v>34.5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167</v>
      </c>
      <c r="AU141" s="223" t="s">
        <v>81</v>
      </c>
      <c r="AV141" s="12" t="s">
        <v>81</v>
      </c>
      <c r="AW141" s="12" t="s">
        <v>6</v>
      </c>
      <c r="AX141" s="12" t="s">
        <v>79</v>
      </c>
      <c r="AY141" s="223" t="s">
        <v>158</v>
      </c>
    </row>
    <row r="142" spans="2:65" s="1" customFormat="1" ht="63.75" customHeight="1">
      <c r="B142" s="39"/>
      <c r="C142" s="201" t="s">
        <v>253</v>
      </c>
      <c r="D142" s="201" t="s">
        <v>161</v>
      </c>
      <c r="E142" s="202" t="s">
        <v>169</v>
      </c>
      <c r="F142" s="203" t="s">
        <v>170</v>
      </c>
      <c r="G142" s="204" t="s">
        <v>164</v>
      </c>
      <c r="H142" s="205">
        <v>10.35</v>
      </c>
      <c r="I142" s="206"/>
      <c r="J142" s="207">
        <f>ROUND(I142*H142,2)</f>
        <v>0</v>
      </c>
      <c r="K142" s="203" t="s">
        <v>165</v>
      </c>
      <c r="L142" s="59"/>
      <c r="M142" s="208" t="s">
        <v>21</v>
      </c>
      <c r="N142" s="209" t="s">
        <v>43</v>
      </c>
      <c r="O142" s="40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22" t="s">
        <v>115</v>
      </c>
      <c r="AT142" s="22" t="s">
        <v>161</v>
      </c>
      <c r="AU142" s="22" t="s">
        <v>81</v>
      </c>
      <c r="AY142" s="22" t="s">
        <v>158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2" t="s">
        <v>79</v>
      </c>
      <c r="BK142" s="212">
        <f>ROUND(I142*H142,2)</f>
        <v>0</v>
      </c>
      <c r="BL142" s="22" t="s">
        <v>115</v>
      </c>
      <c r="BM142" s="22" t="s">
        <v>254</v>
      </c>
    </row>
    <row r="143" spans="2:65" s="12" customFormat="1">
      <c r="B143" s="213"/>
      <c r="C143" s="214"/>
      <c r="D143" s="215" t="s">
        <v>167</v>
      </c>
      <c r="E143" s="214"/>
      <c r="F143" s="216" t="s">
        <v>255</v>
      </c>
      <c r="G143" s="214"/>
      <c r="H143" s="217">
        <v>10.35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167</v>
      </c>
      <c r="AU143" s="223" t="s">
        <v>81</v>
      </c>
      <c r="AV143" s="12" t="s">
        <v>81</v>
      </c>
      <c r="AW143" s="12" t="s">
        <v>6</v>
      </c>
      <c r="AX143" s="12" t="s">
        <v>79</v>
      </c>
      <c r="AY143" s="223" t="s">
        <v>158</v>
      </c>
    </row>
    <row r="144" spans="2:65" s="1" customFormat="1" ht="63.75" customHeight="1">
      <c r="B144" s="39"/>
      <c r="C144" s="201" t="s">
        <v>256</v>
      </c>
      <c r="D144" s="201" t="s">
        <v>161</v>
      </c>
      <c r="E144" s="202" t="s">
        <v>173</v>
      </c>
      <c r="F144" s="203" t="s">
        <v>174</v>
      </c>
      <c r="G144" s="204" t="s">
        <v>164</v>
      </c>
      <c r="H144" s="205">
        <v>34.5</v>
      </c>
      <c r="I144" s="206"/>
      <c r="J144" s="207">
        <f>ROUND(I144*H144,2)</f>
        <v>0</v>
      </c>
      <c r="K144" s="203" t="s">
        <v>165</v>
      </c>
      <c r="L144" s="59"/>
      <c r="M144" s="208" t="s">
        <v>21</v>
      </c>
      <c r="N144" s="209" t="s">
        <v>43</v>
      </c>
      <c r="O144" s="40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22" t="s">
        <v>115</v>
      </c>
      <c r="AT144" s="22" t="s">
        <v>161</v>
      </c>
      <c r="AU144" s="22" t="s">
        <v>81</v>
      </c>
      <c r="AY144" s="22" t="s">
        <v>158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2" t="s">
        <v>79</v>
      </c>
      <c r="BK144" s="212">
        <f>ROUND(I144*H144,2)</f>
        <v>0</v>
      </c>
      <c r="BL144" s="22" t="s">
        <v>115</v>
      </c>
      <c r="BM144" s="22" t="s">
        <v>257</v>
      </c>
    </row>
    <row r="145" spans="2:65" s="12" customFormat="1">
      <c r="B145" s="213"/>
      <c r="C145" s="214"/>
      <c r="D145" s="215" t="s">
        <v>167</v>
      </c>
      <c r="E145" s="214"/>
      <c r="F145" s="216" t="s">
        <v>252</v>
      </c>
      <c r="G145" s="214"/>
      <c r="H145" s="217">
        <v>34.5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167</v>
      </c>
      <c r="AU145" s="223" t="s">
        <v>81</v>
      </c>
      <c r="AV145" s="12" t="s">
        <v>81</v>
      </c>
      <c r="AW145" s="12" t="s">
        <v>6</v>
      </c>
      <c r="AX145" s="12" t="s">
        <v>79</v>
      </c>
      <c r="AY145" s="223" t="s">
        <v>158</v>
      </c>
    </row>
    <row r="146" spans="2:65" s="1" customFormat="1" ht="63.75" customHeight="1">
      <c r="B146" s="39"/>
      <c r="C146" s="201" t="s">
        <v>258</v>
      </c>
      <c r="D146" s="201" t="s">
        <v>161</v>
      </c>
      <c r="E146" s="202" t="s">
        <v>176</v>
      </c>
      <c r="F146" s="203" t="s">
        <v>177</v>
      </c>
      <c r="G146" s="204" t="s">
        <v>164</v>
      </c>
      <c r="H146" s="205">
        <v>10.35</v>
      </c>
      <c r="I146" s="206"/>
      <c r="J146" s="207">
        <f>ROUND(I146*H146,2)</f>
        <v>0</v>
      </c>
      <c r="K146" s="203" t="s">
        <v>165</v>
      </c>
      <c r="L146" s="59"/>
      <c r="M146" s="208" t="s">
        <v>21</v>
      </c>
      <c r="N146" s="209" t="s">
        <v>43</v>
      </c>
      <c r="O146" s="40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22" t="s">
        <v>115</v>
      </c>
      <c r="AT146" s="22" t="s">
        <v>161</v>
      </c>
      <c r="AU146" s="22" t="s">
        <v>81</v>
      </c>
      <c r="AY146" s="22" t="s">
        <v>158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22" t="s">
        <v>79</v>
      </c>
      <c r="BK146" s="212">
        <f>ROUND(I146*H146,2)</f>
        <v>0</v>
      </c>
      <c r="BL146" s="22" t="s">
        <v>115</v>
      </c>
      <c r="BM146" s="22" t="s">
        <v>259</v>
      </c>
    </row>
    <row r="147" spans="2:65" s="12" customFormat="1">
      <c r="B147" s="213"/>
      <c r="C147" s="214"/>
      <c r="D147" s="215" t="s">
        <v>167</v>
      </c>
      <c r="E147" s="214"/>
      <c r="F147" s="216" t="s">
        <v>255</v>
      </c>
      <c r="G147" s="214"/>
      <c r="H147" s="217">
        <v>10.35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167</v>
      </c>
      <c r="AU147" s="223" t="s">
        <v>81</v>
      </c>
      <c r="AV147" s="12" t="s">
        <v>81</v>
      </c>
      <c r="AW147" s="12" t="s">
        <v>6</v>
      </c>
      <c r="AX147" s="12" t="s">
        <v>79</v>
      </c>
      <c r="AY147" s="223" t="s">
        <v>158</v>
      </c>
    </row>
    <row r="148" spans="2:65" s="1" customFormat="1" ht="38.25" customHeight="1">
      <c r="B148" s="39"/>
      <c r="C148" s="201" t="s">
        <v>260</v>
      </c>
      <c r="D148" s="201" t="s">
        <v>161</v>
      </c>
      <c r="E148" s="202" t="s">
        <v>180</v>
      </c>
      <c r="F148" s="203" t="s">
        <v>181</v>
      </c>
      <c r="G148" s="204" t="s">
        <v>164</v>
      </c>
      <c r="H148" s="205">
        <v>69</v>
      </c>
      <c r="I148" s="206"/>
      <c r="J148" s="207">
        <f>ROUND(I148*H148,2)</f>
        <v>0</v>
      </c>
      <c r="K148" s="203" t="s">
        <v>165</v>
      </c>
      <c r="L148" s="59"/>
      <c r="M148" s="208" t="s">
        <v>21</v>
      </c>
      <c r="N148" s="209" t="s">
        <v>43</v>
      </c>
      <c r="O148" s="40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22" t="s">
        <v>115</v>
      </c>
      <c r="AT148" s="22" t="s">
        <v>161</v>
      </c>
      <c r="AU148" s="22" t="s">
        <v>81</v>
      </c>
      <c r="AY148" s="22" t="s">
        <v>158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2" t="s">
        <v>79</v>
      </c>
      <c r="BK148" s="212">
        <f>ROUND(I148*H148,2)</f>
        <v>0</v>
      </c>
      <c r="BL148" s="22" t="s">
        <v>115</v>
      </c>
      <c r="BM148" s="22" t="s">
        <v>261</v>
      </c>
    </row>
    <row r="149" spans="2:65" s="1" customFormat="1" ht="38.25" customHeight="1">
      <c r="B149" s="39"/>
      <c r="C149" s="201" t="s">
        <v>262</v>
      </c>
      <c r="D149" s="201" t="s">
        <v>161</v>
      </c>
      <c r="E149" s="202" t="s">
        <v>184</v>
      </c>
      <c r="F149" s="203" t="s">
        <v>185</v>
      </c>
      <c r="G149" s="204" t="s">
        <v>164</v>
      </c>
      <c r="H149" s="205">
        <v>128</v>
      </c>
      <c r="I149" s="206"/>
      <c r="J149" s="207">
        <f>ROUND(I149*H149,2)</f>
        <v>0</v>
      </c>
      <c r="K149" s="203" t="s">
        <v>165</v>
      </c>
      <c r="L149" s="59"/>
      <c r="M149" s="208" t="s">
        <v>21</v>
      </c>
      <c r="N149" s="209" t="s">
        <v>43</v>
      </c>
      <c r="O149" s="40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22" t="s">
        <v>115</v>
      </c>
      <c r="AT149" s="22" t="s">
        <v>161</v>
      </c>
      <c r="AU149" s="22" t="s">
        <v>81</v>
      </c>
      <c r="AY149" s="22" t="s">
        <v>158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2" t="s">
        <v>79</v>
      </c>
      <c r="BK149" s="212">
        <f>ROUND(I149*H149,2)</f>
        <v>0</v>
      </c>
      <c r="BL149" s="22" t="s">
        <v>115</v>
      </c>
      <c r="BM149" s="22" t="s">
        <v>263</v>
      </c>
    </row>
    <row r="150" spans="2:65" s="12" customFormat="1">
      <c r="B150" s="213"/>
      <c r="C150" s="214"/>
      <c r="D150" s="215" t="s">
        <v>167</v>
      </c>
      <c r="E150" s="224" t="s">
        <v>21</v>
      </c>
      <c r="F150" s="216" t="s">
        <v>264</v>
      </c>
      <c r="G150" s="214"/>
      <c r="H150" s="217">
        <v>69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167</v>
      </c>
      <c r="AU150" s="223" t="s">
        <v>81</v>
      </c>
      <c r="AV150" s="12" t="s">
        <v>81</v>
      </c>
      <c r="AW150" s="12" t="s">
        <v>35</v>
      </c>
      <c r="AX150" s="12" t="s">
        <v>72</v>
      </c>
      <c r="AY150" s="223" t="s">
        <v>158</v>
      </c>
    </row>
    <row r="151" spans="2:65" s="12" customFormat="1">
      <c r="B151" s="213"/>
      <c r="C151" s="214"/>
      <c r="D151" s="215" t="s">
        <v>167</v>
      </c>
      <c r="E151" s="224" t="s">
        <v>21</v>
      </c>
      <c r="F151" s="216" t="s">
        <v>265</v>
      </c>
      <c r="G151" s="214"/>
      <c r="H151" s="217">
        <v>59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167</v>
      </c>
      <c r="AU151" s="223" t="s">
        <v>81</v>
      </c>
      <c r="AV151" s="12" t="s">
        <v>81</v>
      </c>
      <c r="AW151" s="12" t="s">
        <v>35</v>
      </c>
      <c r="AX151" s="12" t="s">
        <v>72</v>
      </c>
      <c r="AY151" s="223" t="s">
        <v>158</v>
      </c>
    </row>
    <row r="152" spans="2:65" s="13" customFormat="1">
      <c r="B152" s="225"/>
      <c r="C152" s="226"/>
      <c r="D152" s="215" t="s">
        <v>167</v>
      </c>
      <c r="E152" s="227" t="s">
        <v>21</v>
      </c>
      <c r="F152" s="228" t="s">
        <v>190</v>
      </c>
      <c r="G152" s="226"/>
      <c r="H152" s="229">
        <v>128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167</v>
      </c>
      <c r="AU152" s="235" t="s">
        <v>81</v>
      </c>
      <c r="AV152" s="13" t="s">
        <v>115</v>
      </c>
      <c r="AW152" s="13" t="s">
        <v>35</v>
      </c>
      <c r="AX152" s="13" t="s">
        <v>79</v>
      </c>
      <c r="AY152" s="235" t="s">
        <v>158</v>
      </c>
    </row>
    <row r="153" spans="2:65" s="1" customFormat="1" ht="25.5" customHeight="1">
      <c r="B153" s="39"/>
      <c r="C153" s="201" t="s">
        <v>266</v>
      </c>
      <c r="D153" s="201" t="s">
        <v>161</v>
      </c>
      <c r="E153" s="202" t="s">
        <v>192</v>
      </c>
      <c r="F153" s="203" t="s">
        <v>193</v>
      </c>
      <c r="G153" s="204" t="s">
        <v>164</v>
      </c>
      <c r="H153" s="205">
        <v>0.7</v>
      </c>
      <c r="I153" s="206"/>
      <c r="J153" s="207">
        <f>ROUND(I153*H153,2)</f>
        <v>0</v>
      </c>
      <c r="K153" s="203" t="s">
        <v>165</v>
      </c>
      <c r="L153" s="59"/>
      <c r="M153" s="208" t="s">
        <v>21</v>
      </c>
      <c r="N153" s="209" t="s">
        <v>43</v>
      </c>
      <c r="O153" s="40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2" t="s">
        <v>115</v>
      </c>
      <c r="AT153" s="22" t="s">
        <v>161</v>
      </c>
      <c r="AU153" s="22" t="s">
        <v>81</v>
      </c>
      <c r="AY153" s="22" t="s">
        <v>158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2" t="s">
        <v>79</v>
      </c>
      <c r="BK153" s="212">
        <f>ROUND(I153*H153,2)</f>
        <v>0</v>
      </c>
      <c r="BL153" s="22" t="s">
        <v>115</v>
      </c>
      <c r="BM153" s="22" t="s">
        <v>267</v>
      </c>
    </row>
    <row r="154" spans="2:65" s="1" customFormat="1" ht="51" customHeight="1">
      <c r="B154" s="39"/>
      <c r="C154" s="201" t="s">
        <v>268</v>
      </c>
      <c r="D154" s="201" t="s">
        <v>161</v>
      </c>
      <c r="E154" s="202" t="s">
        <v>196</v>
      </c>
      <c r="F154" s="203" t="s">
        <v>197</v>
      </c>
      <c r="G154" s="204" t="s">
        <v>164</v>
      </c>
      <c r="H154" s="205">
        <v>9</v>
      </c>
      <c r="I154" s="206"/>
      <c r="J154" s="207">
        <f>ROUND(I154*H154,2)</f>
        <v>0</v>
      </c>
      <c r="K154" s="203" t="s">
        <v>165</v>
      </c>
      <c r="L154" s="59"/>
      <c r="M154" s="208" t="s">
        <v>21</v>
      </c>
      <c r="N154" s="209" t="s">
        <v>43</v>
      </c>
      <c r="O154" s="40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2" t="s">
        <v>115</v>
      </c>
      <c r="AT154" s="22" t="s">
        <v>161</v>
      </c>
      <c r="AU154" s="22" t="s">
        <v>81</v>
      </c>
      <c r="AY154" s="22" t="s">
        <v>158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2" t="s">
        <v>79</v>
      </c>
      <c r="BK154" s="212">
        <f>ROUND(I154*H154,2)</f>
        <v>0</v>
      </c>
      <c r="BL154" s="22" t="s">
        <v>115</v>
      </c>
      <c r="BM154" s="22" t="s">
        <v>269</v>
      </c>
    </row>
    <row r="155" spans="2:65" s="1" customFormat="1" ht="16.5" customHeight="1">
      <c r="B155" s="39"/>
      <c r="C155" s="236" t="s">
        <v>270</v>
      </c>
      <c r="D155" s="236" t="s">
        <v>200</v>
      </c>
      <c r="E155" s="237" t="s">
        <v>201</v>
      </c>
      <c r="F155" s="238" t="s">
        <v>202</v>
      </c>
      <c r="G155" s="239" t="s">
        <v>203</v>
      </c>
      <c r="H155" s="240">
        <v>18</v>
      </c>
      <c r="I155" s="241"/>
      <c r="J155" s="242">
        <f>ROUND(I155*H155,2)</f>
        <v>0</v>
      </c>
      <c r="K155" s="238" t="s">
        <v>165</v>
      </c>
      <c r="L155" s="243"/>
      <c r="M155" s="244" t="s">
        <v>21</v>
      </c>
      <c r="N155" s="245" t="s">
        <v>43</v>
      </c>
      <c r="O155" s="40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22" t="s">
        <v>195</v>
      </c>
      <c r="AT155" s="22" t="s">
        <v>200</v>
      </c>
      <c r="AU155" s="22" t="s">
        <v>81</v>
      </c>
      <c r="AY155" s="22" t="s">
        <v>158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2" t="s">
        <v>79</v>
      </c>
      <c r="BK155" s="212">
        <f>ROUND(I155*H155,2)</f>
        <v>0</v>
      </c>
      <c r="BL155" s="22" t="s">
        <v>115</v>
      </c>
      <c r="BM155" s="22" t="s">
        <v>271</v>
      </c>
    </row>
    <row r="156" spans="2:65" s="12" customFormat="1">
      <c r="B156" s="213"/>
      <c r="C156" s="214"/>
      <c r="D156" s="215" t="s">
        <v>167</v>
      </c>
      <c r="E156" s="214"/>
      <c r="F156" s="216" t="s">
        <v>272</v>
      </c>
      <c r="G156" s="214"/>
      <c r="H156" s="217">
        <v>18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167</v>
      </c>
      <c r="AU156" s="223" t="s">
        <v>81</v>
      </c>
      <c r="AV156" s="12" t="s">
        <v>81</v>
      </c>
      <c r="AW156" s="12" t="s">
        <v>6</v>
      </c>
      <c r="AX156" s="12" t="s">
        <v>79</v>
      </c>
      <c r="AY156" s="223" t="s">
        <v>158</v>
      </c>
    </row>
    <row r="157" spans="2:65" s="1" customFormat="1" ht="38.25" customHeight="1">
      <c r="B157" s="39"/>
      <c r="C157" s="201" t="s">
        <v>273</v>
      </c>
      <c r="D157" s="201" t="s">
        <v>161</v>
      </c>
      <c r="E157" s="202" t="s">
        <v>207</v>
      </c>
      <c r="F157" s="203" t="s">
        <v>208</v>
      </c>
      <c r="G157" s="204" t="s">
        <v>164</v>
      </c>
      <c r="H157" s="205">
        <v>59</v>
      </c>
      <c r="I157" s="206"/>
      <c r="J157" s="207">
        <f>ROUND(I157*H157,2)</f>
        <v>0</v>
      </c>
      <c r="K157" s="203" t="s">
        <v>165</v>
      </c>
      <c r="L157" s="59"/>
      <c r="M157" s="208" t="s">
        <v>21</v>
      </c>
      <c r="N157" s="209" t="s">
        <v>43</v>
      </c>
      <c r="O157" s="40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22" t="s">
        <v>115</v>
      </c>
      <c r="AT157" s="22" t="s">
        <v>161</v>
      </c>
      <c r="AU157" s="22" t="s">
        <v>81</v>
      </c>
      <c r="AY157" s="22" t="s">
        <v>158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2" t="s">
        <v>79</v>
      </c>
      <c r="BK157" s="212">
        <f>ROUND(I157*H157,2)</f>
        <v>0</v>
      </c>
      <c r="BL157" s="22" t="s">
        <v>115</v>
      </c>
      <c r="BM157" s="22" t="s">
        <v>274</v>
      </c>
    </row>
    <row r="158" spans="2:65" s="1" customFormat="1" ht="25.5" customHeight="1">
      <c r="B158" s="39"/>
      <c r="C158" s="201" t="s">
        <v>275</v>
      </c>
      <c r="D158" s="201" t="s">
        <v>161</v>
      </c>
      <c r="E158" s="202" t="s">
        <v>211</v>
      </c>
      <c r="F158" s="203" t="s">
        <v>212</v>
      </c>
      <c r="G158" s="204" t="s">
        <v>164</v>
      </c>
      <c r="H158" s="205">
        <v>10</v>
      </c>
      <c r="I158" s="206"/>
      <c r="J158" s="207">
        <f>ROUND(I158*H158,2)</f>
        <v>0</v>
      </c>
      <c r="K158" s="203" t="s">
        <v>165</v>
      </c>
      <c r="L158" s="59"/>
      <c r="M158" s="208" t="s">
        <v>21</v>
      </c>
      <c r="N158" s="209" t="s">
        <v>43</v>
      </c>
      <c r="O158" s="40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2" t="s">
        <v>115</v>
      </c>
      <c r="AT158" s="22" t="s">
        <v>161</v>
      </c>
      <c r="AU158" s="22" t="s">
        <v>81</v>
      </c>
      <c r="AY158" s="22" t="s">
        <v>158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2" t="s">
        <v>79</v>
      </c>
      <c r="BK158" s="212">
        <f>ROUND(I158*H158,2)</f>
        <v>0</v>
      </c>
      <c r="BL158" s="22" t="s">
        <v>115</v>
      </c>
      <c r="BM158" s="22" t="s">
        <v>276</v>
      </c>
    </row>
    <row r="159" spans="2:65" s="12" customFormat="1">
      <c r="B159" s="213"/>
      <c r="C159" s="214"/>
      <c r="D159" s="215" t="s">
        <v>167</v>
      </c>
      <c r="E159" s="224" t="s">
        <v>21</v>
      </c>
      <c r="F159" s="216" t="s">
        <v>277</v>
      </c>
      <c r="G159" s="214"/>
      <c r="H159" s="217">
        <v>10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167</v>
      </c>
      <c r="AU159" s="223" t="s">
        <v>81</v>
      </c>
      <c r="AV159" s="12" t="s">
        <v>81</v>
      </c>
      <c r="AW159" s="12" t="s">
        <v>35</v>
      </c>
      <c r="AX159" s="12" t="s">
        <v>79</v>
      </c>
      <c r="AY159" s="223" t="s">
        <v>158</v>
      </c>
    </row>
    <row r="160" spans="2:65" s="11" customFormat="1" ht="29.85" customHeight="1">
      <c r="B160" s="185"/>
      <c r="C160" s="186"/>
      <c r="D160" s="187" t="s">
        <v>71</v>
      </c>
      <c r="E160" s="199" t="s">
        <v>278</v>
      </c>
      <c r="F160" s="199" t="s">
        <v>279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SUM(P161:P180)</f>
        <v>0</v>
      </c>
      <c r="Q160" s="193"/>
      <c r="R160" s="194">
        <f>SUM(R161:R180)</f>
        <v>0</v>
      </c>
      <c r="S160" s="193"/>
      <c r="T160" s="195">
        <f>SUM(T161:T180)</f>
        <v>0</v>
      </c>
      <c r="AR160" s="196" t="s">
        <v>79</v>
      </c>
      <c r="AT160" s="197" t="s">
        <v>71</v>
      </c>
      <c r="AU160" s="197" t="s">
        <v>79</v>
      </c>
      <c r="AY160" s="196" t="s">
        <v>158</v>
      </c>
      <c r="BK160" s="198">
        <f>SUM(BK161:BK180)</f>
        <v>0</v>
      </c>
    </row>
    <row r="161" spans="2:65" s="1" customFormat="1" ht="63.75" customHeight="1">
      <c r="B161" s="39"/>
      <c r="C161" s="201" t="s">
        <v>280</v>
      </c>
      <c r="D161" s="201" t="s">
        <v>161</v>
      </c>
      <c r="E161" s="202" t="s">
        <v>162</v>
      </c>
      <c r="F161" s="203" t="s">
        <v>163</v>
      </c>
      <c r="G161" s="204" t="s">
        <v>164</v>
      </c>
      <c r="H161" s="205">
        <v>70.8</v>
      </c>
      <c r="I161" s="206"/>
      <c r="J161" s="207">
        <f>ROUND(I161*H161,2)</f>
        <v>0</v>
      </c>
      <c r="K161" s="203" t="s">
        <v>165</v>
      </c>
      <c r="L161" s="59"/>
      <c r="M161" s="208" t="s">
        <v>21</v>
      </c>
      <c r="N161" s="209" t="s">
        <v>43</v>
      </c>
      <c r="O161" s="40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22" t="s">
        <v>115</v>
      </c>
      <c r="AT161" s="22" t="s">
        <v>161</v>
      </c>
      <c r="AU161" s="22" t="s">
        <v>81</v>
      </c>
      <c r="AY161" s="22" t="s">
        <v>158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2" t="s">
        <v>79</v>
      </c>
      <c r="BK161" s="212">
        <f>ROUND(I161*H161,2)</f>
        <v>0</v>
      </c>
      <c r="BL161" s="22" t="s">
        <v>115</v>
      </c>
      <c r="BM161" s="22" t="s">
        <v>281</v>
      </c>
    </row>
    <row r="162" spans="2:65" s="12" customFormat="1">
      <c r="B162" s="213"/>
      <c r="C162" s="214"/>
      <c r="D162" s="215" t="s">
        <v>167</v>
      </c>
      <c r="E162" s="214"/>
      <c r="F162" s="216" t="s">
        <v>282</v>
      </c>
      <c r="G162" s="214"/>
      <c r="H162" s="217">
        <v>70.8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167</v>
      </c>
      <c r="AU162" s="223" t="s">
        <v>81</v>
      </c>
      <c r="AV162" s="12" t="s">
        <v>81</v>
      </c>
      <c r="AW162" s="12" t="s">
        <v>6</v>
      </c>
      <c r="AX162" s="12" t="s">
        <v>79</v>
      </c>
      <c r="AY162" s="223" t="s">
        <v>158</v>
      </c>
    </row>
    <row r="163" spans="2:65" s="1" customFormat="1" ht="63.75" customHeight="1">
      <c r="B163" s="39"/>
      <c r="C163" s="201" t="s">
        <v>283</v>
      </c>
      <c r="D163" s="201" t="s">
        <v>161</v>
      </c>
      <c r="E163" s="202" t="s">
        <v>169</v>
      </c>
      <c r="F163" s="203" t="s">
        <v>170</v>
      </c>
      <c r="G163" s="204" t="s">
        <v>164</v>
      </c>
      <c r="H163" s="205">
        <v>21.24</v>
      </c>
      <c r="I163" s="206"/>
      <c r="J163" s="207">
        <f>ROUND(I163*H163,2)</f>
        <v>0</v>
      </c>
      <c r="K163" s="203" t="s">
        <v>165</v>
      </c>
      <c r="L163" s="59"/>
      <c r="M163" s="208" t="s">
        <v>21</v>
      </c>
      <c r="N163" s="209" t="s">
        <v>43</v>
      </c>
      <c r="O163" s="40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2" t="s">
        <v>115</v>
      </c>
      <c r="AT163" s="22" t="s">
        <v>161</v>
      </c>
      <c r="AU163" s="22" t="s">
        <v>81</v>
      </c>
      <c r="AY163" s="22" t="s">
        <v>158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2" t="s">
        <v>79</v>
      </c>
      <c r="BK163" s="212">
        <f>ROUND(I163*H163,2)</f>
        <v>0</v>
      </c>
      <c r="BL163" s="22" t="s">
        <v>115</v>
      </c>
      <c r="BM163" s="22" t="s">
        <v>284</v>
      </c>
    </row>
    <row r="164" spans="2:65" s="12" customFormat="1">
      <c r="B164" s="213"/>
      <c r="C164" s="214"/>
      <c r="D164" s="215" t="s">
        <v>167</v>
      </c>
      <c r="E164" s="214"/>
      <c r="F164" s="216" t="s">
        <v>285</v>
      </c>
      <c r="G164" s="214"/>
      <c r="H164" s="217">
        <v>21.24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167</v>
      </c>
      <c r="AU164" s="223" t="s">
        <v>81</v>
      </c>
      <c r="AV164" s="12" t="s">
        <v>81</v>
      </c>
      <c r="AW164" s="12" t="s">
        <v>6</v>
      </c>
      <c r="AX164" s="12" t="s">
        <v>79</v>
      </c>
      <c r="AY164" s="223" t="s">
        <v>158</v>
      </c>
    </row>
    <row r="165" spans="2:65" s="1" customFormat="1" ht="63.75" customHeight="1">
      <c r="B165" s="39"/>
      <c r="C165" s="201" t="s">
        <v>286</v>
      </c>
      <c r="D165" s="201" t="s">
        <v>161</v>
      </c>
      <c r="E165" s="202" t="s">
        <v>173</v>
      </c>
      <c r="F165" s="203" t="s">
        <v>174</v>
      </c>
      <c r="G165" s="204" t="s">
        <v>164</v>
      </c>
      <c r="H165" s="205">
        <v>70.849999999999994</v>
      </c>
      <c r="I165" s="206"/>
      <c r="J165" s="207">
        <f>ROUND(I165*H165,2)</f>
        <v>0</v>
      </c>
      <c r="K165" s="203" t="s">
        <v>165</v>
      </c>
      <c r="L165" s="59"/>
      <c r="M165" s="208" t="s">
        <v>21</v>
      </c>
      <c r="N165" s="209" t="s">
        <v>43</v>
      </c>
      <c r="O165" s="40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2" t="s">
        <v>115</v>
      </c>
      <c r="AT165" s="22" t="s">
        <v>161</v>
      </c>
      <c r="AU165" s="22" t="s">
        <v>81</v>
      </c>
      <c r="AY165" s="22" t="s">
        <v>158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2" t="s">
        <v>79</v>
      </c>
      <c r="BK165" s="212">
        <f>ROUND(I165*H165,2)</f>
        <v>0</v>
      </c>
      <c r="BL165" s="22" t="s">
        <v>115</v>
      </c>
      <c r="BM165" s="22" t="s">
        <v>287</v>
      </c>
    </row>
    <row r="166" spans="2:65" s="12" customFormat="1">
      <c r="B166" s="213"/>
      <c r="C166" s="214"/>
      <c r="D166" s="215" t="s">
        <v>167</v>
      </c>
      <c r="E166" s="214"/>
      <c r="F166" s="216" t="s">
        <v>288</v>
      </c>
      <c r="G166" s="214"/>
      <c r="H166" s="217">
        <v>70.849999999999994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167</v>
      </c>
      <c r="AU166" s="223" t="s">
        <v>81</v>
      </c>
      <c r="AV166" s="12" t="s">
        <v>81</v>
      </c>
      <c r="AW166" s="12" t="s">
        <v>6</v>
      </c>
      <c r="AX166" s="12" t="s">
        <v>79</v>
      </c>
      <c r="AY166" s="223" t="s">
        <v>158</v>
      </c>
    </row>
    <row r="167" spans="2:65" s="1" customFormat="1" ht="63.75" customHeight="1">
      <c r="B167" s="39"/>
      <c r="C167" s="201" t="s">
        <v>289</v>
      </c>
      <c r="D167" s="201" t="s">
        <v>161</v>
      </c>
      <c r="E167" s="202" t="s">
        <v>176</v>
      </c>
      <c r="F167" s="203" t="s">
        <v>177</v>
      </c>
      <c r="G167" s="204" t="s">
        <v>164</v>
      </c>
      <c r="H167" s="205">
        <v>21.24</v>
      </c>
      <c r="I167" s="206"/>
      <c r="J167" s="207">
        <f>ROUND(I167*H167,2)</f>
        <v>0</v>
      </c>
      <c r="K167" s="203" t="s">
        <v>165</v>
      </c>
      <c r="L167" s="59"/>
      <c r="M167" s="208" t="s">
        <v>21</v>
      </c>
      <c r="N167" s="209" t="s">
        <v>43</v>
      </c>
      <c r="O167" s="40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2" t="s">
        <v>115</v>
      </c>
      <c r="AT167" s="22" t="s">
        <v>161</v>
      </c>
      <c r="AU167" s="22" t="s">
        <v>81</v>
      </c>
      <c r="AY167" s="22" t="s">
        <v>158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2" t="s">
        <v>79</v>
      </c>
      <c r="BK167" s="212">
        <f>ROUND(I167*H167,2)</f>
        <v>0</v>
      </c>
      <c r="BL167" s="22" t="s">
        <v>115</v>
      </c>
      <c r="BM167" s="22" t="s">
        <v>290</v>
      </c>
    </row>
    <row r="168" spans="2:65" s="12" customFormat="1">
      <c r="B168" s="213"/>
      <c r="C168" s="214"/>
      <c r="D168" s="215" t="s">
        <v>167</v>
      </c>
      <c r="E168" s="214"/>
      <c r="F168" s="216" t="s">
        <v>285</v>
      </c>
      <c r="G168" s="214"/>
      <c r="H168" s="217">
        <v>21.24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167</v>
      </c>
      <c r="AU168" s="223" t="s">
        <v>81</v>
      </c>
      <c r="AV168" s="12" t="s">
        <v>81</v>
      </c>
      <c r="AW168" s="12" t="s">
        <v>6</v>
      </c>
      <c r="AX168" s="12" t="s">
        <v>79</v>
      </c>
      <c r="AY168" s="223" t="s">
        <v>158</v>
      </c>
    </row>
    <row r="169" spans="2:65" s="1" customFormat="1" ht="38.25" customHeight="1">
      <c r="B169" s="39"/>
      <c r="C169" s="201" t="s">
        <v>291</v>
      </c>
      <c r="D169" s="201" t="s">
        <v>161</v>
      </c>
      <c r="E169" s="202" t="s">
        <v>292</v>
      </c>
      <c r="F169" s="203" t="s">
        <v>293</v>
      </c>
      <c r="G169" s="204" t="s">
        <v>164</v>
      </c>
      <c r="H169" s="205">
        <v>141.6</v>
      </c>
      <c r="I169" s="206"/>
      <c r="J169" s="207">
        <f>ROUND(I169*H169,2)</f>
        <v>0</v>
      </c>
      <c r="K169" s="203" t="s">
        <v>165</v>
      </c>
      <c r="L169" s="59"/>
      <c r="M169" s="208" t="s">
        <v>21</v>
      </c>
      <c r="N169" s="209" t="s">
        <v>43</v>
      </c>
      <c r="O169" s="40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22" t="s">
        <v>115</v>
      </c>
      <c r="AT169" s="22" t="s">
        <v>161</v>
      </c>
      <c r="AU169" s="22" t="s">
        <v>81</v>
      </c>
      <c r="AY169" s="22" t="s">
        <v>158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2" t="s">
        <v>79</v>
      </c>
      <c r="BK169" s="212">
        <f>ROUND(I169*H169,2)</f>
        <v>0</v>
      </c>
      <c r="BL169" s="22" t="s">
        <v>115</v>
      </c>
      <c r="BM169" s="22" t="s">
        <v>294</v>
      </c>
    </row>
    <row r="170" spans="2:65" s="1" customFormat="1" ht="38.25" customHeight="1">
      <c r="B170" s="39"/>
      <c r="C170" s="201" t="s">
        <v>295</v>
      </c>
      <c r="D170" s="201" t="s">
        <v>161</v>
      </c>
      <c r="E170" s="202" t="s">
        <v>184</v>
      </c>
      <c r="F170" s="203" t="s">
        <v>185</v>
      </c>
      <c r="G170" s="204" t="s">
        <v>164</v>
      </c>
      <c r="H170" s="205">
        <v>241.2</v>
      </c>
      <c r="I170" s="206"/>
      <c r="J170" s="207">
        <f>ROUND(I170*H170,2)</f>
        <v>0</v>
      </c>
      <c r="K170" s="203" t="s">
        <v>165</v>
      </c>
      <c r="L170" s="59"/>
      <c r="M170" s="208" t="s">
        <v>21</v>
      </c>
      <c r="N170" s="209" t="s">
        <v>43</v>
      </c>
      <c r="O170" s="40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22" t="s">
        <v>115</v>
      </c>
      <c r="AT170" s="22" t="s">
        <v>161</v>
      </c>
      <c r="AU170" s="22" t="s">
        <v>81</v>
      </c>
      <c r="AY170" s="22" t="s">
        <v>158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2" t="s">
        <v>79</v>
      </c>
      <c r="BK170" s="212">
        <f>ROUND(I170*H170,2)</f>
        <v>0</v>
      </c>
      <c r="BL170" s="22" t="s">
        <v>115</v>
      </c>
      <c r="BM170" s="22" t="s">
        <v>296</v>
      </c>
    </row>
    <row r="171" spans="2:65" s="12" customFormat="1">
      <c r="B171" s="213"/>
      <c r="C171" s="214"/>
      <c r="D171" s="215" t="s">
        <v>167</v>
      </c>
      <c r="E171" s="224" t="s">
        <v>21</v>
      </c>
      <c r="F171" s="216" t="s">
        <v>297</v>
      </c>
      <c r="G171" s="214"/>
      <c r="H171" s="217">
        <v>141.6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167</v>
      </c>
      <c r="AU171" s="223" t="s">
        <v>81</v>
      </c>
      <c r="AV171" s="12" t="s">
        <v>81</v>
      </c>
      <c r="AW171" s="12" t="s">
        <v>35</v>
      </c>
      <c r="AX171" s="12" t="s">
        <v>72</v>
      </c>
      <c r="AY171" s="223" t="s">
        <v>158</v>
      </c>
    </row>
    <row r="172" spans="2:65" s="12" customFormat="1">
      <c r="B172" s="213"/>
      <c r="C172" s="214"/>
      <c r="D172" s="215" t="s">
        <v>167</v>
      </c>
      <c r="E172" s="224" t="s">
        <v>21</v>
      </c>
      <c r="F172" s="216" t="s">
        <v>298</v>
      </c>
      <c r="G172" s="214"/>
      <c r="H172" s="217">
        <v>99.6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167</v>
      </c>
      <c r="AU172" s="223" t="s">
        <v>81</v>
      </c>
      <c r="AV172" s="12" t="s">
        <v>81</v>
      </c>
      <c r="AW172" s="12" t="s">
        <v>35</v>
      </c>
      <c r="AX172" s="12" t="s">
        <v>72</v>
      </c>
      <c r="AY172" s="223" t="s">
        <v>158</v>
      </c>
    </row>
    <row r="173" spans="2:65" s="13" customFormat="1">
      <c r="B173" s="225"/>
      <c r="C173" s="226"/>
      <c r="D173" s="215" t="s">
        <v>167</v>
      </c>
      <c r="E173" s="227" t="s">
        <v>21</v>
      </c>
      <c r="F173" s="228" t="s">
        <v>190</v>
      </c>
      <c r="G173" s="226"/>
      <c r="H173" s="229">
        <v>241.2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167</v>
      </c>
      <c r="AU173" s="235" t="s">
        <v>81</v>
      </c>
      <c r="AV173" s="13" t="s">
        <v>115</v>
      </c>
      <c r="AW173" s="13" t="s">
        <v>35</v>
      </c>
      <c r="AX173" s="13" t="s">
        <v>79</v>
      </c>
      <c r="AY173" s="235" t="s">
        <v>158</v>
      </c>
    </row>
    <row r="174" spans="2:65" s="1" customFormat="1" ht="25.5" customHeight="1">
      <c r="B174" s="39"/>
      <c r="C174" s="201" t="s">
        <v>299</v>
      </c>
      <c r="D174" s="201" t="s">
        <v>161</v>
      </c>
      <c r="E174" s="202" t="s">
        <v>192</v>
      </c>
      <c r="F174" s="203" t="s">
        <v>193</v>
      </c>
      <c r="G174" s="204" t="s">
        <v>164</v>
      </c>
      <c r="H174" s="205">
        <v>2.9</v>
      </c>
      <c r="I174" s="206"/>
      <c r="J174" s="207">
        <f>ROUND(I174*H174,2)</f>
        <v>0</v>
      </c>
      <c r="K174" s="203" t="s">
        <v>165</v>
      </c>
      <c r="L174" s="59"/>
      <c r="M174" s="208" t="s">
        <v>21</v>
      </c>
      <c r="N174" s="209" t="s">
        <v>43</v>
      </c>
      <c r="O174" s="40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22" t="s">
        <v>115</v>
      </c>
      <c r="AT174" s="22" t="s">
        <v>161</v>
      </c>
      <c r="AU174" s="22" t="s">
        <v>81</v>
      </c>
      <c r="AY174" s="22" t="s">
        <v>158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22" t="s">
        <v>79</v>
      </c>
      <c r="BK174" s="212">
        <f>ROUND(I174*H174,2)</f>
        <v>0</v>
      </c>
      <c r="BL174" s="22" t="s">
        <v>115</v>
      </c>
      <c r="BM174" s="22" t="s">
        <v>300</v>
      </c>
    </row>
    <row r="175" spans="2:65" s="1" customFormat="1" ht="51" customHeight="1">
      <c r="B175" s="39"/>
      <c r="C175" s="201" t="s">
        <v>301</v>
      </c>
      <c r="D175" s="201" t="s">
        <v>161</v>
      </c>
      <c r="E175" s="202" t="s">
        <v>196</v>
      </c>
      <c r="F175" s="203" t="s">
        <v>197</v>
      </c>
      <c r="G175" s="204" t="s">
        <v>164</v>
      </c>
      <c r="H175" s="205">
        <v>36.700000000000003</v>
      </c>
      <c r="I175" s="206"/>
      <c r="J175" s="207">
        <f>ROUND(I175*H175,2)</f>
        <v>0</v>
      </c>
      <c r="K175" s="203" t="s">
        <v>165</v>
      </c>
      <c r="L175" s="59"/>
      <c r="M175" s="208" t="s">
        <v>21</v>
      </c>
      <c r="N175" s="209" t="s">
        <v>43</v>
      </c>
      <c r="O175" s="40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22" t="s">
        <v>115</v>
      </c>
      <c r="AT175" s="22" t="s">
        <v>161</v>
      </c>
      <c r="AU175" s="22" t="s">
        <v>81</v>
      </c>
      <c r="AY175" s="22" t="s">
        <v>158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2" t="s">
        <v>79</v>
      </c>
      <c r="BK175" s="212">
        <f>ROUND(I175*H175,2)</f>
        <v>0</v>
      </c>
      <c r="BL175" s="22" t="s">
        <v>115</v>
      </c>
      <c r="BM175" s="22" t="s">
        <v>302</v>
      </c>
    </row>
    <row r="176" spans="2:65" s="1" customFormat="1" ht="16.5" customHeight="1">
      <c r="B176" s="39"/>
      <c r="C176" s="236" t="s">
        <v>303</v>
      </c>
      <c r="D176" s="236" t="s">
        <v>200</v>
      </c>
      <c r="E176" s="237" t="s">
        <v>201</v>
      </c>
      <c r="F176" s="238" t="s">
        <v>202</v>
      </c>
      <c r="G176" s="239" t="s">
        <v>203</v>
      </c>
      <c r="H176" s="240">
        <v>73.400000000000006</v>
      </c>
      <c r="I176" s="241"/>
      <c r="J176" s="242">
        <f>ROUND(I176*H176,2)</f>
        <v>0</v>
      </c>
      <c r="K176" s="238" t="s">
        <v>165</v>
      </c>
      <c r="L176" s="243"/>
      <c r="M176" s="244" t="s">
        <v>21</v>
      </c>
      <c r="N176" s="245" t="s">
        <v>43</v>
      </c>
      <c r="O176" s="40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AR176" s="22" t="s">
        <v>195</v>
      </c>
      <c r="AT176" s="22" t="s">
        <v>200</v>
      </c>
      <c r="AU176" s="22" t="s">
        <v>81</v>
      </c>
      <c r="AY176" s="22" t="s">
        <v>158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2" t="s">
        <v>79</v>
      </c>
      <c r="BK176" s="212">
        <f>ROUND(I176*H176,2)</f>
        <v>0</v>
      </c>
      <c r="BL176" s="22" t="s">
        <v>115</v>
      </c>
      <c r="BM176" s="22" t="s">
        <v>304</v>
      </c>
    </row>
    <row r="177" spans="2:65" s="12" customFormat="1">
      <c r="B177" s="213"/>
      <c r="C177" s="214"/>
      <c r="D177" s="215" t="s">
        <v>167</v>
      </c>
      <c r="E177" s="214"/>
      <c r="F177" s="216" t="s">
        <v>305</v>
      </c>
      <c r="G177" s="214"/>
      <c r="H177" s="217">
        <v>73.400000000000006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167</v>
      </c>
      <c r="AU177" s="223" t="s">
        <v>81</v>
      </c>
      <c r="AV177" s="12" t="s">
        <v>81</v>
      </c>
      <c r="AW177" s="12" t="s">
        <v>6</v>
      </c>
      <c r="AX177" s="12" t="s">
        <v>79</v>
      </c>
      <c r="AY177" s="223" t="s">
        <v>158</v>
      </c>
    </row>
    <row r="178" spans="2:65" s="1" customFormat="1" ht="38.25" customHeight="1">
      <c r="B178" s="39"/>
      <c r="C178" s="201" t="s">
        <v>306</v>
      </c>
      <c r="D178" s="201" t="s">
        <v>161</v>
      </c>
      <c r="E178" s="202" t="s">
        <v>207</v>
      </c>
      <c r="F178" s="203" t="s">
        <v>208</v>
      </c>
      <c r="G178" s="204" t="s">
        <v>164</v>
      </c>
      <c r="H178" s="205">
        <v>99.6</v>
      </c>
      <c r="I178" s="206"/>
      <c r="J178" s="207">
        <f>ROUND(I178*H178,2)</f>
        <v>0</v>
      </c>
      <c r="K178" s="203" t="s">
        <v>165</v>
      </c>
      <c r="L178" s="59"/>
      <c r="M178" s="208" t="s">
        <v>21</v>
      </c>
      <c r="N178" s="209" t="s">
        <v>43</v>
      </c>
      <c r="O178" s="40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AR178" s="22" t="s">
        <v>115</v>
      </c>
      <c r="AT178" s="22" t="s">
        <v>161</v>
      </c>
      <c r="AU178" s="22" t="s">
        <v>81</v>
      </c>
      <c r="AY178" s="22" t="s">
        <v>158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22" t="s">
        <v>79</v>
      </c>
      <c r="BK178" s="212">
        <f>ROUND(I178*H178,2)</f>
        <v>0</v>
      </c>
      <c r="BL178" s="22" t="s">
        <v>115</v>
      </c>
      <c r="BM178" s="22" t="s">
        <v>307</v>
      </c>
    </row>
    <row r="179" spans="2:65" s="1" customFormat="1" ht="25.5" customHeight="1">
      <c r="B179" s="39"/>
      <c r="C179" s="201" t="s">
        <v>308</v>
      </c>
      <c r="D179" s="201" t="s">
        <v>161</v>
      </c>
      <c r="E179" s="202" t="s">
        <v>211</v>
      </c>
      <c r="F179" s="203" t="s">
        <v>212</v>
      </c>
      <c r="G179" s="204" t="s">
        <v>164</v>
      </c>
      <c r="H179" s="205">
        <v>42</v>
      </c>
      <c r="I179" s="206"/>
      <c r="J179" s="207">
        <f>ROUND(I179*H179,2)</f>
        <v>0</v>
      </c>
      <c r="K179" s="203" t="s">
        <v>165</v>
      </c>
      <c r="L179" s="59"/>
      <c r="M179" s="208" t="s">
        <v>21</v>
      </c>
      <c r="N179" s="209" t="s">
        <v>43</v>
      </c>
      <c r="O179" s="40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22" t="s">
        <v>115</v>
      </c>
      <c r="AT179" s="22" t="s">
        <v>161</v>
      </c>
      <c r="AU179" s="22" t="s">
        <v>81</v>
      </c>
      <c r="AY179" s="22" t="s">
        <v>158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2" t="s">
        <v>79</v>
      </c>
      <c r="BK179" s="212">
        <f>ROUND(I179*H179,2)</f>
        <v>0</v>
      </c>
      <c r="BL179" s="22" t="s">
        <v>115</v>
      </c>
      <c r="BM179" s="22" t="s">
        <v>309</v>
      </c>
    </row>
    <row r="180" spans="2:65" s="12" customFormat="1">
      <c r="B180" s="213"/>
      <c r="C180" s="214"/>
      <c r="D180" s="215" t="s">
        <v>167</v>
      </c>
      <c r="E180" s="224" t="s">
        <v>21</v>
      </c>
      <c r="F180" s="216" t="s">
        <v>310</v>
      </c>
      <c r="G180" s="214"/>
      <c r="H180" s="217">
        <v>42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167</v>
      </c>
      <c r="AU180" s="223" t="s">
        <v>81</v>
      </c>
      <c r="AV180" s="12" t="s">
        <v>81</v>
      </c>
      <c r="AW180" s="12" t="s">
        <v>35</v>
      </c>
      <c r="AX180" s="12" t="s">
        <v>79</v>
      </c>
      <c r="AY180" s="223" t="s">
        <v>158</v>
      </c>
    </row>
    <row r="181" spans="2:65" s="11" customFormat="1" ht="29.85" customHeight="1">
      <c r="B181" s="185"/>
      <c r="C181" s="186"/>
      <c r="D181" s="187" t="s">
        <v>71</v>
      </c>
      <c r="E181" s="199" t="s">
        <v>311</v>
      </c>
      <c r="F181" s="199" t="s">
        <v>312</v>
      </c>
      <c r="G181" s="186"/>
      <c r="H181" s="186"/>
      <c r="I181" s="189"/>
      <c r="J181" s="200">
        <f>BK181</f>
        <v>0</v>
      </c>
      <c r="K181" s="186"/>
      <c r="L181" s="191"/>
      <c r="M181" s="192"/>
      <c r="N181" s="193"/>
      <c r="O181" s="193"/>
      <c r="P181" s="194">
        <f>SUM(P182:P219)</f>
        <v>0</v>
      </c>
      <c r="Q181" s="193"/>
      <c r="R181" s="194">
        <f>SUM(R182:R219)</f>
        <v>3.0558619999999999</v>
      </c>
      <c r="S181" s="193"/>
      <c r="T181" s="195">
        <f>SUM(T182:T219)</f>
        <v>0</v>
      </c>
      <c r="AR181" s="196" t="s">
        <v>79</v>
      </c>
      <c r="AT181" s="197" t="s">
        <v>71</v>
      </c>
      <c r="AU181" s="197" t="s">
        <v>79</v>
      </c>
      <c r="AY181" s="196" t="s">
        <v>158</v>
      </c>
      <c r="BK181" s="198">
        <f>SUM(BK182:BK219)</f>
        <v>0</v>
      </c>
    </row>
    <row r="182" spans="2:65" s="1" customFormat="1" ht="63.75" customHeight="1">
      <c r="B182" s="39"/>
      <c r="C182" s="201" t="s">
        <v>313</v>
      </c>
      <c r="D182" s="201" t="s">
        <v>161</v>
      </c>
      <c r="E182" s="202" t="s">
        <v>314</v>
      </c>
      <c r="F182" s="203" t="s">
        <v>315</v>
      </c>
      <c r="G182" s="204" t="s">
        <v>164</v>
      </c>
      <c r="H182" s="205">
        <v>3868</v>
      </c>
      <c r="I182" s="206"/>
      <c r="J182" s="207">
        <f>ROUND(I182*H182,2)</f>
        <v>0</v>
      </c>
      <c r="K182" s="203" t="s">
        <v>165</v>
      </c>
      <c r="L182" s="59"/>
      <c r="M182" s="208" t="s">
        <v>21</v>
      </c>
      <c r="N182" s="209" t="s">
        <v>43</v>
      </c>
      <c r="O182" s="40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22" t="s">
        <v>115</v>
      </c>
      <c r="AT182" s="22" t="s">
        <v>161</v>
      </c>
      <c r="AU182" s="22" t="s">
        <v>81</v>
      </c>
      <c r="AY182" s="22" t="s">
        <v>158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2" t="s">
        <v>79</v>
      </c>
      <c r="BK182" s="212">
        <f>ROUND(I182*H182,2)</f>
        <v>0</v>
      </c>
      <c r="BL182" s="22" t="s">
        <v>115</v>
      </c>
      <c r="BM182" s="22" t="s">
        <v>316</v>
      </c>
    </row>
    <row r="183" spans="2:65" s="12" customFormat="1">
      <c r="B183" s="213"/>
      <c r="C183" s="214"/>
      <c r="D183" s="215" t="s">
        <v>167</v>
      </c>
      <c r="E183" s="224" t="s">
        <v>21</v>
      </c>
      <c r="F183" s="216" t="s">
        <v>317</v>
      </c>
      <c r="G183" s="214"/>
      <c r="H183" s="217">
        <v>7736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167</v>
      </c>
      <c r="AU183" s="223" t="s">
        <v>81</v>
      </c>
      <c r="AV183" s="12" t="s">
        <v>81</v>
      </c>
      <c r="AW183" s="12" t="s">
        <v>6</v>
      </c>
      <c r="AX183" s="12" t="s">
        <v>79</v>
      </c>
      <c r="AY183" s="223" t="s">
        <v>158</v>
      </c>
    </row>
    <row r="184" spans="2:65" s="12" customFormat="1">
      <c r="B184" s="213"/>
      <c r="C184" s="214"/>
      <c r="D184" s="215" t="s">
        <v>167</v>
      </c>
      <c r="E184" s="214"/>
      <c r="F184" s="216" t="s">
        <v>318</v>
      </c>
      <c r="G184" s="214"/>
      <c r="H184" s="217">
        <v>3868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167</v>
      </c>
      <c r="AU184" s="223" t="s">
        <v>81</v>
      </c>
      <c r="AV184" s="12" t="s">
        <v>81</v>
      </c>
      <c r="AW184" s="12" t="s">
        <v>6</v>
      </c>
      <c r="AX184" s="12" t="s">
        <v>79</v>
      </c>
      <c r="AY184" s="223" t="s">
        <v>158</v>
      </c>
    </row>
    <row r="185" spans="2:65" s="1" customFormat="1" ht="63.75" customHeight="1">
      <c r="B185" s="39"/>
      <c r="C185" s="201" t="s">
        <v>319</v>
      </c>
      <c r="D185" s="201" t="s">
        <v>161</v>
      </c>
      <c r="E185" s="202" t="s">
        <v>169</v>
      </c>
      <c r="F185" s="203" t="s">
        <v>170</v>
      </c>
      <c r="G185" s="204" t="s">
        <v>164</v>
      </c>
      <c r="H185" s="205">
        <v>1160.4000000000001</v>
      </c>
      <c r="I185" s="206"/>
      <c r="J185" s="207">
        <f>ROUND(I185*H185,2)</f>
        <v>0</v>
      </c>
      <c r="K185" s="203" t="s">
        <v>165</v>
      </c>
      <c r="L185" s="59"/>
      <c r="M185" s="208" t="s">
        <v>21</v>
      </c>
      <c r="N185" s="209" t="s">
        <v>43</v>
      </c>
      <c r="O185" s="40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2" t="s">
        <v>115</v>
      </c>
      <c r="AT185" s="22" t="s">
        <v>161</v>
      </c>
      <c r="AU185" s="22" t="s">
        <v>81</v>
      </c>
      <c r="AY185" s="22" t="s">
        <v>158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2" t="s">
        <v>79</v>
      </c>
      <c r="BK185" s="212">
        <f>ROUND(I185*H185,2)</f>
        <v>0</v>
      </c>
      <c r="BL185" s="22" t="s">
        <v>115</v>
      </c>
      <c r="BM185" s="22" t="s">
        <v>320</v>
      </c>
    </row>
    <row r="186" spans="2:65" s="12" customFormat="1">
      <c r="B186" s="213"/>
      <c r="C186" s="214"/>
      <c r="D186" s="215" t="s">
        <v>167</v>
      </c>
      <c r="E186" s="214"/>
      <c r="F186" s="216" t="s">
        <v>321</v>
      </c>
      <c r="G186" s="214"/>
      <c r="H186" s="217">
        <v>1160.4000000000001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167</v>
      </c>
      <c r="AU186" s="223" t="s">
        <v>81</v>
      </c>
      <c r="AV186" s="12" t="s">
        <v>81</v>
      </c>
      <c r="AW186" s="12" t="s">
        <v>6</v>
      </c>
      <c r="AX186" s="12" t="s">
        <v>79</v>
      </c>
      <c r="AY186" s="223" t="s">
        <v>158</v>
      </c>
    </row>
    <row r="187" spans="2:65" s="1" customFormat="1" ht="63.75" customHeight="1">
      <c r="B187" s="39"/>
      <c r="C187" s="201" t="s">
        <v>322</v>
      </c>
      <c r="D187" s="201" t="s">
        <v>161</v>
      </c>
      <c r="E187" s="202" t="s">
        <v>323</v>
      </c>
      <c r="F187" s="203" t="s">
        <v>324</v>
      </c>
      <c r="G187" s="204" t="s">
        <v>164</v>
      </c>
      <c r="H187" s="205">
        <v>3868</v>
      </c>
      <c r="I187" s="206"/>
      <c r="J187" s="207">
        <f>ROUND(I187*H187,2)</f>
        <v>0</v>
      </c>
      <c r="K187" s="203" t="s">
        <v>165</v>
      </c>
      <c r="L187" s="59"/>
      <c r="M187" s="208" t="s">
        <v>21</v>
      </c>
      <c r="N187" s="209" t="s">
        <v>43</v>
      </c>
      <c r="O187" s="40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22" t="s">
        <v>115</v>
      </c>
      <c r="AT187" s="22" t="s">
        <v>161</v>
      </c>
      <c r="AU187" s="22" t="s">
        <v>81</v>
      </c>
      <c r="AY187" s="22" t="s">
        <v>158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2" t="s">
        <v>79</v>
      </c>
      <c r="BK187" s="212">
        <f>ROUND(I187*H187,2)</f>
        <v>0</v>
      </c>
      <c r="BL187" s="22" t="s">
        <v>115</v>
      </c>
      <c r="BM187" s="22" t="s">
        <v>325</v>
      </c>
    </row>
    <row r="188" spans="2:65" s="12" customFormat="1">
      <c r="B188" s="213"/>
      <c r="C188" s="214"/>
      <c r="D188" s="215" t="s">
        <v>167</v>
      </c>
      <c r="E188" s="224" t="s">
        <v>21</v>
      </c>
      <c r="F188" s="216" t="s">
        <v>317</v>
      </c>
      <c r="G188" s="214"/>
      <c r="H188" s="217">
        <v>7736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167</v>
      </c>
      <c r="AU188" s="223" t="s">
        <v>81</v>
      </c>
      <c r="AV188" s="12" t="s">
        <v>81</v>
      </c>
      <c r="AW188" s="12" t="s">
        <v>6</v>
      </c>
      <c r="AX188" s="12" t="s">
        <v>79</v>
      </c>
      <c r="AY188" s="223" t="s">
        <v>158</v>
      </c>
    </row>
    <row r="189" spans="2:65" s="12" customFormat="1">
      <c r="B189" s="213"/>
      <c r="C189" s="214"/>
      <c r="D189" s="215" t="s">
        <v>167</v>
      </c>
      <c r="E189" s="214"/>
      <c r="F189" s="216" t="s">
        <v>318</v>
      </c>
      <c r="G189" s="214"/>
      <c r="H189" s="217">
        <v>3868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167</v>
      </c>
      <c r="AU189" s="223" t="s">
        <v>81</v>
      </c>
      <c r="AV189" s="12" t="s">
        <v>81</v>
      </c>
      <c r="AW189" s="12" t="s">
        <v>6</v>
      </c>
      <c r="AX189" s="12" t="s">
        <v>79</v>
      </c>
      <c r="AY189" s="223" t="s">
        <v>158</v>
      </c>
    </row>
    <row r="190" spans="2:65" s="1" customFormat="1" ht="63.75" customHeight="1">
      <c r="B190" s="39"/>
      <c r="C190" s="201" t="s">
        <v>326</v>
      </c>
      <c r="D190" s="201" t="s">
        <v>161</v>
      </c>
      <c r="E190" s="202" t="s">
        <v>176</v>
      </c>
      <c r="F190" s="203" t="s">
        <v>177</v>
      </c>
      <c r="G190" s="204" t="s">
        <v>164</v>
      </c>
      <c r="H190" s="205">
        <v>1160.4000000000001</v>
      </c>
      <c r="I190" s="206"/>
      <c r="J190" s="207">
        <f>ROUND(I190*H190,2)</f>
        <v>0</v>
      </c>
      <c r="K190" s="203" t="s">
        <v>165</v>
      </c>
      <c r="L190" s="59"/>
      <c r="M190" s="208" t="s">
        <v>21</v>
      </c>
      <c r="N190" s="209" t="s">
        <v>43</v>
      </c>
      <c r="O190" s="40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AR190" s="22" t="s">
        <v>115</v>
      </c>
      <c r="AT190" s="22" t="s">
        <v>161</v>
      </c>
      <c r="AU190" s="22" t="s">
        <v>81</v>
      </c>
      <c r="AY190" s="22" t="s">
        <v>158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22" t="s">
        <v>79</v>
      </c>
      <c r="BK190" s="212">
        <f>ROUND(I190*H190,2)</f>
        <v>0</v>
      </c>
      <c r="BL190" s="22" t="s">
        <v>115</v>
      </c>
      <c r="BM190" s="22" t="s">
        <v>327</v>
      </c>
    </row>
    <row r="191" spans="2:65" s="12" customFormat="1">
      <c r="B191" s="213"/>
      <c r="C191" s="214"/>
      <c r="D191" s="215" t="s">
        <v>167</v>
      </c>
      <c r="E191" s="214"/>
      <c r="F191" s="216" t="s">
        <v>321</v>
      </c>
      <c r="G191" s="214"/>
      <c r="H191" s="217">
        <v>1160.4000000000001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167</v>
      </c>
      <c r="AU191" s="223" t="s">
        <v>81</v>
      </c>
      <c r="AV191" s="12" t="s">
        <v>81</v>
      </c>
      <c r="AW191" s="12" t="s">
        <v>6</v>
      </c>
      <c r="AX191" s="12" t="s">
        <v>79</v>
      </c>
      <c r="AY191" s="223" t="s">
        <v>158</v>
      </c>
    </row>
    <row r="192" spans="2:65" s="1" customFormat="1" ht="38.25" customHeight="1">
      <c r="B192" s="39"/>
      <c r="C192" s="201" t="s">
        <v>328</v>
      </c>
      <c r="D192" s="201" t="s">
        <v>161</v>
      </c>
      <c r="E192" s="202" t="s">
        <v>180</v>
      </c>
      <c r="F192" s="203" t="s">
        <v>181</v>
      </c>
      <c r="G192" s="204" t="s">
        <v>164</v>
      </c>
      <c r="H192" s="205">
        <v>7736</v>
      </c>
      <c r="I192" s="206"/>
      <c r="J192" s="207">
        <f>ROUND(I192*H192,2)</f>
        <v>0</v>
      </c>
      <c r="K192" s="203" t="s">
        <v>165</v>
      </c>
      <c r="L192" s="59"/>
      <c r="M192" s="208" t="s">
        <v>21</v>
      </c>
      <c r="N192" s="209" t="s">
        <v>43</v>
      </c>
      <c r="O192" s="40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AR192" s="22" t="s">
        <v>115</v>
      </c>
      <c r="AT192" s="22" t="s">
        <v>161</v>
      </c>
      <c r="AU192" s="22" t="s">
        <v>81</v>
      </c>
      <c r="AY192" s="22" t="s">
        <v>158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2" t="s">
        <v>79</v>
      </c>
      <c r="BK192" s="212">
        <f>ROUND(I192*H192,2)</f>
        <v>0</v>
      </c>
      <c r="BL192" s="22" t="s">
        <v>115</v>
      </c>
      <c r="BM192" s="22" t="s">
        <v>329</v>
      </c>
    </row>
    <row r="193" spans="2:65" s="12" customFormat="1">
      <c r="B193" s="213"/>
      <c r="C193" s="214"/>
      <c r="D193" s="215" t="s">
        <v>167</v>
      </c>
      <c r="E193" s="224" t="s">
        <v>21</v>
      </c>
      <c r="F193" s="216" t="s">
        <v>317</v>
      </c>
      <c r="G193" s="214"/>
      <c r="H193" s="217">
        <v>7736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167</v>
      </c>
      <c r="AU193" s="223" t="s">
        <v>81</v>
      </c>
      <c r="AV193" s="12" t="s">
        <v>81</v>
      </c>
      <c r="AW193" s="12" t="s">
        <v>6</v>
      </c>
      <c r="AX193" s="12" t="s">
        <v>79</v>
      </c>
      <c r="AY193" s="223" t="s">
        <v>158</v>
      </c>
    </row>
    <row r="194" spans="2:65" s="1" customFormat="1" ht="38.25" customHeight="1">
      <c r="B194" s="39"/>
      <c r="C194" s="201" t="s">
        <v>330</v>
      </c>
      <c r="D194" s="201" t="s">
        <v>161</v>
      </c>
      <c r="E194" s="202" t="s">
        <v>184</v>
      </c>
      <c r="F194" s="203" t="s">
        <v>185</v>
      </c>
      <c r="G194" s="204" t="s">
        <v>164</v>
      </c>
      <c r="H194" s="205">
        <v>10843.9</v>
      </c>
      <c r="I194" s="206"/>
      <c r="J194" s="207">
        <f>ROUND(I194*H194,2)</f>
        <v>0</v>
      </c>
      <c r="K194" s="203" t="s">
        <v>165</v>
      </c>
      <c r="L194" s="59"/>
      <c r="M194" s="208" t="s">
        <v>21</v>
      </c>
      <c r="N194" s="209" t="s">
        <v>43</v>
      </c>
      <c r="O194" s="40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22" t="s">
        <v>115</v>
      </c>
      <c r="AT194" s="22" t="s">
        <v>161</v>
      </c>
      <c r="AU194" s="22" t="s">
        <v>81</v>
      </c>
      <c r="AY194" s="22" t="s">
        <v>158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22" t="s">
        <v>79</v>
      </c>
      <c r="BK194" s="212">
        <f>ROUND(I194*H194,2)</f>
        <v>0</v>
      </c>
      <c r="BL194" s="22" t="s">
        <v>115</v>
      </c>
      <c r="BM194" s="22" t="s">
        <v>331</v>
      </c>
    </row>
    <row r="195" spans="2:65" s="12" customFormat="1">
      <c r="B195" s="213"/>
      <c r="C195" s="214"/>
      <c r="D195" s="215" t="s">
        <v>167</v>
      </c>
      <c r="E195" s="224" t="s">
        <v>21</v>
      </c>
      <c r="F195" s="216" t="s">
        <v>332</v>
      </c>
      <c r="G195" s="214"/>
      <c r="H195" s="217">
        <v>7736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167</v>
      </c>
      <c r="AU195" s="223" t="s">
        <v>81</v>
      </c>
      <c r="AV195" s="12" t="s">
        <v>81</v>
      </c>
      <c r="AW195" s="12" t="s">
        <v>35</v>
      </c>
      <c r="AX195" s="12" t="s">
        <v>72</v>
      </c>
      <c r="AY195" s="223" t="s">
        <v>158</v>
      </c>
    </row>
    <row r="196" spans="2:65" s="12" customFormat="1">
      <c r="B196" s="213"/>
      <c r="C196" s="214"/>
      <c r="D196" s="215" t="s">
        <v>167</v>
      </c>
      <c r="E196" s="224" t="s">
        <v>21</v>
      </c>
      <c r="F196" s="216" t="s">
        <v>333</v>
      </c>
      <c r="G196" s="214"/>
      <c r="H196" s="217">
        <v>3107.9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167</v>
      </c>
      <c r="AU196" s="223" t="s">
        <v>81</v>
      </c>
      <c r="AV196" s="12" t="s">
        <v>81</v>
      </c>
      <c r="AW196" s="12" t="s">
        <v>35</v>
      </c>
      <c r="AX196" s="12" t="s">
        <v>72</v>
      </c>
      <c r="AY196" s="223" t="s">
        <v>158</v>
      </c>
    </row>
    <row r="197" spans="2:65" s="13" customFormat="1">
      <c r="B197" s="225"/>
      <c r="C197" s="226"/>
      <c r="D197" s="215" t="s">
        <v>167</v>
      </c>
      <c r="E197" s="227" t="s">
        <v>21</v>
      </c>
      <c r="F197" s="228" t="s">
        <v>190</v>
      </c>
      <c r="G197" s="226"/>
      <c r="H197" s="229">
        <v>10843.9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167</v>
      </c>
      <c r="AU197" s="235" t="s">
        <v>81</v>
      </c>
      <c r="AV197" s="13" t="s">
        <v>115</v>
      </c>
      <c r="AW197" s="13" t="s">
        <v>35</v>
      </c>
      <c r="AX197" s="13" t="s">
        <v>79</v>
      </c>
      <c r="AY197" s="235" t="s">
        <v>158</v>
      </c>
    </row>
    <row r="198" spans="2:65" s="1" customFormat="1" ht="25.5" customHeight="1">
      <c r="B198" s="39"/>
      <c r="C198" s="201" t="s">
        <v>334</v>
      </c>
      <c r="D198" s="201" t="s">
        <v>161</v>
      </c>
      <c r="E198" s="202" t="s">
        <v>335</v>
      </c>
      <c r="F198" s="203" t="s">
        <v>336</v>
      </c>
      <c r="G198" s="204" t="s">
        <v>164</v>
      </c>
      <c r="H198" s="205">
        <v>648.70000000000005</v>
      </c>
      <c r="I198" s="206"/>
      <c r="J198" s="207">
        <f>ROUND(I198*H198,2)</f>
        <v>0</v>
      </c>
      <c r="K198" s="203" t="s">
        <v>21</v>
      </c>
      <c r="L198" s="59"/>
      <c r="M198" s="208" t="s">
        <v>21</v>
      </c>
      <c r="N198" s="209" t="s">
        <v>43</v>
      </c>
      <c r="O198" s="40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AR198" s="22" t="s">
        <v>115</v>
      </c>
      <c r="AT198" s="22" t="s">
        <v>161</v>
      </c>
      <c r="AU198" s="22" t="s">
        <v>81</v>
      </c>
      <c r="AY198" s="22" t="s">
        <v>158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22" t="s">
        <v>79</v>
      </c>
      <c r="BK198" s="212">
        <f>ROUND(I198*H198,2)</f>
        <v>0</v>
      </c>
      <c r="BL198" s="22" t="s">
        <v>115</v>
      </c>
      <c r="BM198" s="22" t="s">
        <v>337</v>
      </c>
    </row>
    <row r="199" spans="2:65" s="12" customFormat="1">
      <c r="B199" s="213"/>
      <c r="C199" s="214"/>
      <c r="D199" s="215" t="s">
        <v>167</v>
      </c>
      <c r="E199" s="224" t="s">
        <v>21</v>
      </c>
      <c r="F199" s="216" t="s">
        <v>338</v>
      </c>
      <c r="G199" s="214"/>
      <c r="H199" s="217">
        <v>648.70000000000005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167</v>
      </c>
      <c r="AU199" s="223" t="s">
        <v>81</v>
      </c>
      <c r="AV199" s="12" t="s">
        <v>81</v>
      </c>
      <c r="AW199" s="12" t="s">
        <v>6</v>
      </c>
      <c r="AX199" s="12" t="s">
        <v>79</v>
      </c>
      <c r="AY199" s="223" t="s">
        <v>158</v>
      </c>
    </row>
    <row r="200" spans="2:65" s="1" customFormat="1" ht="25.5" customHeight="1">
      <c r="B200" s="39"/>
      <c r="C200" s="201" t="s">
        <v>339</v>
      </c>
      <c r="D200" s="201" t="s">
        <v>161</v>
      </c>
      <c r="E200" s="202" t="s">
        <v>340</v>
      </c>
      <c r="F200" s="203" t="s">
        <v>341</v>
      </c>
      <c r="G200" s="204" t="s">
        <v>164</v>
      </c>
      <c r="H200" s="205">
        <v>648.70000000000005</v>
      </c>
      <c r="I200" s="206"/>
      <c r="J200" s="207">
        <f>ROUND(I200*H200,2)</f>
        <v>0</v>
      </c>
      <c r="K200" s="203" t="s">
        <v>165</v>
      </c>
      <c r="L200" s="59"/>
      <c r="M200" s="208" t="s">
        <v>21</v>
      </c>
      <c r="N200" s="209" t="s">
        <v>43</v>
      </c>
      <c r="O200" s="40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AR200" s="22" t="s">
        <v>115</v>
      </c>
      <c r="AT200" s="22" t="s">
        <v>161</v>
      </c>
      <c r="AU200" s="22" t="s">
        <v>81</v>
      </c>
      <c r="AY200" s="22" t="s">
        <v>158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2" t="s">
        <v>79</v>
      </c>
      <c r="BK200" s="212">
        <f>ROUND(I200*H200,2)</f>
        <v>0</v>
      </c>
      <c r="BL200" s="22" t="s">
        <v>115</v>
      </c>
      <c r="BM200" s="22" t="s">
        <v>342</v>
      </c>
    </row>
    <row r="201" spans="2:65" s="12" customFormat="1">
      <c r="B201" s="213"/>
      <c r="C201" s="214"/>
      <c r="D201" s="215" t="s">
        <v>167</v>
      </c>
      <c r="E201" s="224" t="s">
        <v>21</v>
      </c>
      <c r="F201" s="216" t="s">
        <v>338</v>
      </c>
      <c r="G201" s="214"/>
      <c r="H201" s="217">
        <v>648.70000000000005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167</v>
      </c>
      <c r="AU201" s="223" t="s">
        <v>81</v>
      </c>
      <c r="AV201" s="12" t="s">
        <v>81</v>
      </c>
      <c r="AW201" s="12" t="s">
        <v>6</v>
      </c>
      <c r="AX201" s="12" t="s">
        <v>79</v>
      </c>
      <c r="AY201" s="223" t="s">
        <v>158</v>
      </c>
    </row>
    <row r="202" spans="2:65" s="1" customFormat="1" ht="25.5" customHeight="1">
      <c r="B202" s="39"/>
      <c r="C202" s="201" t="s">
        <v>343</v>
      </c>
      <c r="D202" s="201" t="s">
        <v>161</v>
      </c>
      <c r="E202" s="202" t="s">
        <v>192</v>
      </c>
      <c r="F202" s="203" t="s">
        <v>193</v>
      </c>
      <c r="G202" s="204" t="s">
        <v>164</v>
      </c>
      <c r="H202" s="205">
        <v>259.5</v>
      </c>
      <c r="I202" s="206"/>
      <c r="J202" s="207">
        <f>ROUND(I202*H202,2)</f>
        <v>0</v>
      </c>
      <c r="K202" s="203" t="s">
        <v>165</v>
      </c>
      <c r="L202" s="59"/>
      <c r="M202" s="208" t="s">
        <v>21</v>
      </c>
      <c r="N202" s="209" t="s">
        <v>43</v>
      </c>
      <c r="O202" s="40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22" t="s">
        <v>115</v>
      </c>
      <c r="AT202" s="22" t="s">
        <v>161</v>
      </c>
      <c r="AU202" s="22" t="s">
        <v>81</v>
      </c>
      <c r="AY202" s="22" t="s">
        <v>158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2" t="s">
        <v>79</v>
      </c>
      <c r="BK202" s="212">
        <f>ROUND(I202*H202,2)</f>
        <v>0</v>
      </c>
      <c r="BL202" s="22" t="s">
        <v>115</v>
      </c>
      <c r="BM202" s="22" t="s">
        <v>344</v>
      </c>
    </row>
    <row r="203" spans="2:65" s="12" customFormat="1">
      <c r="B203" s="213"/>
      <c r="C203" s="214"/>
      <c r="D203" s="215" t="s">
        <v>167</v>
      </c>
      <c r="E203" s="224" t="s">
        <v>21</v>
      </c>
      <c r="F203" s="216" t="s">
        <v>345</v>
      </c>
      <c r="G203" s="214"/>
      <c r="H203" s="217">
        <v>259.5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167</v>
      </c>
      <c r="AU203" s="223" t="s">
        <v>81</v>
      </c>
      <c r="AV203" s="12" t="s">
        <v>81</v>
      </c>
      <c r="AW203" s="12" t="s">
        <v>35</v>
      </c>
      <c r="AX203" s="12" t="s">
        <v>79</v>
      </c>
      <c r="AY203" s="223" t="s">
        <v>158</v>
      </c>
    </row>
    <row r="204" spans="2:65" s="1" customFormat="1" ht="51" customHeight="1">
      <c r="B204" s="39"/>
      <c r="C204" s="201" t="s">
        <v>346</v>
      </c>
      <c r="D204" s="201" t="s">
        <v>161</v>
      </c>
      <c r="E204" s="202" t="s">
        <v>196</v>
      </c>
      <c r="F204" s="203" t="s">
        <v>197</v>
      </c>
      <c r="G204" s="204" t="s">
        <v>164</v>
      </c>
      <c r="H204" s="205">
        <v>2667</v>
      </c>
      <c r="I204" s="206"/>
      <c r="J204" s="207">
        <f>ROUND(I204*H204,2)</f>
        <v>0</v>
      </c>
      <c r="K204" s="203" t="s">
        <v>165</v>
      </c>
      <c r="L204" s="59"/>
      <c r="M204" s="208" t="s">
        <v>21</v>
      </c>
      <c r="N204" s="209" t="s">
        <v>43</v>
      </c>
      <c r="O204" s="40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AR204" s="22" t="s">
        <v>115</v>
      </c>
      <c r="AT204" s="22" t="s">
        <v>161</v>
      </c>
      <c r="AU204" s="22" t="s">
        <v>81</v>
      </c>
      <c r="AY204" s="22" t="s">
        <v>158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2" t="s">
        <v>79</v>
      </c>
      <c r="BK204" s="212">
        <f>ROUND(I204*H204,2)</f>
        <v>0</v>
      </c>
      <c r="BL204" s="22" t="s">
        <v>115</v>
      </c>
      <c r="BM204" s="22" t="s">
        <v>347</v>
      </c>
    </row>
    <row r="205" spans="2:65" s="12" customFormat="1">
      <c r="B205" s="213"/>
      <c r="C205" s="214"/>
      <c r="D205" s="215" t="s">
        <v>167</v>
      </c>
      <c r="E205" s="224" t="s">
        <v>21</v>
      </c>
      <c r="F205" s="216" t="s">
        <v>348</v>
      </c>
      <c r="G205" s="214"/>
      <c r="H205" s="217">
        <v>2667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167</v>
      </c>
      <c r="AU205" s="223" t="s">
        <v>81</v>
      </c>
      <c r="AV205" s="12" t="s">
        <v>81</v>
      </c>
      <c r="AW205" s="12" t="s">
        <v>6</v>
      </c>
      <c r="AX205" s="12" t="s">
        <v>79</v>
      </c>
      <c r="AY205" s="223" t="s">
        <v>158</v>
      </c>
    </row>
    <row r="206" spans="2:65" s="1" customFormat="1" ht="16.5" customHeight="1">
      <c r="B206" s="39"/>
      <c r="C206" s="236" t="s">
        <v>349</v>
      </c>
      <c r="D206" s="236" t="s">
        <v>200</v>
      </c>
      <c r="E206" s="237" t="s">
        <v>201</v>
      </c>
      <c r="F206" s="238" t="s">
        <v>202</v>
      </c>
      <c r="G206" s="239" t="s">
        <v>203</v>
      </c>
      <c r="H206" s="240">
        <v>5334</v>
      </c>
      <c r="I206" s="241"/>
      <c r="J206" s="242">
        <f>ROUND(I206*H206,2)</f>
        <v>0</v>
      </c>
      <c r="K206" s="238" t="s">
        <v>165</v>
      </c>
      <c r="L206" s="243"/>
      <c r="M206" s="244" t="s">
        <v>21</v>
      </c>
      <c r="N206" s="245" t="s">
        <v>43</v>
      </c>
      <c r="O206" s="40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22" t="s">
        <v>195</v>
      </c>
      <c r="AT206" s="22" t="s">
        <v>200</v>
      </c>
      <c r="AU206" s="22" t="s">
        <v>81</v>
      </c>
      <c r="AY206" s="22" t="s">
        <v>158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2" t="s">
        <v>79</v>
      </c>
      <c r="BK206" s="212">
        <f>ROUND(I206*H206,2)</f>
        <v>0</v>
      </c>
      <c r="BL206" s="22" t="s">
        <v>115</v>
      </c>
      <c r="BM206" s="22" t="s">
        <v>350</v>
      </c>
    </row>
    <row r="207" spans="2:65" s="12" customFormat="1">
      <c r="B207" s="213"/>
      <c r="C207" s="214"/>
      <c r="D207" s="215" t="s">
        <v>167</v>
      </c>
      <c r="E207" s="214"/>
      <c r="F207" s="216" t="s">
        <v>351</v>
      </c>
      <c r="G207" s="214"/>
      <c r="H207" s="217">
        <v>5334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167</v>
      </c>
      <c r="AU207" s="223" t="s">
        <v>81</v>
      </c>
      <c r="AV207" s="12" t="s">
        <v>81</v>
      </c>
      <c r="AW207" s="12" t="s">
        <v>6</v>
      </c>
      <c r="AX207" s="12" t="s">
        <v>79</v>
      </c>
      <c r="AY207" s="223" t="s">
        <v>158</v>
      </c>
    </row>
    <row r="208" spans="2:65" s="1" customFormat="1" ht="38.25" customHeight="1">
      <c r="B208" s="39"/>
      <c r="C208" s="201" t="s">
        <v>352</v>
      </c>
      <c r="D208" s="201" t="s">
        <v>161</v>
      </c>
      <c r="E208" s="202" t="s">
        <v>207</v>
      </c>
      <c r="F208" s="203" t="s">
        <v>208</v>
      </c>
      <c r="G208" s="204" t="s">
        <v>164</v>
      </c>
      <c r="H208" s="205">
        <v>3107.9</v>
      </c>
      <c r="I208" s="206"/>
      <c r="J208" s="207">
        <f>ROUND(I208*H208,2)</f>
        <v>0</v>
      </c>
      <c r="K208" s="203" t="s">
        <v>165</v>
      </c>
      <c r="L208" s="59"/>
      <c r="M208" s="208" t="s">
        <v>21</v>
      </c>
      <c r="N208" s="209" t="s">
        <v>43</v>
      </c>
      <c r="O208" s="40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22" t="s">
        <v>115</v>
      </c>
      <c r="AT208" s="22" t="s">
        <v>161</v>
      </c>
      <c r="AU208" s="22" t="s">
        <v>81</v>
      </c>
      <c r="AY208" s="22" t="s">
        <v>158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2" t="s">
        <v>79</v>
      </c>
      <c r="BK208" s="212">
        <f>ROUND(I208*H208,2)</f>
        <v>0</v>
      </c>
      <c r="BL208" s="22" t="s">
        <v>115</v>
      </c>
      <c r="BM208" s="22" t="s">
        <v>353</v>
      </c>
    </row>
    <row r="209" spans="2:65" s="12" customFormat="1">
      <c r="B209" s="213"/>
      <c r="C209" s="214"/>
      <c r="D209" s="215" t="s">
        <v>167</v>
      </c>
      <c r="E209" s="224" t="s">
        <v>21</v>
      </c>
      <c r="F209" s="216" t="s">
        <v>354</v>
      </c>
      <c r="G209" s="214"/>
      <c r="H209" s="217">
        <v>3107.9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167</v>
      </c>
      <c r="AU209" s="223" t="s">
        <v>81</v>
      </c>
      <c r="AV209" s="12" t="s">
        <v>81</v>
      </c>
      <c r="AW209" s="12" t="s">
        <v>6</v>
      </c>
      <c r="AX209" s="12" t="s">
        <v>79</v>
      </c>
      <c r="AY209" s="223" t="s">
        <v>158</v>
      </c>
    </row>
    <row r="210" spans="2:65" s="1" customFormat="1" ht="25.5" customHeight="1">
      <c r="B210" s="39"/>
      <c r="C210" s="201" t="s">
        <v>355</v>
      </c>
      <c r="D210" s="201" t="s">
        <v>161</v>
      </c>
      <c r="E210" s="202" t="s">
        <v>211</v>
      </c>
      <c r="F210" s="203" t="s">
        <v>212</v>
      </c>
      <c r="G210" s="204" t="s">
        <v>164</v>
      </c>
      <c r="H210" s="205">
        <v>4628.1000000000004</v>
      </c>
      <c r="I210" s="206"/>
      <c r="J210" s="207">
        <f>ROUND(I210*H210,2)</f>
        <v>0</v>
      </c>
      <c r="K210" s="203" t="s">
        <v>165</v>
      </c>
      <c r="L210" s="59"/>
      <c r="M210" s="208" t="s">
        <v>21</v>
      </c>
      <c r="N210" s="209" t="s">
        <v>43</v>
      </c>
      <c r="O210" s="40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AR210" s="22" t="s">
        <v>115</v>
      </c>
      <c r="AT210" s="22" t="s">
        <v>161</v>
      </c>
      <c r="AU210" s="22" t="s">
        <v>81</v>
      </c>
      <c r="AY210" s="22" t="s">
        <v>158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22" t="s">
        <v>79</v>
      </c>
      <c r="BK210" s="212">
        <f>ROUND(I210*H210,2)</f>
        <v>0</v>
      </c>
      <c r="BL210" s="22" t="s">
        <v>115</v>
      </c>
      <c r="BM210" s="22" t="s">
        <v>356</v>
      </c>
    </row>
    <row r="211" spans="2:65" s="12" customFormat="1">
      <c r="B211" s="213"/>
      <c r="C211" s="214"/>
      <c r="D211" s="215" t="s">
        <v>167</v>
      </c>
      <c r="E211" s="224" t="s">
        <v>21</v>
      </c>
      <c r="F211" s="216" t="s">
        <v>357</v>
      </c>
      <c r="G211" s="214"/>
      <c r="H211" s="217">
        <v>1612.5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167</v>
      </c>
      <c r="AU211" s="223" t="s">
        <v>81</v>
      </c>
      <c r="AV211" s="12" t="s">
        <v>81</v>
      </c>
      <c r="AW211" s="12" t="s">
        <v>35</v>
      </c>
      <c r="AX211" s="12" t="s">
        <v>72</v>
      </c>
      <c r="AY211" s="223" t="s">
        <v>158</v>
      </c>
    </row>
    <row r="212" spans="2:65" s="12" customFormat="1">
      <c r="B212" s="213"/>
      <c r="C212" s="214"/>
      <c r="D212" s="215" t="s">
        <v>167</v>
      </c>
      <c r="E212" s="224" t="s">
        <v>21</v>
      </c>
      <c r="F212" s="216" t="s">
        <v>358</v>
      </c>
      <c r="G212" s="214"/>
      <c r="H212" s="217">
        <v>3015.6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167</v>
      </c>
      <c r="AU212" s="223" t="s">
        <v>81</v>
      </c>
      <c r="AV212" s="12" t="s">
        <v>81</v>
      </c>
      <c r="AW212" s="12" t="s">
        <v>35</v>
      </c>
      <c r="AX212" s="12" t="s">
        <v>72</v>
      </c>
      <c r="AY212" s="223" t="s">
        <v>158</v>
      </c>
    </row>
    <row r="213" spans="2:65" s="13" customFormat="1">
      <c r="B213" s="225"/>
      <c r="C213" s="226"/>
      <c r="D213" s="215" t="s">
        <v>167</v>
      </c>
      <c r="E213" s="227" t="s">
        <v>21</v>
      </c>
      <c r="F213" s="228" t="s">
        <v>190</v>
      </c>
      <c r="G213" s="226"/>
      <c r="H213" s="229">
        <v>4628.1000000000004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167</v>
      </c>
      <c r="AU213" s="235" t="s">
        <v>81</v>
      </c>
      <c r="AV213" s="13" t="s">
        <v>115</v>
      </c>
      <c r="AW213" s="13" t="s">
        <v>35</v>
      </c>
      <c r="AX213" s="13" t="s">
        <v>79</v>
      </c>
      <c r="AY213" s="235" t="s">
        <v>158</v>
      </c>
    </row>
    <row r="214" spans="2:65" s="1" customFormat="1" ht="25.5" customHeight="1">
      <c r="B214" s="39"/>
      <c r="C214" s="201" t="s">
        <v>359</v>
      </c>
      <c r="D214" s="201" t="s">
        <v>161</v>
      </c>
      <c r="E214" s="202" t="s">
        <v>360</v>
      </c>
      <c r="F214" s="203" t="s">
        <v>361</v>
      </c>
      <c r="G214" s="204" t="s">
        <v>362</v>
      </c>
      <c r="H214" s="205">
        <v>3315.7</v>
      </c>
      <c r="I214" s="206"/>
      <c r="J214" s="207">
        <f>ROUND(I214*H214,2)</f>
        <v>0</v>
      </c>
      <c r="K214" s="203" t="s">
        <v>165</v>
      </c>
      <c r="L214" s="59"/>
      <c r="M214" s="208" t="s">
        <v>21</v>
      </c>
      <c r="N214" s="209" t="s">
        <v>43</v>
      </c>
      <c r="O214" s="40"/>
      <c r="P214" s="210">
        <f>O214*H214</f>
        <v>0</v>
      </c>
      <c r="Q214" s="210">
        <v>3.6000000000000002E-4</v>
      </c>
      <c r="R214" s="210">
        <f>Q214*H214</f>
        <v>1.1936519999999999</v>
      </c>
      <c r="S214" s="210">
        <v>0</v>
      </c>
      <c r="T214" s="211">
        <f>S214*H214</f>
        <v>0</v>
      </c>
      <c r="AR214" s="22" t="s">
        <v>115</v>
      </c>
      <c r="AT214" s="22" t="s">
        <v>161</v>
      </c>
      <c r="AU214" s="22" t="s">
        <v>81</v>
      </c>
      <c r="AY214" s="22" t="s">
        <v>158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22" t="s">
        <v>79</v>
      </c>
      <c r="BK214" s="212">
        <f>ROUND(I214*H214,2)</f>
        <v>0</v>
      </c>
      <c r="BL214" s="22" t="s">
        <v>115</v>
      </c>
      <c r="BM214" s="22" t="s">
        <v>363</v>
      </c>
    </row>
    <row r="215" spans="2:65" s="12" customFormat="1">
      <c r="B215" s="213"/>
      <c r="C215" s="214"/>
      <c r="D215" s="215" t="s">
        <v>167</v>
      </c>
      <c r="E215" s="224" t="s">
        <v>21</v>
      </c>
      <c r="F215" s="216" t="s">
        <v>364</v>
      </c>
      <c r="G215" s="214"/>
      <c r="H215" s="217">
        <v>3315.7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167</v>
      </c>
      <c r="AU215" s="223" t="s">
        <v>81</v>
      </c>
      <c r="AV215" s="12" t="s">
        <v>81</v>
      </c>
      <c r="AW215" s="12" t="s">
        <v>6</v>
      </c>
      <c r="AX215" s="12" t="s">
        <v>79</v>
      </c>
      <c r="AY215" s="223" t="s">
        <v>158</v>
      </c>
    </row>
    <row r="216" spans="2:65" s="1" customFormat="1" ht="16.5" customHeight="1">
      <c r="B216" s="39"/>
      <c r="C216" s="201" t="s">
        <v>365</v>
      </c>
      <c r="D216" s="201" t="s">
        <v>161</v>
      </c>
      <c r="E216" s="202" t="s">
        <v>366</v>
      </c>
      <c r="F216" s="203" t="s">
        <v>367</v>
      </c>
      <c r="G216" s="204" t="s">
        <v>362</v>
      </c>
      <c r="H216" s="205">
        <v>5033</v>
      </c>
      <c r="I216" s="206"/>
      <c r="J216" s="207">
        <f>ROUND(I216*H216,2)</f>
        <v>0</v>
      </c>
      <c r="K216" s="203" t="s">
        <v>165</v>
      </c>
      <c r="L216" s="59"/>
      <c r="M216" s="208" t="s">
        <v>21</v>
      </c>
      <c r="N216" s="209" t="s">
        <v>43</v>
      </c>
      <c r="O216" s="40"/>
      <c r="P216" s="210">
        <f>O216*H216</f>
        <v>0</v>
      </c>
      <c r="Q216" s="210">
        <v>3.6999999999999999E-4</v>
      </c>
      <c r="R216" s="210">
        <f>Q216*H216</f>
        <v>1.8622099999999999</v>
      </c>
      <c r="S216" s="210">
        <v>0</v>
      </c>
      <c r="T216" s="211">
        <f>S216*H216</f>
        <v>0</v>
      </c>
      <c r="AR216" s="22" t="s">
        <v>115</v>
      </c>
      <c r="AT216" s="22" t="s">
        <v>161</v>
      </c>
      <c r="AU216" s="22" t="s">
        <v>81</v>
      </c>
      <c r="AY216" s="22" t="s">
        <v>158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2" t="s">
        <v>79</v>
      </c>
      <c r="BK216" s="212">
        <f>ROUND(I216*H216,2)</f>
        <v>0</v>
      </c>
      <c r="BL216" s="22" t="s">
        <v>115</v>
      </c>
      <c r="BM216" s="22" t="s">
        <v>368</v>
      </c>
    </row>
    <row r="217" spans="2:65" s="12" customFormat="1">
      <c r="B217" s="213"/>
      <c r="C217" s="214"/>
      <c r="D217" s="215" t="s">
        <v>167</v>
      </c>
      <c r="E217" s="224" t="s">
        <v>21</v>
      </c>
      <c r="F217" s="216" t="s">
        <v>369</v>
      </c>
      <c r="G217" s="214"/>
      <c r="H217" s="217">
        <v>5033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167</v>
      </c>
      <c r="AU217" s="223" t="s">
        <v>81</v>
      </c>
      <c r="AV217" s="12" t="s">
        <v>81</v>
      </c>
      <c r="AW217" s="12" t="s">
        <v>6</v>
      </c>
      <c r="AX217" s="12" t="s">
        <v>79</v>
      </c>
      <c r="AY217" s="223" t="s">
        <v>158</v>
      </c>
    </row>
    <row r="218" spans="2:65" s="1" customFormat="1" ht="16.5" customHeight="1">
      <c r="B218" s="39"/>
      <c r="C218" s="236" t="s">
        <v>370</v>
      </c>
      <c r="D218" s="236" t="s">
        <v>200</v>
      </c>
      <c r="E218" s="237" t="s">
        <v>371</v>
      </c>
      <c r="F218" s="238" t="s">
        <v>372</v>
      </c>
      <c r="G218" s="239" t="s">
        <v>373</v>
      </c>
      <c r="H218" s="240">
        <v>541</v>
      </c>
      <c r="I218" s="241"/>
      <c r="J218" s="242">
        <f>ROUND(I218*H218,2)</f>
        <v>0</v>
      </c>
      <c r="K218" s="238" t="s">
        <v>165</v>
      </c>
      <c r="L218" s="243"/>
      <c r="M218" s="244" t="s">
        <v>21</v>
      </c>
      <c r="N218" s="245" t="s">
        <v>43</v>
      </c>
      <c r="O218" s="40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22" t="s">
        <v>195</v>
      </c>
      <c r="AT218" s="22" t="s">
        <v>200</v>
      </c>
      <c r="AU218" s="22" t="s">
        <v>81</v>
      </c>
      <c r="AY218" s="22" t="s">
        <v>158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22" t="s">
        <v>79</v>
      </c>
      <c r="BK218" s="212">
        <f>ROUND(I218*H218,2)</f>
        <v>0</v>
      </c>
      <c r="BL218" s="22" t="s">
        <v>115</v>
      </c>
      <c r="BM218" s="22" t="s">
        <v>374</v>
      </c>
    </row>
    <row r="219" spans="2:65" s="12" customFormat="1">
      <c r="B219" s="213"/>
      <c r="C219" s="214"/>
      <c r="D219" s="215" t="s">
        <v>167</v>
      </c>
      <c r="E219" s="224" t="s">
        <v>21</v>
      </c>
      <c r="F219" s="216" t="s">
        <v>375</v>
      </c>
      <c r="G219" s="214"/>
      <c r="H219" s="217">
        <v>541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167</v>
      </c>
      <c r="AU219" s="223" t="s">
        <v>81</v>
      </c>
      <c r="AV219" s="12" t="s">
        <v>81</v>
      </c>
      <c r="AW219" s="12" t="s">
        <v>6</v>
      </c>
      <c r="AX219" s="12" t="s">
        <v>79</v>
      </c>
      <c r="AY219" s="223" t="s">
        <v>158</v>
      </c>
    </row>
    <row r="220" spans="2:65" s="11" customFormat="1" ht="29.85" customHeight="1">
      <c r="B220" s="185"/>
      <c r="C220" s="186"/>
      <c r="D220" s="187" t="s">
        <v>71</v>
      </c>
      <c r="E220" s="199" t="s">
        <v>376</v>
      </c>
      <c r="F220" s="199" t="s">
        <v>377</v>
      </c>
      <c r="G220" s="186"/>
      <c r="H220" s="186"/>
      <c r="I220" s="189"/>
      <c r="J220" s="200">
        <f>BK220</f>
        <v>0</v>
      </c>
      <c r="K220" s="186"/>
      <c r="L220" s="191"/>
      <c r="M220" s="192"/>
      <c r="N220" s="193"/>
      <c r="O220" s="193"/>
      <c r="P220" s="194">
        <f>SUM(P221:P256)</f>
        <v>0</v>
      </c>
      <c r="Q220" s="193"/>
      <c r="R220" s="194">
        <f>SUM(R221:R256)</f>
        <v>0.24165200000000001</v>
      </c>
      <c r="S220" s="193"/>
      <c r="T220" s="195">
        <f>SUM(T221:T256)</f>
        <v>0</v>
      </c>
      <c r="AR220" s="196" t="s">
        <v>79</v>
      </c>
      <c r="AT220" s="197" t="s">
        <v>71</v>
      </c>
      <c r="AU220" s="197" t="s">
        <v>79</v>
      </c>
      <c r="AY220" s="196" t="s">
        <v>158</v>
      </c>
      <c r="BK220" s="198">
        <f>SUM(BK221:BK256)</f>
        <v>0</v>
      </c>
    </row>
    <row r="221" spans="2:65" s="1" customFormat="1" ht="63.75" customHeight="1">
      <c r="B221" s="39"/>
      <c r="C221" s="201" t="s">
        <v>378</v>
      </c>
      <c r="D221" s="201" t="s">
        <v>161</v>
      </c>
      <c r="E221" s="202" t="s">
        <v>219</v>
      </c>
      <c r="F221" s="203" t="s">
        <v>220</v>
      </c>
      <c r="G221" s="204" t="s">
        <v>164</v>
      </c>
      <c r="H221" s="205">
        <v>391.9</v>
      </c>
      <c r="I221" s="206"/>
      <c r="J221" s="207">
        <f>ROUND(I221*H221,2)</f>
        <v>0</v>
      </c>
      <c r="K221" s="203" t="s">
        <v>165</v>
      </c>
      <c r="L221" s="59"/>
      <c r="M221" s="208" t="s">
        <v>21</v>
      </c>
      <c r="N221" s="209" t="s">
        <v>43</v>
      </c>
      <c r="O221" s="40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AR221" s="22" t="s">
        <v>115</v>
      </c>
      <c r="AT221" s="22" t="s">
        <v>161</v>
      </c>
      <c r="AU221" s="22" t="s">
        <v>81</v>
      </c>
      <c r="AY221" s="22" t="s">
        <v>158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2" t="s">
        <v>79</v>
      </c>
      <c r="BK221" s="212">
        <f>ROUND(I221*H221,2)</f>
        <v>0</v>
      </c>
      <c r="BL221" s="22" t="s">
        <v>115</v>
      </c>
      <c r="BM221" s="22" t="s">
        <v>379</v>
      </c>
    </row>
    <row r="222" spans="2:65" s="12" customFormat="1">
      <c r="B222" s="213"/>
      <c r="C222" s="214"/>
      <c r="D222" s="215" t="s">
        <v>167</v>
      </c>
      <c r="E222" s="224" t="s">
        <v>21</v>
      </c>
      <c r="F222" s="216" t="s">
        <v>380</v>
      </c>
      <c r="G222" s="214"/>
      <c r="H222" s="217">
        <v>783.8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167</v>
      </c>
      <c r="AU222" s="223" t="s">
        <v>81</v>
      </c>
      <c r="AV222" s="12" t="s">
        <v>81</v>
      </c>
      <c r="AW222" s="12" t="s">
        <v>6</v>
      </c>
      <c r="AX222" s="12" t="s">
        <v>79</v>
      </c>
      <c r="AY222" s="223" t="s">
        <v>158</v>
      </c>
    </row>
    <row r="223" spans="2:65" s="12" customFormat="1">
      <c r="B223" s="213"/>
      <c r="C223" s="214"/>
      <c r="D223" s="215" t="s">
        <v>167</v>
      </c>
      <c r="E223" s="214"/>
      <c r="F223" s="216" t="s">
        <v>381</v>
      </c>
      <c r="G223" s="214"/>
      <c r="H223" s="217">
        <v>391.9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167</v>
      </c>
      <c r="AU223" s="223" t="s">
        <v>81</v>
      </c>
      <c r="AV223" s="12" t="s">
        <v>81</v>
      </c>
      <c r="AW223" s="12" t="s">
        <v>6</v>
      </c>
      <c r="AX223" s="12" t="s">
        <v>79</v>
      </c>
      <c r="AY223" s="223" t="s">
        <v>158</v>
      </c>
    </row>
    <row r="224" spans="2:65" s="1" customFormat="1" ht="63.75" customHeight="1">
      <c r="B224" s="39"/>
      <c r="C224" s="201" t="s">
        <v>382</v>
      </c>
      <c r="D224" s="201" t="s">
        <v>161</v>
      </c>
      <c r="E224" s="202" t="s">
        <v>169</v>
      </c>
      <c r="F224" s="203" t="s">
        <v>170</v>
      </c>
      <c r="G224" s="204" t="s">
        <v>164</v>
      </c>
      <c r="H224" s="205">
        <v>117.57</v>
      </c>
      <c r="I224" s="206"/>
      <c r="J224" s="207">
        <f>ROUND(I224*H224,2)</f>
        <v>0</v>
      </c>
      <c r="K224" s="203" t="s">
        <v>165</v>
      </c>
      <c r="L224" s="59"/>
      <c r="M224" s="208" t="s">
        <v>21</v>
      </c>
      <c r="N224" s="209" t="s">
        <v>43</v>
      </c>
      <c r="O224" s="40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AR224" s="22" t="s">
        <v>115</v>
      </c>
      <c r="AT224" s="22" t="s">
        <v>161</v>
      </c>
      <c r="AU224" s="22" t="s">
        <v>81</v>
      </c>
      <c r="AY224" s="22" t="s">
        <v>158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22" t="s">
        <v>79</v>
      </c>
      <c r="BK224" s="212">
        <f>ROUND(I224*H224,2)</f>
        <v>0</v>
      </c>
      <c r="BL224" s="22" t="s">
        <v>115</v>
      </c>
      <c r="BM224" s="22" t="s">
        <v>383</v>
      </c>
    </row>
    <row r="225" spans="2:65" s="12" customFormat="1">
      <c r="B225" s="213"/>
      <c r="C225" s="214"/>
      <c r="D225" s="215" t="s">
        <v>167</v>
      </c>
      <c r="E225" s="214"/>
      <c r="F225" s="216" t="s">
        <v>384</v>
      </c>
      <c r="G225" s="214"/>
      <c r="H225" s="217">
        <v>117.57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167</v>
      </c>
      <c r="AU225" s="223" t="s">
        <v>81</v>
      </c>
      <c r="AV225" s="12" t="s">
        <v>81</v>
      </c>
      <c r="AW225" s="12" t="s">
        <v>6</v>
      </c>
      <c r="AX225" s="12" t="s">
        <v>79</v>
      </c>
      <c r="AY225" s="223" t="s">
        <v>158</v>
      </c>
    </row>
    <row r="226" spans="2:65" s="1" customFormat="1" ht="63.75" customHeight="1">
      <c r="B226" s="39"/>
      <c r="C226" s="201" t="s">
        <v>385</v>
      </c>
      <c r="D226" s="201" t="s">
        <v>161</v>
      </c>
      <c r="E226" s="202" t="s">
        <v>227</v>
      </c>
      <c r="F226" s="203" t="s">
        <v>228</v>
      </c>
      <c r="G226" s="204" t="s">
        <v>164</v>
      </c>
      <c r="H226" s="205">
        <v>391.9</v>
      </c>
      <c r="I226" s="206"/>
      <c r="J226" s="207">
        <f>ROUND(I226*H226,2)</f>
        <v>0</v>
      </c>
      <c r="K226" s="203" t="s">
        <v>165</v>
      </c>
      <c r="L226" s="59"/>
      <c r="M226" s="208" t="s">
        <v>21</v>
      </c>
      <c r="N226" s="209" t="s">
        <v>43</v>
      </c>
      <c r="O226" s="40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AR226" s="22" t="s">
        <v>115</v>
      </c>
      <c r="AT226" s="22" t="s">
        <v>161</v>
      </c>
      <c r="AU226" s="22" t="s">
        <v>81</v>
      </c>
      <c r="AY226" s="22" t="s">
        <v>158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2" t="s">
        <v>79</v>
      </c>
      <c r="BK226" s="212">
        <f>ROUND(I226*H226,2)</f>
        <v>0</v>
      </c>
      <c r="BL226" s="22" t="s">
        <v>115</v>
      </c>
      <c r="BM226" s="22" t="s">
        <v>386</v>
      </c>
    </row>
    <row r="227" spans="2:65" s="12" customFormat="1">
      <c r="B227" s="213"/>
      <c r="C227" s="214"/>
      <c r="D227" s="215" t="s">
        <v>167</v>
      </c>
      <c r="E227" s="224" t="s">
        <v>21</v>
      </c>
      <c r="F227" s="216" t="s">
        <v>380</v>
      </c>
      <c r="G227" s="214"/>
      <c r="H227" s="217">
        <v>783.8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167</v>
      </c>
      <c r="AU227" s="223" t="s">
        <v>81</v>
      </c>
      <c r="AV227" s="12" t="s">
        <v>81</v>
      </c>
      <c r="AW227" s="12" t="s">
        <v>6</v>
      </c>
      <c r="AX227" s="12" t="s">
        <v>79</v>
      </c>
      <c r="AY227" s="223" t="s">
        <v>158</v>
      </c>
    </row>
    <row r="228" spans="2:65" s="12" customFormat="1">
      <c r="B228" s="213"/>
      <c r="C228" s="214"/>
      <c r="D228" s="215" t="s">
        <v>167</v>
      </c>
      <c r="E228" s="214"/>
      <c r="F228" s="216" t="s">
        <v>381</v>
      </c>
      <c r="G228" s="214"/>
      <c r="H228" s="217">
        <v>391.9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167</v>
      </c>
      <c r="AU228" s="223" t="s">
        <v>81</v>
      </c>
      <c r="AV228" s="12" t="s">
        <v>81</v>
      </c>
      <c r="AW228" s="12" t="s">
        <v>6</v>
      </c>
      <c r="AX228" s="12" t="s">
        <v>79</v>
      </c>
      <c r="AY228" s="223" t="s">
        <v>158</v>
      </c>
    </row>
    <row r="229" spans="2:65" s="1" customFormat="1" ht="63.75" customHeight="1">
      <c r="B229" s="39"/>
      <c r="C229" s="201" t="s">
        <v>387</v>
      </c>
      <c r="D229" s="201" t="s">
        <v>161</v>
      </c>
      <c r="E229" s="202" t="s">
        <v>176</v>
      </c>
      <c r="F229" s="203" t="s">
        <v>177</v>
      </c>
      <c r="G229" s="204" t="s">
        <v>164</v>
      </c>
      <c r="H229" s="205">
        <v>117.57</v>
      </c>
      <c r="I229" s="206"/>
      <c r="J229" s="207">
        <f>ROUND(I229*H229,2)</f>
        <v>0</v>
      </c>
      <c r="K229" s="203" t="s">
        <v>165</v>
      </c>
      <c r="L229" s="59"/>
      <c r="M229" s="208" t="s">
        <v>21</v>
      </c>
      <c r="N229" s="209" t="s">
        <v>43</v>
      </c>
      <c r="O229" s="40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AR229" s="22" t="s">
        <v>115</v>
      </c>
      <c r="AT229" s="22" t="s">
        <v>161</v>
      </c>
      <c r="AU229" s="22" t="s">
        <v>81</v>
      </c>
      <c r="AY229" s="22" t="s">
        <v>158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22" t="s">
        <v>79</v>
      </c>
      <c r="BK229" s="212">
        <f>ROUND(I229*H229,2)</f>
        <v>0</v>
      </c>
      <c r="BL229" s="22" t="s">
        <v>115</v>
      </c>
      <c r="BM229" s="22" t="s">
        <v>388</v>
      </c>
    </row>
    <row r="230" spans="2:65" s="12" customFormat="1">
      <c r="B230" s="213"/>
      <c r="C230" s="214"/>
      <c r="D230" s="215" t="s">
        <v>167</v>
      </c>
      <c r="E230" s="214"/>
      <c r="F230" s="216" t="s">
        <v>384</v>
      </c>
      <c r="G230" s="214"/>
      <c r="H230" s="217">
        <v>117.57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167</v>
      </c>
      <c r="AU230" s="223" t="s">
        <v>81</v>
      </c>
      <c r="AV230" s="12" t="s">
        <v>81</v>
      </c>
      <c r="AW230" s="12" t="s">
        <v>6</v>
      </c>
      <c r="AX230" s="12" t="s">
        <v>79</v>
      </c>
      <c r="AY230" s="223" t="s">
        <v>158</v>
      </c>
    </row>
    <row r="231" spans="2:65" s="1" customFormat="1" ht="38.25" customHeight="1">
      <c r="B231" s="39"/>
      <c r="C231" s="201" t="s">
        <v>389</v>
      </c>
      <c r="D231" s="201" t="s">
        <v>161</v>
      </c>
      <c r="E231" s="202" t="s">
        <v>390</v>
      </c>
      <c r="F231" s="203" t="s">
        <v>391</v>
      </c>
      <c r="G231" s="204" t="s">
        <v>164</v>
      </c>
      <c r="H231" s="205">
        <v>783.8</v>
      </c>
      <c r="I231" s="206"/>
      <c r="J231" s="207">
        <f>ROUND(I231*H231,2)</f>
        <v>0</v>
      </c>
      <c r="K231" s="203" t="s">
        <v>165</v>
      </c>
      <c r="L231" s="59"/>
      <c r="M231" s="208" t="s">
        <v>21</v>
      </c>
      <c r="N231" s="209" t="s">
        <v>43</v>
      </c>
      <c r="O231" s="40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22" t="s">
        <v>115</v>
      </c>
      <c r="AT231" s="22" t="s">
        <v>161</v>
      </c>
      <c r="AU231" s="22" t="s">
        <v>81</v>
      </c>
      <c r="AY231" s="22" t="s">
        <v>158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2" t="s">
        <v>79</v>
      </c>
      <c r="BK231" s="212">
        <f>ROUND(I231*H231,2)</f>
        <v>0</v>
      </c>
      <c r="BL231" s="22" t="s">
        <v>115</v>
      </c>
      <c r="BM231" s="22" t="s">
        <v>392</v>
      </c>
    </row>
    <row r="232" spans="2:65" s="12" customFormat="1">
      <c r="B232" s="213"/>
      <c r="C232" s="214"/>
      <c r="D232" s="215" t="s">
        <v>167</v>
      </c>
      <c r="E232" s="224" t="s">
        <v>21</v>
      </c>
      <c r="F232" s="216" t="s">
        <v>380</v>
      </c>
      <c r="G232" s="214"/>
      <c r="H232" s="217">
        <v>783.8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167</v>
      </c>
      <c r="AU232" s="223" t="s">
        <v>81</v>
      </c>
      <c r="AV232" s="12" t="s">
        <v>81</v>
      </c>
      <c r="AW232" s="12" t="s">
        <v>6</v>
      </c>
      <c r="AX232" s="12" t="s">
        <v>79</v>
      </c>
      <c r="AY232" s="223" t="s">
        <v>158</v>
      </c>
    </row>
    <row r="233" spans="2:65" s="1" customFormat="1" ht="38.25" customHeight="1">
      <c r="B233" s="39"/>
      <c r="C233" s="201" t="s">
        <v>393</v>
      </c>
      <c r="D233" s="201" t="s">
        <v>161</v>
      </c>
      <c r="E233" s="202" t="s">
        <v>184</v>
      </c>
      <c r="F233" s="203" t="s">
        <v>185</v>
      </c>
      <c r="G233" s="204" t="s">
        <v>164</v>
      </c>
      <c r="H233" s="205">
        <v>1202.8</v>
      </c>
      <c r="I233" s="206"/>
      <c r="J233" s="207">
        <f>ROUND(I233*H233,2)</f>
        <v>0</v>
      </c>
      <c r="K233" s="203" t="s">
        <v>165</v>
      </c>
      <c r="L233" s="59"/>
      <c r="M233" s="208" t="s">
        <v>21</v>
      </c>
      <c r="N233" s="209" t="s">
        <v>43</v>
      </c>
      <c r="O233" s="40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AR233" s="22" t="s">
        <v>115</v>
      </c>
      <c r="AT233" s="22" t="s">
        <v>161</v>
      </c>
      <c r="AU233" s="22" t="s">
        <v>81</v>
      </c>
      <c r="AY233" s="22" t="s">
        <v>158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22" t="s">
        <v>79</v>
      </c>
      <c r="BK233" s="212">
        <f>ROUND(I233*H233,2)</f>
        <v>0</v>
      </c>
      <c r="BL233" s="22" t="s">
        <v>115</v>
      </c>
      <c r="BM233" s="22" t="s">
        <v>394</v>
      </c>
    </row>
    <row r="234" spans="2:65" s="12" customFormat="1">
      <c r="B234" s="213"/>
      <c r="C234" s="214"/>
      <c r="D234" s="215" t="s">
        <v>167</v>
      </c>
      <c r="E234" s="224" t="s">
        <v>21</v>
      </c>
      <c r="F234" s="216" t="s">
        <v>395</v>
      </c>
      <c r="G234" s="214"/>
      <c r="H234" s="217">
        <v>783.8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167</v>
      </c>
      <c r="AU234" s="223" t="s">
        <v>81</v>
      </c>
      <c r="AV234" s="12" t="s">
        <v>81</v>
      </c>
      <c r="AW234" s="12" t="s">
        <v>35</v>
      </c>
      <c r="AX234" s="12" t="s">
        <v>72</v>
      </c>
      <c r="AY234" s="223" t="s">
        <v>158</v>
      </c>
    </row>
    <row r="235" spans="2:65" s="12" customFormat="1">
      <c r="B235" s="213"/>
      <c r="C235" s="214"/>
      <c r="D235" s="215" t="s">
        <v>167</v>
      </c>
      <c r="E235" s="224" t="s">
        <v>21</v>
      </c>
      <c r="F235" s="216" t="s">
        <v>396</v>
      </c>
      <c r="G235" s="214"/>
      <c r="H235" s="217">
        <v>419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167</v>
      </c>
      <c r="AU235" s="223" t="s">
        <v>81</v>
      </c>
      <c r="AV235" s="12" t="s">
        <v>81</v>
      </c>
      <c r="AW235" s="12" t="s">
        <v>35</v>
      </c>
      <c r="AX235" s="12" t="s">
        <v>72</v>
      </c>
      <c r="AY235" s="223" t="s">
        <v>158</v>
      </c>
    </row>
    <row r="236" spans="2:65" s="13" customFormat="1">
      <c r="B236" s="225"/>
      <c r="C236" s="226"/>
      <c r="D236" s="215" t="s">
        <v>167</v>
      </c>
      <c r="E236" s="227" t="s">
        <v>21</v>
      </c>
      <c r="F236" s="228" t="s">
        <v>190</v>
      </c>
      <c r="G236" s="226"/>
      <c r="H236" s="229">
        <v>1202.8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167</v>
      </c>
      <c r="AU236" s="235" t="s">
        <v>81</v>
      </c>
      <c r="AV236" s="13" t="s">
        <v>115</v>
      </c>
      <c r="AW236" s="13" t="s">
        <v>35</v>
      </c>
      <c r="AX236" s="13" t="s">
        <v>79</v>
      </c>
      <c r="AY236" s="235" t="s">
        <v>158</v>
      </c>
    </row>
    <row r="237" spans="2:65" s="1" customFormat="1" ht="25.5" customHeight="1">
      <c r="B237" s="39"/>
      <c r="C237" s="201" t="s">
        <v>397</v>
      </c>
      <c r="D237" s="201" t="s">
        <v>161</v>
      </c>
      <c r="E237" s="202" t="s">
        <v>335</v>
      </c>
      <c r="F237" s="203" t="s">
        <v>336</v>
      </c>
      <c r="G237" s="204" t="s">
        <v>164</v>
      </c>
      <c r="H237" s="205">
        <v>51.3</v>
      </c>
      <c r="I237" s="206"/>
      <c r="J237" s="207">
        <f>ROUND(I237*H237,2)</f>
        <v>0</v>
      </c>
      <c r="K237" s="203" t="s">
        <v>21</v>
      </c>
      <c r="L237" s="59"/>
      <c r="M237" s="208" t="s">
        <v>21</v>
      </c>
      <c r="N237" s="209" t="s">
        <v>43</v>
      </c>
      <c r="O237" s="40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AR237" s="22" t="s">
        <v>115</v>
      </c>
      <c r="AT237" s="22" t="s">
        <v>161</v>
      </c>
      <c r="AU237" s="22" t="s">
        <v>81</v>
      </c>
      <c r="AY237" s="22" t="s">
        <v>158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22" t="s">
        <v>79</v>
      </c>
      <c r="BK237" s="212">
        <f>ROUND(I237*H237,2)</f>
        <v>0</v>
      </c>
      <c r="BL237" s="22" t="s">
        <v>115</v>
      </c>
      <c r="BM237" s="22" t="s">
        <v>398</v>
      </c>
    </row>
    <row r="238" spans="2:65" s="12" customFormat="1">
      <c r="B238" s="213"/>
      <c r="C238" s="214"/>
      <c r="D238" s="215" t="s">
        <v>167</v>
      </c>
      <c r="E238" s="224" t="s">
        <v>21</v>
      </c>
      <c r="F238" s="216" t="s">
        <v>399</v>
      </c>
      <c r="G238" s="214"/>
      <c r="H238" s="217">
        <v>51.3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167</v>
      </c>
      <c r="AU238" s="223" t="s">
        <v>81</v>
      </c>
      <c r="AV238" s="12" t="s">
        <v>81</v>
      </c>
      <c r="AW238" s="12" t="s">
        <v>6</v>
      </c>
      <c r="AX238" s="12" t="s">
        <v>79</v>
      </c>
      <c r="AY238" s="223" t="s">
        <v>158</v>
      </c>
    </row>
    <row r="239" spans="2:65" s="1" customFormat="1" ht="25.5" customHeight="1">
      <c r="B239" s="39"/>
      <c r="C239" s="201" t="s">
        <v>400</v>
      </c>
      <c r="D239" s="201" t="s">
        <v>161</v>
      </c>
      <c r="E239" s="202" t="s">
        <v>340</v>
      </c>
      <c r="F239" s="203" t="s">
        <v>341</v>
      </c>
      <c r="G239" s="204" t="s">
        <v>164</v>
      </c>
      <c r="H239" s="205">
        <v>51.3</v>
      </c>
      <c r="I239" s="206"/>
      <c r="J239" s="207">
        <f>ROUND(I239*H239,2)</f>
        <v>0</v>
      </c>
      <c r="K239" s="203" t="s">
        <v>165</v>
      </c>
      <c r="L239" s="59"/>
      <c r="M239" s="208" t="s">
        <v>21</v>
      </c>
      <c r="N239" s="209" t="s">
        <v>43</v>
      </c>
      <c r="O239" s="40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22" t="s">
        <v>115</v>
      </c>
      <c r="AT239" s="22" t="s">
        <v>161</v>
      </c>
      <c r="AU239" s="22" t="s">
        <v>81</v>
      </c>
      <c r="AY239" s="22" t="s">
        <v>158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22" t="s">
        <v>79</v>
      </c>
      <c r="BK239" s="212">
        <f>ROUND(I239*H239,2)</f>
        <v>0</v>
      </c>
      <c r="BL239" s="22" t="s">
        <v>115</v>
      </c>
      <c r="BM239" s="22" t="s">
        <v>401</v>
      </c>
    </row>
    <row r="240" spans="2:65" s="12" customFormat="1">
      <c r="B240" s="213"/>
      <c r="C240" s="214"/>
      <c r="D240" s="215" t="s">
        <v>167</v>
      </c>
      <c r="E240" s="224" t="s">
        <v>21</v>
      </c>
      <c r="F240" s="216" t="s">
        <v>399</v>
      </c>
      <c r="G240" s="214"/>
      <c r="H240" s="217">
        <v>51.3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167</v>
      </c>
      <c r="AU240" s="223" t="s">
        <v>81</v>
      </c>
      <c r="AV240" s="12" t="s">
        <v>81</v>
      </c>
      <c r="AW240" s="12" t="s">
        <v>6</v>
      </c>
      <c r="AX240" s="12" t="s">
        <v>79</v>
      </c>
      <c r="AY240" s="223" t="s">
        <v>158</v>
      </c>
    </row>
    <row r="241" spans="2:65" s="1" customFormat="1" ht="25.5" customHeight="1">
      <c r="B241" s="39"/>
      <c r="C241" s="201" t="s">
        <v>402</v>
      </c>
      <c r="D241" s="201" t="s">
        <v>161</v>
      </c>
      <c r="E241" s="202" t="s">
        <v>192</v>
      </c>
      <c r="F241" s="203" t="s">
        <v>193</v>
      </c>
      <c r="G241" s="204" t="s">
        <v>164</v>
      </c>
      <c r="H241" s="205">
        <v>20.6</v>
      </c>
      <c r="I241" s="206"/>
      <c r="J241" s="207">
        <f>ROUND(I241*H241,2)</f>
        <v>0</v>
      </c>
      <c r="K241" s="203" t="s">
        <v>165</v>
      </c>
      <c r="L241" s="59"/>
      <c r="M241" s="208" t="s">
        <v>21</v>
      </c>
      <c r="N241" s="209" t="s">
        <v>43</v>
      </c>
      <c r="O241" s="40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AR241" s="22" t="s">
        <v>115</v>
      </c>
      <c r="AT241" s="22" t="s">
        <v>161</v>
      </c>
      <c r="AU241" s="22" t="s">
        <v>81</v>
      </c>
      <c r="AY241" s="22" t="s">
        <v>158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22" t="s">
        <v>79</v>
      </c>
      <c r="BK241" s="212">
        <f>ROUND(I241*H241,2)</f>
        <v>0</v>
      </c>
      <c r="BL241" s="22" t="s">
        <v>115</v>
      </c>
      <c r="BM241" s="22" t="s">
        <v>403</v>
      </c>
    </row>
    <row r="242" spans="2:65" s="12" customFormat="1">
      <c r="B242" s="213"/>
      <c r="C242" s="214"/>
      <c r="D242" s="215" t="s">
        <v>167</v>
      </c>
      <c r="E242" s="224" t="s">
        <v>21</v>
      </c>
      <c r="F242" s="216" t="s">
        <v>404</v>
      </c>
      <c r="G242" s="214"/>
      <c r="H242" s="217">
        <v>20.6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167</v>
      </c>
      <c r="AU242" s="223" t="s">
        <v>81</v>
      </c>
      <c r="AV242" s="12" t="s">
        <v>81</v>
      </c>
      <c r="AW242" s="12" t="s">
        <v>6</v>
      </c>
      <c r="AX242" s="12" t="s">
        <v>79</v>
      </c>
      <c r="AY242" s="223" t="s">
        <v>158</v>
      </c>
    </row>
    <row r="243" spans="2:65" s="1" customFormat="1" ht="51" customHeight="1">
      <c r="B243" s="39"/>
      <c r="C243" s="201" t="s">
        <v>405</v>
      </c>
      <c r="D243" s="201" t="s">
        <v>161</v>
      </c>
      <c r="E243" s="202" t="s">
        <v>196</v>
      </c>
      <c r="F243" s="203" t="s">
        <v>197</v>
      </c>
      <c r="G243" s="204" t="s">
        <v>164</v>
      </c>
      <c r="H243" s="205">
        <v>210.9</v>
      </c>
      <c r="I243" s="206"/>
      <c r="J243" s="207">
        <f>ROUND(I243*H243,2)</f>
        <v>0</v>
      </c>
      <c r="K243" s="203" t="s">
        <v>165</v>
      </c>
      <c r="L243" s="59"/>
      <c r="M243" s="208" t="s">
        <v>21</v>
      </c>
      <c r="N243" s="209" t="s">
        <v>43</v>
      </c>
      <c r="O243" s="40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22" t="s">
        <v>115</v>
      </c>
      <c r="AT243" s="22" t="s">
        <v>161</v>
      </c>
      <c r="AU243" s="22" t="s">
        <v>81</v>
      </c>
      <c r="AY243" s="22" t="s">
        <v>158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2" t="s">
        <v>79</v>
      </c>
      <c r="BK243" s="212">
        <f>ROUND(I243*H243,2)</f>
        <v>0</v>
      </c>
      <c r="BL243" s="22" t="s">
        <v>115</v>
      </c>
      <c r="BM243" s="22" t="s">
        <v>406</v>
      </c>
    </row>
    <row r="244" spans="2:65" s="12" customFormat="1">
      <c r="B244" s="213"/>
      <c r="C244" s="214"/>
      <c r="D244" s="215" t="s">
        <v>167</v>
      </c>
      <c r="E244" s="224" t="s">
        <v>21</v>
      </c>
      <c r="F244" s="216" t="s">
        <v>407</v>
      </c>
      <c r="G244" s="214"/>
      <c r="H244" s="217">
        <v>210.9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167</v>
      </c>
      <c r="AU244" s="223" t="s">
        <v>81</v>
      </c>
      <c r="AV244" s="12" t="s">
        <v>81</v>
      </c>
      <c r="AW244" s="12" t="s">
        <v>6</v>
      </c>
      <c r="AX244" s="12" t="s">
        <v>79</v>
      </c>
      <c r="AY244" s="223" t="s">
        <v>158</v>
      </c>
    </row>
    <row r="245" spans="2:65" s="1" customFormat="1" ht="16.5" customHeight="1">
      <c r="B245" s="39"/>
      <c r="C245" s="236" t="s">
        <v>408</v>
      </c>
      <c r="D245" s="236" t="s">
        <v>200</v>
      </c>
      <c r="E245" s="237" t="s">
        <v>201</v>
      </c>
      <c r="F245" s="238" t="s">
        <v>202</v>
      </c>
      <c r="G245" s="239" t="s">
        <v>203</v>
      </c>
      <c r="H245" s="240">
        <v>421.8</v>
      </c>
      <c r="I245" s="241"/>
      <c r="J245" s="242">
        <f>ROUND(I245*H245,2)</f>
        <v>0</v>
      </c>
      <c r="K245" s="238" t="s">
        <v>165</v>
      </c>
      <c r="L245" s="243"/>
      <c r="M245" s="244" t="s">
        <v>21</v>
      </c>
      <c r="N245" s="245" t="s">
        <v>43</v>
      </c>
      <c r="O245" s="40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22" t="s">
        <v>195</v>
      </c>
      <c r="AT245" s="22" t="s">
        <v>200</v>
      </c>
      <c r="AU245" s="22" t="s">
        <v>81</v>
      </c>
      <c r="AY245" s="22" t="s">
        <v>158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22" t="s">
        <v>79</v>
      </c>
      <c r="BK245" s="212">
        <f>ROUND(I245*H245,2)</f>
        <v>0</v>
      </c>
      <c r="BL245" s="22" t="s">
        <v>115</v>
      </c>
      <c r="BM245" s="22" t="s">
        <v>409</v>
      </c>
    </row>
    <row r="246" spans="2:65" s="12" customFormat="1">
      <c r="B246" s="213"/>
      <c r="C246" s="214"/>
      <c r="D246" s="215" t="s">
        <v>167</v>
      </c>
      <c r="E246" s="214"/>
      <c r="F246" s="216" t="s">
        <v>410</v>
      </c>
      <c r="G246" s="214"/>
      <c r="H246" s="217">
        <v>421.8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167</v>
      </c>
      <c r="AU246" s="223" t="s">
        <v>81</v>
      </c>
      <c r="AV246" s="12" t="s">
        <v>81</v>
      </c>
      <c r="AW246" s="12" t="s">
        <v>6</v>
      </c>
      <c r="AX246" s="12" t="s">
        <v>79</v>
      </c>
      <c r="AY246" s="223" t="s">
        <v>158</v>
      </c>
    </row>
    <row r="247" spans="2:65" s="1" customFormat="1" ht="38.25" customHeight="1">
      <c r="B247" s="39"/>
      <c r="C247" s="201" t="s">
        <v>411</v>
      </c>
      <c r="D247" s="201" t="s">
        <v>161</v>
      </c>
      <c r="E247" s="202" t="s">
        <v>207</v>
      </c>
      <c r="F247" s="203" t="s">
        <v>208</v>
      </c>
      <c r="G247" s="204" t="s">
        <v>164</v>
      </c>
      <c r="H247" s="205">
        <v>419</v>
      </c>
      <c r="I247" s="206"/>
      <c r="J247" s="207">
        <f>ROUND(I247*H247,2)</f>
        <v>0</v>
      </c>
      <c r="K247" s="203" t="s">
        <v>165</v>
      </c>
      <c r="L247" s="59"/>
      <c r="M247" s="208" t="s">
        <v>21</v>
      </c>
      <c r="N247" s="209" t="s">
        <v>43</v>
      </c>
      <c r="O247" s="40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AR247" s="22" t="s">
        <v>115</v>
      </c>
      <c r="AT247" s="22" t="s">
        <v>161</v>
      </c>
      <c r="AU247" s="22" t="s">
        <v>81</v>
      </c>
      <c r="AY247" s="22" t="s">
        <v>158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22" t="s">
        <v>79</v>
      </c>
      <c r="BK247" s="212">
        <f>ROUND(I247*H247,2)</f>
        <v>0</v>
      </c>
      <c r="BL247" s="22" t="s">
        <v>115</v>
      </c>
      <c r="BM247" s="22" t="s">
        <v>412</v>
      </c>
    </row>
    <row r="248" spans="2:65" s="12" customFormat="1">
      <c r="B248" s="213"/>
      <c r="C248" s="214"/>
      <c r="D248" s="215" t="s">
        <v>167</v>
      </c>
      <c r="E248" s="224" t="s">
        <v>21</v>
      </c>
      <c r="F248" s="216" t="s">
        <v>413</v>
      </c>
      <c r="G248" s="214"/>
      <c r="H248" s="217">
        <v>419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167</v>
      </c>
      <c r="AU248" s="223" t="s">
        <v>81</v>
      </c>
      <c r="AV248" s="12" t="s">
        <v>81</v>
      </c>
      <c r="AW248" s="12" t="s">
        <v>6</v>
      </c>
      <c r="AX248" s="12" t="s">
        <v>79</v>
      </c>
      <c r="AY248" s="223" t="s">
        <v>158</v>
      </c>
    </row>
    <row r="249" spans="2:65" s="1" customFormat="1" ht="25.5" customHeight="1">
      <c r="B249" s="39"/>
      <c r="C249" s="201" t="s">
        <v>414</v>
      </c>
      <c r="D249" s="201" t="s">
        <v>161</v>
      </c>
      <c r="E249" s="202" t="s">
        <v>211</v>
      </c>
      <c r="F249" s="203" t="s">
        <v>212</v>
      </c>
      <c r="G249" s="204" t="s">
        <v>164</v>
      </c>
      <c r="H249" s="205">
        <v>364.8</v>
      </c>
      <c r="I249" s="206"/>
      <c r="J249" s="207">
        <f>ROUND(I249*H249,2)</f>
        <v>0</v>
      </c>
      <c r="K249" s="203" t="s">
        <v>165</v>
      </c>
      <c r="L249" s="59"/>
      <c r="M249" s="208" t="s">
        <v>21</v>
      </c>
      <c r="N249" s="209" t="s">
        <v>43</v>
      </c>
      <c r="O249" s="40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AR249" s="22" t="s">
        <v>115</v>
      </c>
      <c r="AT249" s="22" t="s">
        <v>161</v>
      </c>
      <c r="AU249" s="22" t="s">
        <v>81</v>
      </c>
      <c r="AY249" s="22" t="s">
        <v>158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22" t="s">
        <v>79</v>
      </c>
      <c r="BK249" s="212">
        <f>ROUND(I249*H249,2)</f>
        <v>0</v>
      </c>
      <c r="BL249" s="22" t="s">
        <v>115</v>
      </c>
      <c r="BM249" s="22" t="s">
        <v>415</v>
      </c>
    </row>
    <row r="250" spans="2:65" s="12" customFormat="1">
      <c r="B250" s="213"/>
      <c r="C250" s="214"/>
      <c r="D250" s="215" t="s">
        <v>167</v>
      </c>
      <c r="E250" s="224" t="s">
        <v>21</v>
      </c>
      <c r="F250" s="216" t="s">
        <v>416</v>
      </c>
      <c r="G250" s="214"/>
      <c r="H250" s="217">
        <v>364.8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167</v>
      </c>
      <c r="AU250" s="223" t="s">
        <v>81</v>
      </c>
      <c r="AV250" s="12" t="s">
        <v>81</v>
      </c>
      <c r="AW250" s="12" t="s">
        <v>6</v>
      </c>
      <c r="AX250" s="12" t="s">
        <v>79</v>
      </c>
      <c r="AY250" s="223" t="s">
        <v>158</v>
      </c>
    </row>
    <row r="251" spans="2:65" s="1" customFormat="1" ht="25.5" customHeight="1">
      <c r="B251" s="39"/>
      <c r="C251" s="201" t="s">
        <v>417</v>
      </c>
      <c r="D251" s="201" t="s">
        <v>161</v>
      </c>
      <c r="E251" s="202" t="s">
        <v>360</v>
      </c>
      <c r="F251" s="203" t="s">
        <v>361</v>
      </c>
      <c r="G251" s="204" t="s">
        <v>362</v>
      </c>
      <c r="H251" s="205">
        <v>262.2</v>
      </c>
      <c r="I251" s="206"/>
      <c r="J251" s="207">
        <f>ROUND(I251*H251,2)</f>
        <v>0</v>
      </c>
      <c r="K251" s="203" t="s">
        <v>165</v>
      </c>
      <c r="L251" s="59"/>
      <c r="M251" s="208" t="s">
        <v>21</v>
      </c>
      <c r="N251" s="209" t="s">
        <v>43</v>
      </c>
      <c r="O251" s="40"/>
      <c r="P251" s="210">
        <f>O251*H251</f>
        <v>0</v>
      </c>
      <c r="Q251" s="210">
        <v>3.6000000000000002E-4</v>
      </c>
      <c r="R251" s="210">
        <f>Q251*H251</f>
        <v>9.4392000000000004E-2</v>
      </c>
      <c r="S251" s="210">
        <v>0</v>
      </c>
      <c r="T251" s="211">
        <f>S251*H251</f>
        <v>0</v>
      </c>
      <c r="AR251" s="22" t="s">
        <v>115</v>
      </c>
      <c r="AT251" s="22" t="s">
        <v>161</v>
      </c>
      <c r="AU251" s="22" t="s">
        <v>81</v>
      </c>
      <c r="AY251" s="22" t="s">
        <v>158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22" t="s">
        <v>79</v>
      </c>
      <c r="BK251" s="212">
        <f>ROUND(I251*H251,2)</f>
        <v>0</v>
      </c>
      <c r="BL251" s="22" t="s">
        <v>115</v>
      </c>
      <c r="BM251" s="22" t="s">
        <v>418</v>
      </c>
    </row>
    <row r="252" spans="2:65" s="12" customFormat="1">
      <c r="B252" s="213"/>
      <c r="C252" s="214"/>
      <c r="D252" s="215" t="s">
        <v>167</v>
      </c>
      <c r="E252" s="224" t="s">
        <v>21</v>
      </c>
      <c r="F252" s="216" t="s">
        <v>419</v>
      </c>
      <c r="G252" s="214"/>
      <c r="H252" s="217">
        <v>262.2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167</v>
      </c>
      <c r="AU252" s="223" t="s">
        <v>81</v>
      </c>
      <c r="AV252" s="12" t="s">
        <v>81</v>
      </c>
      <c r="AW252" s="12" t="s">
        <v>6</v>
      </c>
      <c r="AX252" s="12" t="s">
        <v>79</v>
      </c>
      <c r="AY252" s="223" t="s">
        <v>158</v>
      </c>
    </row>
    <row r="253" spans="2:65" s="1" customFormat="1" ht="16.5" customHeight="1">
      <c r="B253" s="39"/>
      <c r="C253" s="201" t="s">
        <v>420</v>
      </c>
      <c r="D253" s="201" t="s">
        <v>161</v>
      </c>
      <c r="E253" s="202" t="s">
        <v>366</v>
      </c>
      <c r="F253" s="203" t="s">
        <v>367</v>
      </c>
      <c r="G253" s="204" t="s">
        <v>362</v>
      </c>
      <c r="H253" s="205">
        <v>398</v>
      </c>
      <c r="I253" s="206"/>
      <c r="J253" s="207">
        <f>ROUND(I253*H253,2)</f>
        <v>0</v>
      </c>
      <c r="K253" s="203" t="s">
        <v>165</v>
      </c>
      <c r="L253" s="59"/>
      <c r="M253" s="208" t="s">
        <v>21</v>
      </c>
      <c r="N253" s="209" t="s">
        <v>43</v>
      </c>
      <c r="O253" s="40"/>
      <c r="P253" s="210">
        <f>O253*H253</f>
        <v>0</v>
      </c>
      <c r="Q253" s="210">
        <v>3.6999999999999999E-4</v>
      </c>
      <c r="R253" s="210">
        <f>Q253*H253</f>
        <v>0.14726</v>
      </c>
      <c r="S253" s="210">
        <v>0</v>
      </c>
      <c r="T253" s="211">
        <f>S253*H253</f>
        <v>0</v>
      </c>
      <c r="AR253" s="22" t="s">
        <v>115</v>
      </c>
      <c r="AT253" s="22" t="s">
        <v>161</v>
      </c>
      <c r="AU253" s="22" t="s">
        <v>81</v>
      </c>
      <c r="AY253" s="22" t="s">
        <v>158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22" t="s">
        <v>79</v>
      </c>
      <c r="BK253" s="212">
        <f>ROUND(I253*H253,2)</f>
        <v>0</v>
      </c>
      <c r="BL253" s="22" t="s">
        <v>115</v>
      </c>
      <c r="BM253" s="22" t="s">
        <v>421</v>
      </c>
    </row>
    <row r="254" spans="2:65" s="12" customFormat="1">
      <c r="B254" s="213"/>
      <c r="C254" s="214"/>
      <c r="D254" s="215" t="s">
        <v>167</v>
      </c>
      <c r="E254" s="224" t="s">
        <v>21</v>
      </c>
      <c r="F254" s="216" t="s">
        <v>422</v>
      </c>
      <c r="G254" s="214"/>
      <c r="H254" s="217">
        <v>398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167</v>
      </c>
      <c r="AU254" s="223" t="s">
        <v>81</v>
      </c>
      <c r="AV254" s="12" t="s">
        <v>81</v>
      </c>
      <c r="AW254" s="12" t="s">
        <v>6</v>
      </c>
      <c r="AX254" s="12" t="s">
        <v>79</v>
      </c>
      <c r="AY254" s="223" t="s">
        <v>158</v>
      </c>
    </row>
    <row r="255" spans="2:65" s="1" customFormat="1" ht="16.5" customHeight="1">
      <c r="B255" s="39"/>
      <c r="C255" s="236" t="s">
        <v>423</v>
      </c>
      <c r="D255" s="236" t="s">
        <v>200</v>
      </c>
      <c r="E255" s="237" t="s">
        <v>371</v>
      </c>
      <c r="F255" s="238" t="s">
        <v>372</v>
      </c>
      <c r="G255" s="239" t="s">
        <v>373</v>
      </c>
      <c r="H255" s="240">
        <v>43</v>
      </c>
      <c r="I255" s="241"/>
      <c r="J255" s="242">
        <f>ROUND(I255*H255,2)</f>
        <v>0</v>
      </c>
      <c r="K255" s="238" t="s">
        <v>165</v>
      </c>
      <c r="L255" s="243"/>
      <c r="M255" s="244" t="s">
        <v>21</v>
      </c>
      <c r="N255" s="245" t="s">
        <v>43</v>
      </c>
      <c r="O255" s="40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AR255" s="22" t="s">
        <v>195</v>
      </c>
      <c r="AT255" s="22" t="s">
        <v>200</v>
      </c>
      <c r="AU255" s="22" t="s">
        <v>81</v>
      </c>
      <c r="AY255" s="22" t="s">
        <v>158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2" t="s">
        <v>79</v>
      </c>
      <c r="BK255" s="212">
        <f>ROUND(I255*H255,2)</f>
        <v>0</v>
      </c>
      <c r="BL255" s="22" t="s">
        <v>115</v>
      </c>
      <c r="BM255" s="22" t="s">
        <v>424</v>
      </c>
    </row>
    <row r="256" spans="2:65" s="12" customFormat="1">
      <c r="B256" s="213"/>
      <c r="C256" s="214"/>
      <c r="D256" s="215" t="s">
        <v>167</v>
      </c>
      <c r="E256" s="224" t="s">
        <v>21</v>
      </c>
      <c r="F256" s="216" t="s">
        <v>425</v>
      </c>
      <c r="G256" s="214"/>
      <c r="H256" s="217">
        <v>43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167</v>
      </c>
      <c r="AU256" s="223" t="s">
        <v>81</v>
      </c>
      <c r="AV256" s="12" t="s">
        <v>81</v>
      </c>
      <c r="AW256" s="12" t="s">
        <v>6</v>
      </c>
      <c r="AX256" s="12" t="s">
        <v>79</v>
      </c>
      <c r="AY256" s="223" t="s">
        <v>158</v>
      </c>
    </row>
    <row r="257" spans="2:65" s="11" customFormat="1" ht="29.85" customHeight="1">
      <c r="B257" s="185"/>
      <c r="C257" s="186"/>
      <c r="D257" s="187" t="s">
        <v>71</v>
      </c>
      <c r="E257" s="199" t="s">
        <v>426</v>
      </c>
      <c r="F257" s="199" t="s">
        <v>427</v>
      </c>
      <c r="G257" s="186"/>
      <c r="H257" s="186"/>
      <c r="I257" s="189"/>
      <c r="J257" s="200">
        <f>BK257</f>
        <v>0</v>
      </c>
      <c r="K257" s="186"/>
      <c r="L257" s="191"/>
      <c r="M257" s="192"/>
      <c r="N257" s="193"/>
      <c r="O257" s="193"/>
      <c r="P257" s="194">
        <f>SUM(P258:P295)</f>
        <v>0</v>
      </c>
      <c r="Q257" s="193"/>
      <c r="R257" s="194">
        <f>SUM(R258:R295)</f>
        <v>56.803229999999999</v>
      </c>
      <c r="S257" s="193"/>
      <c r="T257" s="195">
        <f>SUM(T258:T295)</f>
        <v>0</v>
      </c>
      <c r="AR257" s="196" t="s">
        <v>79</v>
      </c>
      <c r="AT257" s="197" t="s">
        <v>71</v>
      </c>
      <c r="AU257" s="197" t="s">
        <v>79</v>
      </c>
      <c r="AY257" s="196" t="s">
        <v>158</v>
      </c>
      <c r="BK257" s="198">
        <f>SUM(BK258:BK295)</f>
        <v>0</v>
      </c>
    </row>
    <row r="258" spans="2:65" s="1" customFormat="1" ht="63.75" customHeight="1">
      <c r="B258" s="39"/>
      <c r="C258" s="201" t="s">
        <v>428</v>
      </c>
      <c r="D258" s="201" t="s">
        <v>161</v>
      </c>
      <c r="E258" s="202" t="s">
        <v>314</v>
      </c>
      <c r="F258" s="203" t="s">
        <v>315</v>
      </c>
      <c r="G258" s="204" t="s">
        <v>164</v>
      </c>
      <c r="H258" s="205">
        <v>68677.2</v>
      </c>
      <c r="I258" s="206"/>
      <c r="J258" s="207">
        <f>ROUND(I258*H258,2)</f>
        <v>0</v>
      </c>
      <c r="K258" s="203" t="s">
        <v>165</v>
      </c>
      <c r="L258" s="59"/>
      <c r="M258" s="208" t="s">
        <v>21</v>
      </c>
      <c r="N258" s="209" t="s">
        <v>43</v>
      </c>
      <c r="O258" s="40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AR258" s="22" t="s">
        <v>115</v>
      </c>
      <c r="AT258" s="22" t="s">
        <v>161</v>
      </c>
      <c r="AU258" s="22" t="s">
        <v>81</v>
      </c>
      <c r="AY258" s="22" t="s">
        <v>158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22" t="s">
        <v>79</v>
      </c>
      <c r="BK258" s="212">
        <f>ROUND(I258*H258,2)</f>
        <v>0</v>
      </c>
      <c r="BL258" s="22" t="s">
        <v>115</v>
      </c>
      <c r="BM258" s="22" t="s">
        <v>429</v>
      </c>
    </row>
    <row r="259" spans="2:65" s="12" customFormat="1">
      <c r="B259" s="213"/>
      <c r="C259" s="214"/>
      <c r="D259" s="215" t="s">
        <v>167</v>
      </c>
      <c r="E259" s="224" t="s">
        <v>21</v>
      </c>
      <c r="F259" s="216" t="s">
        <v>430</v>
      </c>
      <c r="G259" s="214"/>
      <c r="H259" s="217">
        <v>137354.4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167</v>
      </c>
      <c r="AU259" s="223" t="s">
        <v>81</v>
      </c>
      <c r="AV259" s="12" t="s">
        <v>81</v>
      </c>
      <c r="AW259" s="12" t="s">
        <v>6</v>
      </c>
      <c r="AX259" s="12" t="s">
        <v>79</v>
      </c>
      <c r="AY259" s="223" t="s">
        <v>158</v>
      </c>
    </row>
    <row r="260" spans="2:65" s="12" customFormat="1">
      <c r="B260" s="213"/>
      <c r="C260" s="214"/>
      <c r="D260" s="215" t="s">
        <v>167</v>
      </c>
      <c r="E260" s="214"/>
      <c r="F260" s="216" t="s">
        <v>431</v>
      </c>
      <c r="G260" s="214"/>
      <c r="H260" s="217">
        <v>68677.2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167</v>
      </c>
      <c r="AU260" s="223" t="s">
        <v>81</v>
      </c>
      <c r="AV260" s="12" t="s">
        <v>81</v>
      </c>
      <c r="AW260" s="12" t="s">
        <v>6</v>
      </c>
      <c r="AX260" s="12" t="s">
        <v>79</v>
      </c>
      <c r="AY260" s="223" t="s">
        <v>158</v>
      </c>
    </row>
    <row r="261" spans="2:65" s="1" customFormat="1" ht="63.75" customHeight="1">
      <c r="B261" s="39"/>
      <c r="C261" s="201" t="s">
        <v>432</v>
      </c>
      <c r="D261" s="201" t="s">
        <v>161</v>
      </c>
      <c r="E261" s="202" t="s">
        <v>169</v>
      </c>
      <c r="F261" s="203" t="s">
        <v>170</v>
      </c>
      <c r="G261" s="204" t="s">
        <v>164</v>
      </c>
      <c r="H261" s="205">
        <v>20603.16</v>
      </c>
      <c r="I261" s="206"/>
      <c r="J261" s="207">
        <f>ROUND(I261*H261,2)</f>
        <v>0</v>
      </c>
      <c r="K261" s="203" t="s">
        <v>165</v>
      </c>
      <c r="L261" s="59"/>
      <c r="M261" s="208" t="s">
        <v>21</v>
      </c>
      <c r="N261" s="209" t="s">
        <v>43</v>
      </c>
      <c r="O261" s="40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AR261" s="22" t="s">
        <v>115</v>
      </c>
      <c r="AT261" s="22" t="s">
        <v>161</v>
      </c>
      <c r="AU261" s="22" t="s">
        <v>81</v>
      </c>
      <c r="AY261" s="22" t="s">
        <v>158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22" t="s">
        <v>79</v>
      </c>
      <c r="BK261" s="212">
        <f>ROUND(I261*H261,2)</f>
        <v>0</v>
      </c>
      <c r="BL261" s="22" t="s">
        <v>115</v>
      </c>
      <c r="BM261" s="22" t="s">
        <v>433</v>
      </c>
    </row>
    <row r="262" spans="2:65" s="12" customFormat="1">
      <c r="B262" s="213"/>
      <c r="C262" s="214"/>
      <c r="D262" s="215" t="s">
        <v>167</v>
      </c>
      <c r="E262" s="214"/>
      <c r="F262" s="216" t="s">
        <v>434</v>
      </c>
      <c r="G262" s="214"/>
      <c r="H262" s="217">
        <v>20603.16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167</v>
      </c>
      <c r="AU262" s="223" t="s">
        <v>81</v>
      </c>
      <c r="AV262" s="12" t="s">
        <v>81</v>
      </c>
      <c r="AW262" s="12" t="s">
        <v>6</v>
      </c>
      <c r="AX262" s="12" t="s">
        <v>79</v>
      </c>
      <c r="AY262" s="223" t="s">
        <v>158</v>
      </c>
    </row>
    <row r="263" spans="2:65" s="1" customFormat="1" ht="63.75" customHeight="1">
      <c r="B263" s="39"/>
      <c r="C263" s="201" t="s">
        <v>435</v>
      </c>
      <c r="D263" s="201" t="s">
        <v>161</v>
      </c>
      <c r="E263" s="202" t="s">
        <v>323</v>
      </c>
      <c r="F263" s="203" t="s">
        <v>324</v>
      </c>
      <c r="G263" s="204" t="s">
        <v>164</v>
      </c>
      <c r="H263" s="205">
        <v>68677.2</v>
      </c>
      <c r="I263" s="206"/>
      <c r="J263" s="207">
        <f>ROUND(I263*H263,2)</f>
        <v>0</v>
      </c>
      <c r="K263" s="203" t="s">
        <v>165</v>
      </c>
      <c r="L263" s="59"/>
      <c r="M263" s="208" t="s">
        <v>21</v>
      </c>
      <c r="N263" s="209" t="s">
        <v>43</v>
      </c>
      <c r="O263" s="40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AR263" s="22" t="s">
        <v>115</v>
      </c>
      <c r="AT263" s="22" t="s">
        <v>161</v>
      </c>
      <c r="AU263" s="22" t="s">
        <v>81</v>
      </c>
      <c r="AY263" s="22" t="s">
        <v>158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22" t="s">
        <v>79</v>
      </c>
      <c r="BK263" s="212">
        <f>ROUND(I263*H263,2)</f>
        <v>0</v>
      </c>
      <c r="BL263" s="22" t="s">
        <v>115</v>
      </c>
      <c r="BM263" s="22" t="s">
        <v>436</v>
      </c>
    </row>
    <row r="264" spans="2:65" s="12" customFormat="1">
      <c r="B264" s="213"/>
      <c r="C264" s="214"/>
      <c r="D264" s="215" t="s">
        <v>167</v>
      </c>
      <c r="E264" s="224" t="s">
        <v>21</v>
      </c>
      <c r="F264" s="216" t="s">
        <v>430</v>
      </c>
      <c r="G264" s="214"/>
      <c r="H264" s="217">
        <v>137354.4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167</v>
      </c>
      <c r="AU264" s="223" t="s">
        <v>81</v>
      </c>
      <c r="AV264" s="12" t="s">
        <v>81</v>
      </c>
      <c r="AW264" s="12" t="s">
        <v>6</v>
      </c>
      <c r="AX264" s="12" t="s">
        <v>79</v>
      </c>
      <c r="AY264" s="223" t="s">
        <v>158</v>
      </c>
    </row>
    <row r="265" spans="2:65" s="12" customFormat="1">
      <c r="B265" s="213"/>
      <c r="C265" s="214"/>
      <c r="D265" s="215" t="s">
        <v>167</v>
      </c>
      <c r="E265" s="214"/>
      <c r="F265" s="216" t="s">
        <v>431</v>
      </c>
      <c r="G265" s="214"/>
      <c r="H265" s="217">
        <v>68677.2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167</v>
      </c>
      <c r="AU265" s="223" t="s">
        <v>81</v>
      </c>
      <c r="AV265" s="12" t="s">
        <v>81</v>
      </c>
      <c r="AW265" s="12" t="s">
        <v>6</v>
      </c>
      <c r="AX265" s="12" t="s">
        <v>79</v>
      </c>
      <c r="AY265" s="223" t="s">
        <v>158</v>
      </c>
    </row>
    <row r="266" spans="2:65" s="1" customFormat="1" ht="63.75" customHeight="1">
      <c r="B266" s="39"/>
      <c r="C266" s="201" t="s">
        <v>437</v>
      </c>
      <c r="D266" s="201" t="s">
        <v>161</v>
      </c>
      <c r="E266" s="202" t="s">
        <v>176</v>
      </c>
      <c r="F266" s="203" t="s">
        <v>177</v>
      </c>
      <c r="G266" s="204" t="s">
        <v>164</v>
      </c>
      <c r="H266" s="205">
        <v>20603.16</v>
      </c>
      <c r="I266" s="206"/>
      <c r="J266" s="207">
        <f>ROUND(I266*H266,2)</f>
        <v>0</v>
      </c>
      <c r="K266" s="203" t="s">
        <v>165</v>
      </c>
      <c r="L266" s="59"/>
      <c r="M266" s="208" t="s">
        <v>21</v>
      </c>
      <c r="N266" s="209" t="s">
        <v>43</v>
      </c>
      <c r="O266" s="40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AR266" s="22" t="s">
        <v>115</v>
      </c>
      <c r="AT266" s="22" t="s">
        <v>161</v>
      </c>
      <c r="AU266" s="22" t="s">
        <v>81</v>
      </c>
      <c r="AY266" s="22" t="s">
        <v>158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22" t="s">
        <v>79</v>
      </c>
      <c r="BK266" s="212">
        <f>ROUND(I266*H266,2)</f>
        <v>0</v>
      </c>
      <c r="BL266" s="22" t="s">
        <v>115</v>
      </c>
      <c r="BM266" s="22" t="s">
        <v>438</v>
      </c>
    </row>
    <row r="267" spans="2:65" s="12" customFormat="1">
      <c r="B267" s="213"/>
      <c r="C267" s="214"/>
      <c r="D267" s="215" t="s">
        <v>167</v>
      </c>
      <c r="E267" s="214"/>
      <c r="F267" s="216" t="s">
        <v>434</v>
      </c>
      <c r="G267" s="214"/>
      <c r="H267" s="217">
        <v>20603.16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167</v>
      </c>
      <c r="AU267" s="223" t="s">
        <v>81</v>
      </c>
      <c r="AV267" s="12" t="s">
        <v>81</v>
      </c>
      <c r="AW267" s="12" t="s">
        <v>6</v>
      </c>
      <c r="AX267" s="12" t="s">
        <v>79</v>
      </c>
      <c r="AY267" s="223" t="s">
        <v>158</v>
      </c>
    </row>
    <row r="268" spans="2:65" s="1" customFormat="1" ht="38.25" customHeight="1">
      <c r="B268" s="39"/>
      <c r="C268" s="201" t="s">
        <v>439</v>
      </c>
      <c r="D268" s="201" t="s">
        <v>161</v>
      </c>
      <c r="E268" s="202" t="s">
        <v>180</v>
      </c>
      <c r="F268" s="203" t="s">
        <v>181</v>
      </c>
      <c r="G268" s="204" t="s">
        <v>164</v>
      </c>
      <c r="H268" s="205">
        <v>138196.79999999999</v>
      </c>
      <c r="I268" s="206"/>
      <c r="J268" s="207">
        <f>ROUND(I268*H268,2)</f>
        <v>0</v>
      </c>
      <c r="K268" s="203" t="s">
        <v>165</v>
      </c>
      <c r="L268" s="59"/>
      <c r="M268" s="208" t="s">
        <v>21</v>
      </c>
      <c r="N268" s="209" t="s">
        <v>43</v>
      </c>
      <c r="O268" s="40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AR268" s="22" t="s">
        <v>115</v>
      </c>
      <c r="AT268" s="22" t="s">
        <v>161</v>
      </c>
      <c r="AU268" s="22" t="s">
        <v>81</v>
      </c>
      <c r="AY268" s="22" t="s">
        <v>158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2" t="s">
        <v>79</v>
      </c>
      <c r="BK268" s="212">
        <f>ROUND(I268*H268,2)</f>
        <v>0</v>
      </c>
      <c r="BL268" s="22" t="s">
        <v>115</v>
      </c>
      <c r="BM268" s="22" t="s">
        <v>440</v>
      </c>
    </row>
    <row r="269" spans="2:65" s="12" customFormat="1">
      <c r="B269" s="213"/>
      <c r="C269" s="214"/>
      <c r="D269" s="215" t="s">
        <v>167</v>
      </c>
      <c r="E269" s="224" t="s">
        <v>21</v>
      </c>
      <c r="F269" s="216" t="s">
        <v>441</v>
      </c>
      <c r="G269" s="214"/>
      <c r="H269" s="217">
        <v>138196.79999999999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167</v>
      </c>
      <c r="AU269" s="223" t="s">
        <v>81</v>
      </c>
      <c r="AV269" s="12" t="s">
        <v>81</v>
      </c>
      <c r="AW269" s="12" t="s">
        <v>6</v>
      </c>
      <c r="AX269" s="12" t="s">
        <v>79</v>
      </c>
      <c r="AY269" s="223" t="s">
        <v>158</v>
      </c>
    </row>
    <row r="270" spans="2:65" s="1" customFormat="1" ht="38.25" customHeight="1">
      <c r="B270" s="39"/>
      <c r="C270" s="201" t="s">
        <v>442</v>
      </c>
      <c r="D270" s="201" t="s">
        <v>161</v>
      </c>
      <c r="E270" s="202" t="s">
        <v>184</v>
      </c>
      <c r="F270" s="203" t="s">
        <v>185</v>
      </c>
      <c r="G270" s="204" t="s">
        <v>164</v>
      </c>
      <c r="H270" s="205">
        <v>191250.8</v>
      </c>
      <c r="I270" s="206"/>
      <c r="J270" s="207">
        <f>ROUND(I270*H270,2)</f>
        <v>0</v>
      </c>
      <c r="K270" s="203" t="s">
        <v>165</v>
      </c>
      <c r="L270" s="59"/>
      <c r="M270" s="208" t="s">
        <v>21</v>
      </c>
      <c r="N270" s="209" t="s">
        <v>43</v>
      </c>
      <c r="O270" s="40"/>
      <c r="P270" s="210">
        <f>O270*H270</f>
        <v>0</v>
      </c>
      <c r="Q270" s="210">
        <v>0</v>
      </c>
      <c r="R270" s="210">
        <f>Q270*H270</f>
        <v>0</v>
      </c>
      <c r="S270" s="210">
        <v>0</v>
      </c>
      <c r="T270" s="211">
        <f>S270*H270</f>
        <v>0</v>
      </c>
      <c r="AR270" s="22" t="s">
        <v>115</v>
      </c>
      <c r="AT270" s="22" t="s">
        <v>161</v>
      </c>
      <c r="AU270" s="22" t="s">
        <v>81</v>
      </c>
      <c r="AY270" s="22" t="s">
        <v>158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22" t="s">
        <v>79</v>
      </c>
      <c r="BK270" s="212">
        <f>ROUND(I270*H270,2)</f>
        <v>0</v>
      </c>
      <c r="BL270" s="22" t="s">
        <v>115</v>
      </c>
      <c r="BM270" s="22" t="s">
        <v>443</v>
      </c>
    </row>
    <row r="271" spans="2:65" s="12" customFormat="1">
      <c r="B271" s="213"/>
      <c r="C271" s="214"/>
      <c r="D271" s="215" t="s">
        <v>167</v>
      </c>
      <c r="E271" s="224" t="s">
        <v>21</v>
      </c>
      <c r="F271" s="216" t="s">
        <v>444</v>
      </c>
      <c r="G271" s="214"/>
      <c r="H271" s="217">
        <v>138196.79999999999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167</v>
      </c>
      <c r="AU271" s="223" t="s">
        <v>81</v>
      </c>
      <c r="AV271" s="12" t="s">
        <v>81</v>
      </c>
      <c r="AW271" s="12" t="s">
        <v>35</v>
      </c>
      <c r="AX271" s="12" t="s">
        <v>72</v>
      </c>
      <c r="AY271" s="223" t="s">
        <v>158</v>
      </c>
    </row>
    <row r="272" spans="2:65" s="12" customFormat="1">
      <c r="B272" s="213"/>
      <c r="C272" s="214"/>
      <c r="D272" s="215" t="s">
        <v>167</v>
      </c>
      <c r="E272" s="224" t="s">
        <v>21</v>
      </c>
      <c r="F272" s="216" t="s">
        <v>445</v>
      </c>
      <c r="G272" s="214"/>
      <c r="H272" s="217">
        <v>53054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167</v>
      </c>
      <c r="AU272" s="223" t="s">
        <v>81</v>
      </c>
      <c r="AV272" s="12" t="s">
        <v>81</v>
      </c>
      <c r="AW272" s="12" t="s">
        <v>35</v>
      </c>
      <c r="AX272" s="12" t="s">
        <v>72</v>
      </c>
      <c r="AY272" s="223" t="s">
        <v>158</v>
      </c>
    </row>
    <row r="273" spans="2:65" s="13" customFormat="1">
      <c r="B273" s="225"/>
      <c r="C273" s="226"/>
      <c r="D273" s="215" t="s">
        <v>167</v>
      </c>
      <c r="E273" s="227" t="s">
        <v>21</v>
      </c>
      <c r="F273" s="228" t="s">
        <v>190</v>
      </c>
      <c r="G273" s="226"/>
      <c r="H273" s="229">
        <v>191250.8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167</v>
      </c>
      <c r="AU273" s="235" t="s">
        <v>81</v>
      </c>
      <c r="AV273" s="13" t="s">
        <v>115</v>
      </c>
      <c r="AW273" s="13" t="s">
        <v>35</v>
      </c>
      <c r="AX273" s="13" t="s">
        <v>79</v>
      </c>
      <c r="AY273" s="235" t="s">
        <v>158</v>
      </c>
    </row>
    <row r="274" spans="2:65" s="1" customFormat="1" ht="25.5" customHeight="1">
      <c r="B274" s="39"/>
      <c r="C274" s="201" t="s">
        <v>446</v>
      </c>
      <c r="D274" s="201" t="s">
        <v>161</v>
      </c>
      <c r="E274" s="202" t="s">
        <v>335</v>
      </c>
      <c r="F274" s="203" t="s">
        <v>336</v>
      </c>
      <c r="G274" s="204" t="s">
        <v>164</v>
      </c>
      <c r="H274" s="205">
        <v>13466.4</v>
      </c>
      <c r="I274" s="206"/>
      <c r="J274" s="207">
        <f>ROUND(I274*H274,2)</f>
        <v>0</v>
      </c>
      <c r="K274" s="203" t="s">
        <v>21</v>
      </c>
      <c r="L274" s="59"/>
      <c r="M274" s="208" t="s">
        <v>21</v>
      </c>
      <c r="N274" s="209" t="s">
        <v>43</v>
      </c>
      <c r="O274" s="40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AR274" s="22" t="s">
        <v>115</v>
      </c>
      <c r="AT274" s="22" t="s">
        <v>161</v>
      </c>
      <c r="AU274" s="22" t="s">
        <v>81</v>
      </c>
      <c r="AY274" s="22" t="s">
        <v>158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22" t="s">
        <v>79</v>
      </c>
      <c r="BK274" s="212">
        <f>ROUND(I274*H274,2)</f>
        <v>0</v>
      </c>
      <c r="BL274" s="22" t="s">
        <v>115</v>
      </c>
      <c r="BM274" s="22" t="s">
        <v>447</v>
      </c>
    </row>
    <row r="275" spans="2:65" s="12" customFormat="1">
      <c r="B275" s="213"/>
      <c r="C275" s="214"/>
      <c r="D275" s="215" t="s">
        <v>167</v>
      </c>
      <c r="E275" s="224" t="s">
        <v>21</v>
      </c>
      <c r="F275" s="216" t="s">
        <v>448</v>
      </c>
      <c r="G275" s="214"/>
      <c r="H275" s="217">
        <v>13466.4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167</v>
      </c>
      <c r="AU275" s="223" t="s">
        <v>81</v>
      </c>
      <c r="AV275" s="12" t="s">
        <v>81</v>
      </c>
      <c r="AW275" s="12" t="s">
        <v>6</v>
      </c>
      <c r="AX275" s="12" t="s">
        <v>79</v>
      </c>
      <c r="AY275" s="223" t="s">
        <v>158</v>
      </c>
    </row>
    <row r="276" spans="2:65" s="1" customFormat="1" ht="25.5" customHeight="1">
      <c r="B276" s="39"/>
      <c r="C276" s="201" t="s">
        <v>449</v>
      </c>
      <c r="D276" s="201" t="s">
        <v>161</v>
      </c>
      <c r="E276" s="202" t="s">
        <v>340</v>
      </c>
      <c r="F276" s="203" t="s">
        <v>341</v>
      </c>
      <c r="G276" s="204" t="s">
        <v>164</v>
      </c>
      <c r="H276" s="205">
        <v>13466.4</v>
      </c>
      <c r="I276" s="206"/>
      <c r="J276" s="207">
        <f>ROUND(I276*H276,2)</f>
        <v>0</v>
      </c>
      <c r="K276" s="203" t="s">
        <v>165</v>
      </c>
      <c r="L276" s="59"/>
      <c r="M276" s="208" t="s">
        <v>21</v>
      </c>
      <c r="N276" s="209" t="s">
        <v>43</v>
      </c>
      <c r="O276" s="40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AR276" s="22" t="s">
        <v>115</v>
      </c>
      <c r="AT276" s="22" t="s">
        <v>161</v>
      </c>
      <c r="AU276" s="22" t="s">
        <v>81</v>
      </c>
      <c r="AY276" s="22" t="s">
        <v>158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22" t="s">
        <v>79</v>
      </c>
      <c r="BK276" s="212">
        <f>ROUND(I276*H276,2)</f>
        <v>0</v>
      </c>
      <c r="BL276" s="22" t="s">
        <v>115</v>
      </c>
      <c r="BM276" s="22" t="s">
        <v>450</v>
      </c>
    </row>
    <row r="277" spans="2:65" s="12" customFormat="1">
      <c r="B277" s="213"/>
      <c r="C277" s="214"/>
      <c r="D277" s="215" t="s">
        <v>167</v>
      </c>
      <c r="E277" s="224" t="s">
        <v>21</v>
      </c>
      <c r="F277" s="216" t="s">
        <v>448</v>
      </c>
      <c r="G277" s="214"/>
      <c r="H277" s="217">
        <v>13466.4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167</v>
      </c>
      <c r="AU277" s="223" t="s">
        <v>81</v>
      </c>
      <c r="AV277" s="12" t="s">
        <v>81</v>
      </c>
      <c r="AW277" s="12" t="s">
        <v>6</v>
      </c>
      <c r="AX277" s="12" t="s">
        <v>79</v>
      </c>
      <c r="AY277" s="223" t="s">
        <v>158</v>
      </c>
    </row>
    <row r="278" spans="2:65" s="1" customFormat="1" ht="25.5" customHeight="1">
      <c r="B278" s="39"/>
      <c r="C278" s="201" t="s">
        <v>451</v>
      </c>
      <c r="D278" s="201" t="s">
        <v>161</v>
      </c>
      <c r="E278" s="202" t="s">
        <v>192</v>
      </c>
      <c r="F278" s="203" t="s">
        <v>193</v>
      </c>
      <c r="G278" s="204" t="s">
        <v>164</v>
      </c>
      <c r="H278" s="205">
        <v>5212.8</v>
      </c>
      <c r="I278" s="206"/>
      <c r="J278" s="207">
        <f>ROUND(I278*H278,2)</f>
        <v>0</v>
      </c>
      <c r="K278" s="203" t="s">
        <v>165</v>
      </c>
      <c r="L278" s="59"/>
      <c r="M278" s="208" t="s">
        <v>21</v>
      </c>
      <c r="N278" s="209" t="s">
        <v>43</v>
      </c>
      <c r="O278" s="40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AR278" s="22" t="s">
        <v>115</v>
      </c>
      <c r="AT278" s="22" t="s">
        <v>161</v>
      </c>
      <c r="AU278" s="22" t="s">
        <v>81</v>
      </c>
      <c r="AY278" s="22" t="s">
        <v>158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22" t="s">
        <v>79</v>
      </c>
      <c r="BK278" s="212">
        <f>ROUND(I278*H278,2)</f>
        <v>0</v>
      </c>
      <c r="BL278" s="22" t="s">
        <v>115</v>
      </c>
      <c r="BM278" s="22" t="s">
        <v>452</v>
      </c>
    </row>
    <row r="279" spans="2:65" s="12" customFormat="1">
      <c r="B279" s="213"/>
      <c r="C279" s="214"/>
      <c r="D279" s="215" t="s">
        <v>167</v>
      </c>
      <c r="E279" s="224" t="s">
        <v>21</v>
      </c>
      <c r="F279" s="216" t="s">
        <v>453</v>
      </c>
      <c r="G279" s="214"/>
      <c r="H279" s="217">
        <v>5212.8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167</v>
      </c>
      <c r="AU279" s="223" t="s">
        <v>81</v>
      </c>
      <c r="AV279" s="12" t="s">
        <v>81</v>
      </c>
      <c r="AW279" s="12" t="s">
        <v>6</v>
      </c>
      <c r="AX279" s="12" t="s">
        <v>79</v>
      </c>
      <c r="AY279" s="223" t="s">
        <v>158</v>
      </c>
    </row>
    <row r="280" spans="2:65" s="1" customFormat="1" ht="51" customHeight="1">
      <c r="B280" s="39"/>
      <c r="C280" s="201" t="s">
        <v>454</v>
      </c>
      <c r="D280" s="201" t="s">
        <v>161</v>
      </c>
      <c r="E280" s="202" t="s">
        <v>196</v>
      </c>
      <c r="F280" s="203" t="s">
        <v>197</v>
      </c>
      <c r="G280" s="204" t="s">
        <v>164</v>
      </c>
      <c r="H280" s="205">
        <v>43440</v>
      </c>
      <c r="I280" s="206"/>
      <c r="J280" s="207">
        <f>ROUND(I280*H280,2)</f>
        <v>0</v>
      </c>
      <c r="K280" s="203" t="s">
        <v>165</v>
      </c>
      <c r="L280" s="59"/>
      <c r="M280" s="208" t="s">
        <v>21</v>
      </c>
      <c r="N280" s="209" t="s">
        <v>43</v>
      </c>
      <c r="O280" s="40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AR280" s="22" t="s">
        <v>115</v>
      </c>
      <c r="AT280" s="22" t="s">
        <v>161</v>
      </c>
      <c r="AU280" s="22" t="s">
        <v>81</v>
      </c>
      <c r="AY280" s="22" t="s">
        <v>158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22" t="s">
        <v>79</v>
      </c>
      <c r="BK280" s="212">
        <f>ROUND(I280*H280,2)</f>
        <v>0</v>
      </c>
      <c r="BL280" s="22" t="s">
        <v>115</v>
      </c>
      <c r="BM280" s="22" t="s">
        <v>455</v>
      </c>
    </row>
    <row r="281" spans="2:65" s="12" customFormat="1">
      <c r="B281" s="213"/>
      <c r="C281" s="214"/>
      <c r="D281" s="215" t="s">
        <v>167</v>
      </c>
      <c r="E281" s="224" t="s">
        <v>21</v>
      </c>
      <c r="F281" s="216" t="s">
        <v>456</v>
      </c>
      <c r="G281" s="214"/>
      <c r="H281" s="217">
        <v>43440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167</v>
      </c>
      <c r="AU281" s="223" t="s">
        <v>81</v>
      </c>
      <c r="AV281" s="12" t="s">
        <v>81</v>
      </c>
      <c r="AW281" s="12" t="s">
        <v>6</v>
      </c>
      <c r="AX281" s="12" t="s">
        <v>79</v>
      </c>
      <c r="AY281" s="223" t="s">
        <v>158</v>
      </c>
    </row>
    <row r="282" spans="2:65" s="1" customFormat="1" ht="16.5" customHeight="1">
      <c r="B282" s="39"/>
      <c r="C282" s="236" t="s">
        <v>457</v>
      </c>
      <c r="D282" s="236" t="s">
        <v>200</v>
      </c>
      <c r="E282" s="237" t="s">
        <v>201</v>
      </c>
      <c r="F282" s="238" t="s">
        <v>202</v>
      </c>
      <c r="G282" s="239" t="s">
        <v>203</v>
      </c>
      <c r="H282" s="240">
        <v>86880</v>
      </c>
      <c r="I282" s="241"/>
      <c r="J282" s="242">
        <f>ROUND(I282*H282,2)</f>
        <v>0</v>
      </c>
      <c r="K282" s="238" t="s">
        <v>165</v>
      </c>
      <c r="L282" s="243"/>
      <c r="M282" s="244" t="s">
        <v>21</v>
      </c>
      <c r="N282" s="245" t="s">
        <v>43</v>
      </c>
      <c r="O282" s="40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AR282" s="22" t="s">
        <v>195</v>
      </c>
      <c r="AT282" s="22" t="s">
        <v>200</v>
      </c>
      <c r="AU282" s="22" t="s">
        <v>81</v>
      </c>
      <c r="AY282" s="22" t="s">
        <v>158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22" t="s">
        <v>79</v>
      </c>
      <c r="BK282" s="212">
        <f>ROUND(I282*H282,2)</f>
        <v>0</v>
      </c>
      <c r="BL282" s="22" t="s">
        <v>115</v>
      </c>
      <c r="BM282" s="22" t="s">
        <v>458</v>
      </c>
    </row>
    <row r="283" spans="2:65" s="12" customFormat="1">
      <c r="B283" s="213"/>
      <c r="C283" s="214"/>
      <c r="D283" s="215" t="s">
        <v>167</v>
      </c>
      <c r="E283" s="214"/>
      <c r="F283" s="216" t="s">
        <v>459</v>
      </c>
      <c r="G283" s="214"/>
      <c r="H283" s="217">
        <v>86880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167</v>
      </c>
      <c r="AU283" s="223" t="s">
        <v>81</v>
      </c>
      <c r="AV283" s="12" t="s">
        <v>81</v>
      </c>
      <c r="AW283" s="12" t="s">
        <v>6</v>
      </c>
      <c r="AX283" s="12" t="s">
        <v>79</v>
      </c>
      <c r="AY283" s="223" t="s">
        <v>158</v>
      </c>
    </row>
    <row r="284" spans="2:65" s="1" customFormat="1" ht="38.25" customHeight="1">
      <c r="B284" s="39"/>
      <c r="C284" s="201" t="s">
        <v>460</v>
      </c>
      <c r="D284" s="201" t="s">
        <v>161</v>
      </c>
      <c r="E284" s="202" t="s">
        <v>207</v>
      </c>
      <c r="F284" s="203" t="s">
        <v>208</v>
      </c>
      <c r="G284" s="204" t="s">
        <v>164</v>
      </c>
      <c r="H284" s="205">
        <v>53054</v>
      </c>
      <c r="I284" s="206"/>
      <c r="J284" s="207">
        <f>ROUND(I284*H284,2)</f>
        <v>0</v>
      </c>
      <c r="K284" s="203" t="s">
        <v>165</v>
      </c>
      <c r="L284" s="59"/>
      <c r="M284" s="208" t="s">
        <v>21</v>
      </c>
      <c r="N284" s="209" t="s">
        <v>43</v>
      </c>
      <c r="O284" s="40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AR284" s="22" t="s">
        <v>115</v>
      </c>
      <c r="AT284" s="22" t="s">
        <v>161</v>
      </c>
      <c r="AU284" s="22" t="s">
        <v>81</v>
      </c>
      <c r="AY284" s="22" t="s">
        <v>158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22" t="s">
        <v>79</v>
      </c>
      <c r="BK284" s="212">
        <f>ROUND(I284*H284,2)</f>
        <v>0</v>
      </c>
      <c r="BL284" s="22" t="s">
        <v>115</v>
      </c>
      <c r="BM284" s="22" t="s">
        <v>461</v>
      </c>
    </row>
    <row r="285" spans="2:65" s="12" customFormat="1">
      <c r="B285" s="213"/>
      <c r="C285" s="214"/>
      <c r="D285" s="215" t="s">
        <v>167</v>
      </c>
      <c r="E285" s="224" t="s">
        <v>21</v>
      </c>
      <c r="F285" s="216" t="s">
        <v>462</v>
      </c>
      <c r="G285" s="214"/>
      <c r="H285" s="217">
        <v>53054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167</v>
      </c>
      <c r="AU285" s="223" t="s">
        <v>81</v>
      </c>
      <c r="AV285" s="12" t="s">
        <v>81</v>
      </c>
      <c r="AW285" s="12" t="s">
        <v>6</v>
      </c>
      <c r="AX285" s="12" t="s">
        <v>79</v>
      </c>
      <c r="AY285" s="223" t="s">
        <v>158</v>
      </c>
    </row>
    <row r="286" spans="2:65" s="1" customFormat="1" ht="25.5" customHeight="1">
      <c r="B286" s="39"/>
      <c r="C286" s="201" t="s">
        <v>463</v>
      </c>
      <c r="D286" s="201" t="s">
        <v>161</v>
      </c>
      <c r="E286" s="202" t="s">
        <v>211</v>
      </c>
      <c r="F286" s="203" t="s">
        <v>212</v>
      </c>
      <c r="G286" s="204" t="s">
        <v>164</v>
      </c>
      <c r="H286" s="205">
        <v>86356.800000000003</v>
      </c>
      <c r="I286" s="206"/>
      <c r="J286" s="207">
        <f>ROUND(I286*H286,2)</f>
        <v>0</v>
      </c>
      <c r="K286" s="203" t="s">
        <v>165</v>
      </c>
      <c r="L286" s="59"/>
      <c r="M286" s="208" t="s">
        <v>21</v>
      </c>
      <c r="N286" s="209" t="s">
        <v>43</v>
      </c>
      <c r="O286" s="40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AR286" s="22" t="s">
        <v>115</v>
      </c>
      <c r="AT286" s="22" t="s">
        <v>161</v>
      </c>
      <c r="AU286" s="22" t="s">
        <v>81</v>
      </c>
      <c r="AY286" s="22" t="s">
        <v>158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2" t="s">
        <v>79</v>
      </c>
      <c r="BK286" s="212">
        <f>ROUND(I286*H286,2)</f>
        <v>0</v>
      </c>
      <c r="BL286" s="22" t="s">
        <v>115</v>
      </c>
      <c r="BM286" s="22" t="s">
        <v>464</v>
      </c>
    </row>
    <row r="287" spans="2:65" s="12" customFormat="1">
      <c r="B287" s="213"/>
      <c r="C287" s="214"/>
      <c r="D287" s="215" t="s">
        <v>167</v>
      </c>
      <c r="E287" s="224" t="s">
        <v>21</v>
      </c>
      <c r="F287" s="216" t="s">
        <v>465</v>
      </c>
      <c r="G287" s="214"/>
      <c r="H287" s="217">
        <v>24785.4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167</v>
      </c>
      <c r="AU287" s="223" t="s">
        <v>81</v>
      </c>
      <c r="AV287" s="12" t="s">
        <v>81</v>
      </c>
      <c r="AW287" s="12" t="s">
        <v>35</v>
      </c>
      <c r="AX287" s="12" t="s">
        <v>72</v>
      </c>
      <c r="AY287" s="223" t="s">
        <v>158</v>
      </c>
    </row>
    <row r="288" spans="2:65" s="12" customFormat="1">
      <c r="B288" s="213"/>
      <c r="C288" s="214"/>
      <c r="D288" s="215" t="s">
        <v>167</v>
      </c>
      <c r="E288" s="224" t="s">
        <v>21</v>
      </c>
      <c r="F288" s="216" t="s">
        <v>466</v>
      </c>
      <c r="G288" s="214"/>
      <c r="H288" s="217">
        <v>61571.4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167</v>
      </c>
      <c r="AU288" s="223" t="s">
        <v>81</v>
      </c>
      <c r="AV288" s="12" t="s">
        <v>81</v>
      </c>
      <c r="AW288" s="12" t="s">
        <v>35</v>
      </c>
      <c r="AX288" s="12" t="s">
        <v>72</v>
      </c>
      <c r="AY288" s="223" t="s">
        <v>158</v>
      </c>
    </row>
    <row r="289" spans="2:65" s="13" customFormat="1">
      <c r="B289" s="225"/>
      <c r="C289" s="226"/>
      <c r="D289" s="215" t="s">
        <v>167</v>
      </c>
      <c r="E289" s="227" t="s">
        <v>21</v>
      </c>
      <c r="F289" s="228" t="s">
        <v>190</v>
      </c>
      <c r="G289" s="226"/>
      <c r="H289" s="229">
        <v>86356.800000000003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AT289" s="235" t="s">
        <v>167</v>
      </c>
      <c r="AU289" s="235" t="s">
        <v>81</v>
      </c>
      <c r="AV289" s="13" t="s">
        <v>115</v>
      </c>
      <c r="AW289" s="13" t="s">
        <v>35</v>
      </c>
      <c r="AX289" s="13" t="s">
        <v>79</v>
      </c>
      <c r="AY289" s="235" t="s">
        <v>158</v>
      </c>
    </row>
    <row r="290" spans="2:65" s="1" customFormat="1" ht="25.5" customHeight="1">
      <c r="B290" s="39"/>
      <c r="C290" s="201" t="s">
        <v>467</v>
      </c>
      <c r="D290" s="201" t="s">
        <v>161</v>
      </c>
      <c r="E290" s="202" t="s">
        <v>360</v>
      </c>
      <c r="F290" s="203" t="s">
        <v>361</v>
      </c>
      <c r="G290" s="204" t="s">
        <v>362</v>
      </c>
      <c r="H290" s="205">
        <v>61684.800000000003</v>
      </c>
      <c r="I290" s="206"/>
      <c r="J290" s="207">
        <f>ROUND(I290*H290,2)</f>
        <v>0</v>
      </c>
      <c r="K290" s="203" t="s">
        <v>165</v>
      </c>
      <c r="L290" s="59"/>
      <c r="M290" s="208" t="s">
        <v>21</v>
      </c>
      <c r="N290" s="209" t="s">
        <v>43</v>
      </c>
      <c r="O290" s="40"/>
      <c r="P290" s="210">
        <f>O290*H290</f>
        <v>0</v>
      </c>
      <c r="Q290" s="210">
        <v>3.6000000000000002E-4</v>
      </c>
      <c r="R290" s="210">
        <f>Q290*H290</f>
        <v>22.206528000000002</v>
      </c>
      <c r="S290" s="210">
        <v>0</v>
      </c>
      <c r="T290" s="211">
        <f>S290*H290</f>
        <v>0</v>
      </c>
      <c r="AR290" s="22" t="s">
        <v>115</v>
      </c>
      <c r="AT290" s="22" t="s">
        <v>161</v>
      </c>
      <c r="AU290" s="22" t="s">
        <v>81</v>
      </c>
      <c r="AY290" s="22" t="s">
        <v>158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22" t="s">
        <v>79</v>
      </c>
      <c r="BK290" s="212">
        <f>ROUND(I290*H290,2)</f>
        <v>0</v>
      </c>
      <c r="BL290" s="22" t="s">
        <v>115</v>
      </c>
      <c r="BM290" s="22" t="s">
        <v>468</v>
      </c>
    </row>
    <row r="291" spans="2:65" s="12" customFormat="1">
      <c r="B291" s="213"/>
      <c r="C291" s="214"/>
      <c r="D291" s="215" t="s">
        <v>167</v>
      </c>
      <c r="E291" s="224" t="s">
        <v>21</v>
      </c>
      <c r="F291" s="216" t="s">
        <v>469</v>
      </c>
      <c r="G291" s="214"/>
      <c r="H291" s="217">
        <v>61684.800000000003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167</v>
      </c>
      <c r="AU291" s="223" t="s">
        <v>81</v>
      </c>
      <c r="AV291" s="12" t="s">
        <v>81</v>
      </c>
      <c r="AW291" s="12" t="s">
        <v>6</v>
      </c>
      <c r="AX291" s="12" t="s">
        <v>79</v>
      </c>
      <c r="AY291" s="223" t="s">
        <v>158</v>
      </c>
    </row>
    <row r="292" spans="2:65" s="1" customFormat="1" ht="16.5" customHeight="1">
      <c r="B292" s="39"/>
      <c r="C292" s="201" t="s">
        <v>470</v>
      </c>
      <c r="D292" s="201" t="s">
        <v>161</v>
      </c>
      <c r="E292" s="202" t="s">
        <v>366</v>
      </c>
      <c r="F292" s="203" t="s">
        <v>367</v>
      </c>
      <c r="G292" s="204" t="s">
        <v>362</v>
      </c>
      <c r="H292" s="205">
        <v>93504.6</v>
      </c>
      <c r="I292" s="206"/>
      <c r="J292" s="207">
        <f>ROUND(I292*H292,2)</f>
        <v>0</v>
      </c>
      <c r="K292" s="203" t="s">
        <v>165</v>
      </c>
      <c r="L292" s="59"/>
      <c r="M292" s="208" t="s">
        <v>21</v>
      </c>
      <c r="N292" s="209" t="s">
        <v>43</v>
      </c>
      <c r="O292" s="40"/>
      <c r="P292" s="210">
        <f>O292*H292</f>
        <v>0</v>
      </c>
      <c r="Q292" s="210">
        <v>3.6999999999999999E-4</v>
      </c>
      <c r="R292" s="210">
        <f>Q292*H292</f>
        <v>34.596702000000001</v>
      </c>
      <c r="S292" s="210">
        <v>0</v>
      </c>
      <c r="T292" s="211">
        <f>S292*H292</f>
        <v>0</v>
      </c>
      <c r="AR292" s="22" t="s">
        <v>115</v>
      </c>
      <c r="AT292" s="22" t="s">
        <v>161</v>
      </c>
      <c r="AU292" s="22" t="s">
        <v>81</v>
      </c>
      <c r="AY292" s="22" t="s">
        <v>158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22" t="s">
        <v>79</v>
      </c>
      <c r="BK292" s="212">
        <f>ROUND(I292*H292,2)</f>
        <v>0</v>
      </c>
      <c r="BL292" s="22" t="s">
        <v>115</v>
      </c>
      <c r="BM292" s="22" t="s">
        <v>471</v>
      </c>
    </row>
    <row r="293" spans="2:65" s="12" customFormat="1">
      <c r="B293" s="213"/>
      <c r="C293" s="214"/>
      <c r="D293" s="215" t="s">
        <v>167</v>
      </c>
      <c r="E293" s="224" t="s">
        <v>21</v>
      </c>
      <c r="F293" s="216" t="s">
        <v>472</v>
      </c>
      <c r="G293" s="214"/>
      <c r="H293" s="217">
        <v>93504.6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167</v>
      </c>
      <c r="AU293" s="223" t="s">
        <v>81</v>
      </c>
      <c r="AV293" s="12" t="s">
        <v>81</v>
      </c>
      <c r="AW293" s="12" t="s">
        <v>6</v>
      </c>
      <c r="AX293" s="12" t="s">
        <v>79</v>
      </c>
      <c r="AY293" s="223" t="s">
        <v>158</v>
      </c>
    </row>
    <row r="294" spans="2:65" s="1" customFormat="1" ht="16.5" customHeight="1">
      <c r="B294" s="39"/>
      <c r="C294" s="236" t="s">
        <v>473</v>
      </c>
      <c r="D294" s="236" t="s">
        <v>200</v>
      </c>
      <c r="E294" s="237" t="s">
        <v>371</v>
      </c>
      <c r="F294" s="238" t="s">
        <v>372</v>
      </c>
      <c r="G294" s="239" t="s">
        <v>373</v>
      </c>
      <c r="H294" s="240">
        <v>6516</v>
      </c>
      <c r="I294" s="241"/>
      <c r="J294" s="242">
        <f>ROUND(I294*H294,2)</f>
        <v>0</v>
      </c>
      <c r="K294" s="238" t="s">
        <v>165</v>
      </c>
      <c r="L294" s="243"/>
      <c r="M294" s="244" t="s">
        <v>21</v>
      </c>
      <c r="N294" s="245" t="s">
        <v>43</v>
      </c>
      <c r="O294" s="40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AR294" s="22" t="s">
        <v>195</v>
      </c>
      <c r="AT294" s="22" t="s">
        <v>200</v>
      </c>
      <c r="AU294" s="22" t="s">
        <v>81</v>
      </c>
      <c r="AY294" s="22" t="s">
        <v>158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2" t="s">
        <v>79</v>
      </c>
      <c r="BK294" s="212">
        <f>ROUND(I294*H294,2)</f>
        <v>0</v>
      </c>
      <c r="BL294" s="22" t="s">
        <v>115</v>
      </c>
      <c r="BM294" s="22" t="s">
        <v>474</v>
      </c>
    </row>
    <row r="295" spans="2:65" s="12" customFormat="1">
      <c r="B295" s="213"/>
      <c r="C295" s="214"/>
      <c r="D295" s="215" t="s">
        <v>167</v>
      </c>
      <c r="E295" s="224" t="s">
        <v>21</v>
      </c>
      <c r="F295" s="216" t="s">
        <v>475</v>
      </c>
      <c r="G295" s="214"/>
      <c r="H295" s="217">
        <v>6516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167</v>
      </c>
      <c r="AU295" s="223" t="s">
        <v>81</v>
      </c>
      <c r="AV295" s="12" t="s">
        <v>81</v>
      </c>
      <c r="AW295" s="12" t="s">
        <v>6</v>
      </c>
      <c r="AX295" s="12" t="s">
        <v>79</v>
      </c>
      <c r="AY295" s="223" t="s">
        <v>158</v>
      </c>
    </row>
    <row r="296" spans="2:65" s="11" customFormat="1" ht="29.85" customHeight="1">
      <c r="B296" s="185"/>
      <c r="C296" s="186"/>
      <c r="D296" s="187" t="s">
        <v>71</v>
      </c>
      <c r="E296" s="199" t="s">
        <v>476</v>
      </c>
      <c r="F296" s="199" t="s">
        <v>477</v>
      </c>
      <c r="G296" s="186"/>
      <c r="H296" s="186"/>
      <c r="I296" s="189"/>
      <c r="J296" s="200">
        <f>BK296</f>
        <v>0</v>
      </c>
      <c r="K296" s="186"/>
      <c r="L296" s="191"/>
      <c r="M296" s="192"/>
      <c r="N296" s="193"/>
      <c r="O296" s="193"/>
      <c r="P296" s="194">
        <f>SUM(P297:P309)</f>
        <v>0</v>
      </c>
      <c r="Q296" s="193"/>
      <c r="R296" s="194">
        <f>SUM(R297:R309)</f>
        <v>128.82545999999999</v>
      </c>
      <c r="S296" s="193"/>
      <c r="T296" s="195">
        <f>SUM(T297:T309)</f>
        <v>92.078400000000002</v>
      </c>
      <c r="AR296" s="196" t="s">
        <v>79</v>
      </c>
      <c r="AT296" s="197" t="s">
        <v>71</v>
      </c>
      <c r="AU296" s="197" t="s">
        <v>79</v>
      </c>
      <c r="AY296" s="196" t="s">
        <v>158</v>
      </c>
      <c r="BK296" s="198">
        <f>SUM(BK297:BK309)</f>
        <v>0</v>
      </c>
    </row>
    <row r="297" spans="2:65" s="1" customFormat="1" ht="51" customHeight="1">
      <c r="B297" s="39"/>
      <c r="C297" s="201" t="s">
        <v>478</v>
      </c>
      <c r="D297" s="201" t="s">
        <v>161</v>
      </c>
      <c r="E297" s="202" t="s">
        <v>479</v>
      </c>
      <c r="F297" s="203" t="s">
        <v>480</v>
      </c>
      <c r="G297" s="204" t="s">
        <v>164</v>
      </c>
      <c r="H297" s="205">
        <v>46.8</v>
      </c>
      <c r="I297" s="206"/>
      <c r="J297" s="207">
        <f>ROUND(I297*H297,2)</f>
        <v>0</v>
      </c>
      <c r="K297" s="203" t="s">
        <v>165</v>
      </c>
      <c r="L297" s="59"/>
      <c r="M297" s="208" t="s">
        <v>21</v>
      </c>
      <c r="N297" s="209" t="s">
        <v>43</v>
      </c>
      <c r="O297" s="40"/>
      <c r="P297" s="210">
        <f>O297*H297</f>
        <v>0</v>
      </c>
      <c r="Q297" s="210">
        <v>0</v>
      </c>
      <c r="R297" s="210">
        <f>Q297*H297</f>
        <v>0</v>
      </c>
      <c r="S297" s="210">
        <v>1.8080000000000001</v>
      </c>
      <c r="T297" s="211">
        <f>S297*H297</f>
        <v>84.614400000000003</v>
      </c>
      <c r="AR297" s="22" t="s">
        <v>115</v>
      </c>
      <c r="AT297" s="22" t="s">
        <v>161</v>
      </c>
      <c r="AU297" s="22" t="s">
        <v>81</v>
      </c>
      <c r="AY297" s="22" t="s">
        <v>158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2" t="s">
        <v>79</v>
      </c>
      <c r="BK297" s="212">
        <f>ROUND(I297*H297,2)</f>
        <v>0</v>
      </c>
      <c r="BL297" s="22" t="s">
        <v>115</v>
      </c>
      <c r="BM297" s="22" t="s">
        <v>481</v>
      </c>
    </row>
    <row r="298" spans="2:65" s="1" customFormat="1" ht="38.25" customHeight="1">
      <c r="B298" s="39"/>
      <c r="C298" s="201" t="s">
        <v>482</v>
      </c>
      <c r="D298" s="201" t="s">
        <v>161</v>
      </c>
      <c r="E298" s="202" t="s">
        <v>483</v>
      </c>
      <c r="F298" s="203" t="s">
        <v>484</v>
      </c>
      <c r="G298" s="204" t="s">
        <v>485</v>
      </c>
      <c r="H298" s="205">
        <v>24</v>
      </c>
      <c r="I298" s="206"/>
      <c r="J298" s="207">
        <f>ROUND(I298*H298,2)</f>
        <v>0</v>
      </c>
      <c r="K298" s="203" t="s">
        <v>165</v>
      </c>
      <c r="L298" s="59"/>
      <c r="M298" s="208" t="s">
        <v>21</v>
      </c>
      <c r="N298" s="209" t="s">
        <v>43</v>
      </c>
      <c r="O298" s="40"/>
      <c r="P298" s="210">
        <f>O298*H298</f>
        <v>0</v>
      </c>
      <c r="Q298" s="210">
        <v>0</v>
      </c>
      <c r="R298" s="210">
        <f>Q298*H298</f>
        <v>0</v>
      </c>
      <c r="S298" s="210">
        <v>0.311</v>
      </c>
      <c r="T298" s="211">
        <f>S298*H298</f>
        <v>7.4640000000000004</v>
      </c>
      <c r="AR298" s="22" t="s">
        <v>115</v>
      </c>
      <c r="AT298" s="22" t="s">
        <v>161</v>
      </c>
      <c r="AU298" s="22" t="s">
        <v>81</v>
      </c>
      <c r="AY298" s="22" t="s">
        <v>158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22" t="s">
        <v>79</v>
      </c>
      <c r="BK298" s="212">
        <f>ROUND(I298*H298,2)</f>
        <v>0</v>
      </c>
      <c r="BL298" s="22" t="s">
        <v>115</v>
      </c>
      <c r="BM298" s="22" t="s">
        <v>486</v>
      </c>
    </row>
    <row r="299" spans="2:65" s="1" customFormat="1" ht="25.5" customHeight="1">
      <c r="B299" s="39"/>
      <c r="C299" s="201" t="s">
        <v>487</v>
      </c>
      <c r="D299" s="201" t="s">
        <v>161</v>
      </c>
      <c r="E299" s="202" t="s">
        <v>488</v>
      </c>
      <c r="F299" s="203" t="s">
        <v>489</v>
      </c>
      <c r="G299" s="204" t="s">
        <v>203</v>
      </c>
      <c r="H299" s="205">
        <v>84.614000000000004</v>
      </c>
      <c r="I299" s="206"/>
      <c r="J299" s="207">
        <f>ROUND(I299*H299,2)</f>
        <v>0</v>
      </c>
      <c r="K299" s="203" t="s">
        <v>165</v>
      </c>
      <c r="L299" s="59"/>
      <c r="M299" s="208" t="s">
        <v>21</v>
      </c>
      <c r="N299" s="209" t="s">
        <v>43</v>
      </c>
      <c r="O299" s="40"/>
      <c r="P299" s="210">
        <f>O299*H299</f>
        <v>0</v>
      </c>
      <c r="Q299" s="210">
        <v>0</v>
      </c>
      <c r="R299" s="210">
        <f>Q299*H299</f>
        <v>0</v>
      </c>
      <c r="S299" s="210">
        <v>0</v>
      </c>
      <c r="T299" s="211">
        <f>S299*H299</f>
        <v>0</v>
      </c>
      <c r="AR299" s="22" t="s">
        <v>115</v>
      </c>
      <c r="AT299" s="22" t="s">
        <v>161</v>
      </c>
      <c r="AU299" s="22" t="s">
        <v>81</v>
      </c>
      <c r="AY299" s="22" t="s">
        <v>158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22" t="s">
        <v>79</v>
      </c>
      <c r="BK299" s="212">
        <f>ROUND(I299*H299,2)</f>
        <v>0</v>
      </c>
      <c r="BL299" s="22" t="s">
        <v>115</v>
      </c>
      <c r="BM299" s="22" t="s">
        <v>490</v>
      </c>
    </row>
    <row r="300" spans="2:65" s="1" customFormat="1" ht="25.5" customHeight="1">
      <c r="B300" s="39"/>
      <c r="C300" s="201" t="s">
        <v>491</v>
      </c>
      <c r="D300" s="201" t="s">
        <v>161</v>
      </c>
      <c r="E300" s="202" t="s">
        <v>492</v>
      </c>
      <c r="F300" s="203" t="s">
        <v>493</v>
      </c>
      <c r="G300" s="204" t="s">
        <v>203</v>
      </c>
      <c r="H300" s="205">
        <v>14.928000000000001</v>
      </c>
      <c r="I300" s="206"/>
      <c r="J300" s="207">
        <f>ROUND(I300*H300,2)</f>
        <v>0</v>
      </c>
      <c r="K300" s="203" t="s">
        <v>165</v>
      </c>
      <c r="L300" s="59"/>
      <c r="M300" s="208" t="s">
        <v>21</v>
      </c>
      <c r="N300" s="209" t="s">
        <v>43</v>
      </c>
      <c r="O300" s="40"/>
      <c r="P300" s="210">
        <f>O300*H300</f>
        <v>0</v>
      </c>
      <c r="Q300" s="210">
        <v>0</v>
      </c>
      <c r="R300" s="210">
        <f>Q300*H300</f>
        <v>0</v>
      </c>
      <c r="S300" s="210">
        <v>0</v>
      </c>
      <c r="T300" s="211">
        <f>S300*H300</f>
        <v>0</v>
      </c>
      <c r="AR300" s="22" t="s">
        <v>115</v>
      </c>
      <c r="AT300" s="22" t="s">
        <v>161</v>
      </c>
      <c r="AU300" s="22" t="s">
        <v>81</v>
      </c>
      <c r="AY300" s="22" t="s">
        <v>158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22" t="s">
        <v>79</v>
      </c>
      <c r="BK300" s="212">
        <f>ROUND(I300*H300,2)</f>
        <v>0</v>
      </c>
      <c r="BL300" s="22" t="s">
        <v>115</v>
      </c>
      <c r="BM300" s="22" t="s">
        <v>494</v>
      </c>
    </row>
    <row r="301" spans="2:65" s="12" customFormat="1">
      <c r="B301" s="213"/>
      <c r="C301" s="214"/>
      <c r="D301" s="215" t="s">
        <v>167</v>
      </c>
      <c r="E301" s="224" t="s">
        <v>21</v>
      </c>
      <c r="F301" s="216" t="s">
        <v>495</v>
      </c>
      <c r="G301" s="214"/>
      <c r="H301" s="217">
        <v>14.928000000000001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167</v>
      </c>
      <c r="AU301" s="223" t="s">
        <v>81</v>
      </c>
      <c r="AV301" s="12" t="s">
        <v>81</v>
      </c>
      <c r="AW301" s="12" t="s">
        <v>35</v>
      </c>
      <c r="AX301" s="12" t="s">
        <v>79</v>
      </c>
      <c r="AY301" s="223" t="s">
        <v>158</v>
      </c>
    </row>
    <row r="302" spans="2:65" s="1" customFormat="1" ht="25.5" customHeight="1">
      <c r="B302" s="39"/>
      <c r="C302" s="201" t="s">
        <v>496</v>
      </c>
      <c r="D302" s="201" t="s">
        <v>161</v>
      </c>
      <c r="E302" s="202" t="s">
        <v>497</v>
      </c>
      <c r="F302" s="203" t="s">
        <v>498</v>
      </c>
      <c r="G302" s="204" t="s">
        <v>203</v>
      </c>
      <c r="H302" s="205">
        <v>7.4640000000000004</v>
      </c>
      <c r="I302" s="206"/>
      <c r="J302" s="207">
        <f>ROUND(I302*H302,2)</f>
        <v>0</v>
      </c>
      <c r="K302" s="203" t="s">
        <v>165</v>
      </c>
      <c r="L302" s="59"/>
      <c r="M302" s="208" t="s">
        <v>21</v>
      </c>
      <c r="N302" s="209" t="s">
        <v>43</v>
      </c>
      <c r="O302" s="40"/>
      <c r="P302" s="210">
        <f>O302*H302</f>
        <v>0</v>
      </c>
      <c r="Q302" s="210">
        <v>0</v>
      </c>
      <c r="R302" s="210">
        <f>Q302*H302</f>
        <v>0</v>
      </c>
      <c r="S302" s="210">
        <v>0</v>
      </c>
      <c r="T302" s="211">
        <f>S302*H302</f>
        <v>0</v>
      </c>
      <c r="AR302" s="22" t="s">
        <v>115</v>
      </c>
      <c r="AT302" s="22" t="s">
        <v>161</v>
      </c>
      <c r="AU302" s="22" t="s">
        <v>81</v>
      </c>
      <c r="AY302" s="22" t="s">
        <v>158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22" t="s">
        <v>79</v>
      </c>
      <c r="BK302" s="212">
        <f>ROUND(I302*H302,2)</f>
        <v>0</v>
      </c>
      <c r="BL302" s="22" t="s">
        <v>115</v>
      </c>
      <c r="BM302" s="22" t="s">
        <v>499</v>
      </c>
    </row>
    <row r="303" spans="2:65" s="1" customFormat="1" ht="25.5" customHeight="1">
      <c r="B303" s="39"/>
      <c r="C303" s="201" t="s">
        <v>500</v>
      </c>
      <c r="D303" s="201" t="s">
        <v>161</v>
      </c>
      <c r="E303" s="202" t="s">
        <v>501</v>
      </c>
      <c r="F303" s="203" t="s">
        <v>502</v>
      </c>
      <c r="G303" s="204" t="s">
        <v>362</v>
      </c>
      <c r="H303" s="205">
        <v>120</v>
      </c>
      <c r="I303" s="206"/>
      <c r="J303" s="207">
        <f>ROUND(I303*H303,2)</f>
        <v>0</v>
      </c>
      <c r="K303" s="203" t="s">
        <v>165</v>
      </c>
      <c r="L303" s="59"/>
      <c r="M303" s="208" t="s">
        <v>21</v>
      </c>
      <c r="N303" s="209" t="s">
        <v>43</v>
      </c>
      <c r="O303" s="40"/>
      <c r="P303" s="210">
        <f>O303*H303</f>
        <v>0</v>
      </c>
      <c r="Q303" s="210">
        <v>0</v>
      </c>
      <c r="R303" s="210">
        <f>Q303*H303</f>
        <v>0</v>
      </c>
      <c r="S303" s="210">
        <v>0</v>
      </c>
      <c r="T303" s="211">
        <f>S303*H303</f>
        <v>0</v>
      </c>
      <c r="AR303" s="22" t="s">
        <v>115</v>
      </c>
      <c r="AT303" s="22" t="s">
        <v>161</v>
      </c>
      <c r="AU303" s="22" t="s">
        <v>81</v>
      </c>
      <c r="AY303" s="22" t="s">
        <v>158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22" t="s">
        <v>79</v>
      </c>
      <c r="BK303" s="212">
        <f>ROUND(I303*H303,2)</f>
        <v>0</v>
      </c>
      <c r="BL303" s="22" t="s">
        <v>115</v>
      </c>
      <c r="BM303" s="22" t="s">
        <v>503</v>
      </c>
    </row>
    <row r="304" spans="2:65" s="12" customFormat="1">
      <c r="B304" s="213"/>
      <c r="C304" s="214"/>
      <c r="D304" s="215" t="s">
        <v>167</v>
      </c>
      <c r="E304" s="224" t="s">
        <v>21</v>
      </c>
      <c r="F304" s="216" t="s">
        <v>504</v>
      </c>
      <c r="G304" s="214"/>
      <c r="H304" s="217">
        <v>120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167</v>
      </c>
      <c r="AU304" s="223" t="s">
        <v>81</v>
      </c>
      <c r="AV304" s="12" t="s">
        <v>81</v>
      </c>
      <c r="AW304" s="12" t="s">
        <v>35</v>
      </c>
      <c r="AX304" s="12" t="s">
        <v>79</v>
      </c>
      <c r="AY304" s="223" t="s">
        <v>158</v>
      </c>
    </row>
    <row r="305" spans="2:65" s="1" customFormat="1" ht="16.5" customHeight="1">
      <c r="B305" s="39"/>
      <c r="C305" s="201" t="s">
        <v>505</v>
      </c>
      <c r="D305" s="201" t="s">
        <v>161</v>
      </c>
      <c r="E305" s="202" t="s">
        <v>506</v>
      </c>
      <c r="F305" s="203" t="s">
        <v>507</v>
      </c>
      <c r="G305" s="204" t="s">
        <v>164</v>
      </c>
      <c r="H305" s="205">
        <v>18</v>
      </c>
      <c r="I305" s="206"/>
      <c r="J305" s="207">
        <f>ROUND(I305*H305,2)</f>
        <v>0</v>
      </c>
      <c r="K305" s="203" t="s">
        <v>165</v>
      </c>
      <c r="L305" s="59"/>
      <c r="M305" s="208" t="s">
        <v>21</v>
      </c>
      <c r="N305" s="209" t="s">
        <v>43</v>
      </c>
      <c r="O305" s="40"/>
      <c r="P305" s="210">
        <f>O305*H305</f>
        <v>0</v>
      </c>
      <c r="Q305" s="210">
        <v>1.86636</v>
      </c>
      <c r="R305" s="210">
        <f>Q305*H305</f>
        <v>33.594479999999997</v>
      </c>
      <c r="S305" s="210">
        <v>0</v>
      </c>
      <c r="T305" s="211">
        <f>S305*H305</f>
        <v>0</v>
      </c>
      <c r="AR305" s="22" t="s">
        <v>115</v>
      </c>
      <c r="AT305" s="22" t="s">
        <v>161</v>
      </c>
      <c r="AU305" s="22" t="s">
        <v>81</v>
      </c>
      <c r="AY305" s="22" t="s">
        <v>158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22" t="s">
        <v>79</v>
      </c>
      <c r="BK305" s="212">
        <f>ROUND(I305*H305,2)</f>
        <v>0</v>
      </c>
      <c r="BL305" s="22" t="s">
        <v>115</v>
      </c>
      <c r="BM305" s="22" t="s">
        <v>508</v>
      </c>
    </row>
    <row r="306" spans="2:65" s="12" customFormat="1">
      <c r="B306" s="213"/>
      <c r="C306" s="214"/>
      <c r="D306" s="215" t="s">
        <v>167</v>
      </c>
      <c r="E306" s="224" t="s">
        <v>21</v>
      </c>
      <c r="F306" s="216" t="s">
        <v>509</v>
      </c>
      <c r="G306" s="214"/>
      <c r="H306" s="217">
        <v>18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167</v>
      </c>
      <c r="AU306" s="223" t="s">
        <v>81</v>
      </c>
      <c r="AV306" s="12" t="s">
        <v>81</v>
      </c>
      <c r="AW306" s="12" t="s">
        <v>35</v>
      </c>
      <c r="AX306" s="12" t="s">
        <v>79</v>
      </c>
      <c r="AY306" s="223" t="s">
        <v>158</v>
      </c>
    </row>
    <row r="307" spans="2:65" s="1" customFormat="1" ht="16.5" customHeight="1">
      <c r="B307" s="39"/>
      <c r="C307" s="201" t="s">
        <v>510</v>
      </c>
      <c r="D307" s="201" t="s">
        <v>161</v>
      </c>
      <c r="E307" s="202" t="s">
        <v>511</v>
      </c>
      <c r="F307" s="203" t="s">
        <v>512</v>
      </c>
      <c r="G307" s="204" t="s">
        <v>164</v>
      </c>
      <c r="H307" s="205">
        <v>46.8</v>
      </c>
      <c r="I307" s="206"/>
      <c r="J307" s="207">
        <f>ROUND(I307*H307,2)</f>
        <v>0</v>
      </c>
      <c r="K307" s="203" t="s">
        <v>165</v>
      </c>
      <c r="L307" s="59"/>
      <c r="M307" s="208" t="s">
        <v>21</v>
      </c>
      <c r="N307" s="209" t="s">
        <v>43</v>
      </c>
      <c r="O307" s="40"/>
      <c r="P307" s="210">
        <f>O307*H307</f>
        <v>0</v>
      </c>
      <c r="Q307" s="210">
        <v>2.03485</v>
      </c>
      <c r="R307" s="210">
        <f>Q307*H307</f>
        <v>95.230980000000002</v>
      </c>
      <c r="S307" s="210">
        <v>0</v>
      </c>
      <c r="T307" s="211">
        <f>S307*H307</f>
        <v>0</v>
      </c>
      <c r="AR307" s="22" t="s">
        <v>115</v>
      </c>
      <c r="AT307" s="22" t="s">
        <v>161</v>
      </c>
      <c r="AU307" s="22" t="s">
        <v>81</v>
      </c>
      <c r="AY307" s="22" t="s">
        <v>158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22" t="s">
        <v>79</v>
      </c>
      <c r="BK307" s="212">
        <f>ROUND(I307*H307,2)</f>
        <v>0</v>
      </c>
      <c r="BL307" s="22" t="s">
        <v>115</v>
      </c>
      <c r="BM307" s="22" t="s">
        <v>513</v>
      </c>
    </row>
    <row r="308" spans="2:65" s="1" customFormat="1" ht="25.5" customHeight="1">
      <c r="B308" s="39"/>
      <c r="C308" s="201" t="s">
        <v>514</v>
      </c>
      <c r="D308" s="201" t="s">
        <v>161</v>
      </c>
      <c r="E308" s="202" t="s">
        <v>515</v>
      </c>
      <c r="F308" s="203" t="s">
        <v>516</v>
      </c>
      <c r="G308" s="204" t="s">
        <v>485</v>
      </c>
      <c r="H308" s="205">
        <v>24</v>
      </c>
      <c r="I308" s="206"/>
      <c r="J308" s="207">
        <f>ROUND(I308*H308,2)</f>
        <v>0</v>
      </c>
      <c r="K308" s="203" t="s">
        <v>165</v>
      </c>
      <c r="L308" s="59"/>
      <c r="M308" s="208" t="s">
        <v>21</v>
      </c>
      <c r="N308" s="209" t="s">
        <v>43</v>
      </c>
      <c r="O308" s="40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AR308" s="22" t="s">
        <v>115</v>
      </c>
      <c r="AT308" s="22" t="s">
        <v>161</v>
      </c>
      <c r="AU308" s="22" t="s">
        <v>81</v>
      </c>
      <c r="AY308" s="22" t="s">
        <v>158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22" t="s">
        <v>79</v>
      </c>
      <c r="BK308" s="212">
        <f>ROUND(I308*H308,2)</f>
        <v>0</v>
      </c>
      <c r="BL308" s="22" t="s">
        <v>115</v>
      </c>
      <c r="BM308" s="22" t="s">
        <v>517</v>
      </c>
    </row>
    <row r="309" spans="2:65" s="1" customFormat="1" ht="38.25" customHeight="1">
      <c r="B309" s="39"/>
      <c r="C309" s="201" t="s">
        <v>518</v>
      </c>
      <c r="D309" s="201" t="s">
        <v>161</v>
      </c>
      <c r="E309" s="202" t="s">
        <v>519</v>
      </c>
      <c r="F309" s="203" t="s">
        <v>520</v>
      </c>
      <c r="G309" s="204" t="s">
        <v>485</v>
      </c>
      <c r="H309" s="205">
        <v>50</v>
      </c>
      <c r="I309" s="206"/>
      <c r="J309" s="207">
        <f>ROUND(I309*H309,2)</f>
        <v>0</v>
      </c>
      <c r="K309" s="203" t="s">
        <v>165</v>
      </c>
      <c r="L309" s="59"/>
      <c r="M309" s="208" t="s">
        <v>21</v>
      </c>
      <c r="N309" s="209" t="s">
        <v>43</v>
      </c>
      <c r="O309" s="40"/>
      <c r="P309" s="210">
        <f>O309*H309</f>
        <v>0</v>
      </c>
      <c r="Q309" s="210">
        <v>0</v>
      </c>
      <c r="R309" s="210">
        <f>Q309*H309</f>
        <v>0</v>
      </c>
      <c r="S309" s="210">
        <v>0</v>
      </c>
      <c r="T309" s="211">
        <f>S309*H309</f>
        <v>0</v>
      </c>
      <c r="AR309" s="22" t="s">
        <v>115</v>
      </c>
      <c r="AT309" s="22" t="s">
        <v>161</v>
      </c>
      <c r="AU309" s="22" t="s">
        <v>81</v>
      </c>
      <c r="AY309" s="22" t="s">
        <v>158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22" t="s">
        <v>79</v>
      </c>
      <c r="BK309" s="212">
        <f>ROUND(I309*H309,2)</f>
        <v>0</v>
      </c>
      <c r="BL309" s="22" t="s">
        <v>115</v>
      </c>
      <c r="BM309" s="22" t="s">
        <v>521</v>
      </c>
    </row>
    <row r="310" spans="2:65" s="11" customFormat="1" ht="29.85" customHeight="1">
      <c r="B310" s="185"/>
      <c r="C310" s="186"/>
      <c r="D310" s="187" t="s">
        <v>71</v>
      </c>
      <c r="E310" s="199" t="s">
        <v>522</v>
      </c>
      <c r="F310" s="199" t="s">
        <v>523</v>
      </c>
      <c r="G310" s="186"/>
      <c r="H310" s="186"/>
      <c r="I310" s="189"/>
      <c r="J310" s="200">
        <f>BK310</f>
        <v>0</v>
      </c>
      <c r="K310" s="186"/>
      <c r="L310" s="191"/>
      <c r="M310" s="192"/>
      <c r="N310" s="193"/>
      <c r="O310" s="193"/>
      <c r="P310" s="194">
        <f>SUM(P311:P314)</f>
        <v>0</v>
      </c>
      <c r="Q310" s="193"/>
      <c r="R310" s="194">
        <f>SUM(R311:R314)</f>
        <v>0</v>
      </c>
      <c r="S310" s="193"/>
      <c r="T310" s="195">
        <f>SUM(T311:T314)</f>
        <v>0</v>
      </c>
      <c r="AR310" s="196" t="s">
        <v>79</v>
      </c>
      <c r="AT310" s="197" t="s">
        <v>71</v>
      </c>
      <c r="AU310" s="197" t="s">
        <v>79</v>
      </c>
      <c r="AY310" s="196" t="s">
        <v>158</v>
      </c>
      <c r="BK310" s="198">
        <f>SUM(BK311:BK314)</f>
        <v>0</v>
      </c>
    </row>
    <row r="311" spans="2:65" s="1" customFormat="1" ht="38.25" customHeight="1">
      <c r="B311" s="39"/>
      <c r="C311" s="201" t="s">
        <v>524</v>
      </c>
      <c r="D311" s="201" t="s">
        <v>161</v>
      </c>
      <c r="E311" s="202" t="s">
        <v>525</v>
      </c>
      <c r="F311" s="203" t="s">
        <v>526</v>
      </c>
      <c r="G311" s="204" t="s">
        <v>164</v>
      </c>
      <c r="H311" s="205">
        <v>46515.5</v>
      </c>
      <c r="I311" s="206"/>
      <c r="J311" s="207">
        <f>ROUND(I311*H311,2)</f>
        <v>0</v>
      </c>
      <c r="K311" s="203" t="s">
        <v>165</v>
      </c>
      <c r="L311" s="59"/>
      <c r="M311" s="208" t="s">
        <v>21</v>
      </c>
      <c r="N311" s="209" t="s">
        <v>43</v>
      </c>
      <c r="O311" s="40"/>
      <c r="P311" s="210">
        <f>O311*H311</f>
        <v>0</v>
      </c>
      <c r="Q311" s="210">
        <v>0</v>
      </c>
      <c r="R311" s="210">
        <f>Q311*H311</f>
        <v>0</v>
      </c>
      <c r="S311" s="210">
        <v>0</v>
      </c>
      <c r="T311" s="211">
        <f>S311*H311</f>
        <v>0</v>
      </c>
      <c r="AR311" s="22" t="s">
        <v>115</v>
      </c>
      <c r="AT311" s="22" t="s">
        <v>161</v>
      </c>
      <c r="AU311" s="22" t="s">
        <v>81</v>
      </c>
      <c r="AY311" s="22" t="s">
        <v>158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22" t="s">
        <v>79</v>
      </c>
      <c r="BK311" s="212">
        <f>ROUND(I311*H311,2)</f>
        <v>0</v>
      </c>
      <c r="BL311" s="22" t="s">
        <v>115</v>
      </c>
      <c r="BM311" s="22" t="s">
        <v>527</v>
      </c>
    </row>
    <row r="312" spans="2:65" s="12" customFormat="1">
      <c r="B312" s="213"/>
      <c r="C312" s="214"/>
      <c r="D312" s="215" t="s">
        <v>167</v>
      </c>
      <c r="E312" s="224" t="s">
        <v>21</v>
      </c>
      <c r="F312" s="216" t="s">
        <v>528</v>
      </c>
      <c r="G312" s="214"/>
      <c r="H312" s="217">
        <v>46515.5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167</v>
      </c>
      <c r="AU312" s="223" t="s">
        <v>81</v>
      </c>
      <c r="AV312" s="12" t="s">
        <v>81</v>
      </c>
      <c r="AW312" s="12" t="s">
        <v>35</v>
      </c>
      <c r="AX312" s="12" t="s">
        <v>79</v>
      </c>
      <c r="AY312" s="223" t="s">
        <v>158</v>
      </c>
    </row>
    <row r="313" spans="2:65" s="1" customFormat="1" ht="51" customHeight="1">
      <c r="B313" s="39"/>
      <c r="C313" s="201" t="s">
        <v>529</v>
      </c>
      <c r="D313" s="201" t="s">
        <v>161</v>
      </c>
      <c r="E313" s="202" t="s">
        <v>530</v>
      </c>
      <c r="F313" s="203" t="s">
        <v>531</v>
      </c>
      <c r="G313" s="204" t="s">
        <v>164</v>
      </c>
      <c r="H313" s="205">
        <v>46515.5</v>
      </c>
      <c r="I313" s="206"/>
      <c r="J313" s="207">
        <f>ROUND(I313*H313,2)</f>
        <v>0</v>
      </c>
      <c r="K313" s="203" t="s">
        <v>165</v>
      </c>
      <c r="L313" s="59"/>
      <c r="M313" s="208" t="s">
        <v>21</v>
      </c>
      <c r="N313" s="209" t="s">
        <v>43</v>
      </c>
      <c r="O313" s="40"/>
      <c r="P313" s="210">
        <f>O313*H313</f>
        <v>0</v>
      </c>
      <c r="Q313" s="210">
        <v>0</v>
      </c>
      <c r="R313" s="210">
        <f>Q313*H313</f>
        <v>0</v>
      </c>
      <c r="S313" s="210">
        <v>0</v>
      </c>
      <c r="T313" s="211">
        <f>S313*H313</f>
        <v>0</v>
      </c>
      <c r="AR313" s="22" t="s">
        <v>115</v>
      </c>
      <c r="AT313" s="22" t="s">
        <v>161</v>
      </c>
      <c r="AU313" s="22" t="s">
        <v>81</v>
      </c>
      <c r="AY313" s="22" t="s">
        <v>158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22" t="s">
        <v>79</v>
      </c>
      <c r="BK313" s="212">
        <f>ROUND(I313*H313,2)</f>
        <v>0</v>
      </c>
      <c r="BL313" s="22" t="s">
        <v>115</v>
      </c>
      <c r="BM313" s="22" t="s">
        <v>532</v>
      </c>
    </row>
    <row r="314" spans="2:65" s="12" customFormat="1">
      <c r="B314" s="213"/>
      <c r="C314" s="214"/>
      <c r="D314" s="215" t="s">
        <v>167</v>
      </c>
      <c r="E314" s="224" t="s">
        <v>21</v>
      </c>
      <c r="F314" s="216" t="s">
        <v>528</v>
      </c>
      <c r="G314" s="214"/>
      <c r="H314" s="217">
        <v>46515.5</v>
      </c>
      <c r="I314" s="218"/>
      <c r="J314" s="214"/>
      <c r="K314" s="214"/>
      <c r="L314" s="219"/>
      <c r="M314" s="246"/>
      <c r="N314" s="247"/>
      <c r="O314" s="247"/>
      <c r="P314" s="247"/>
      <c r="Q314" s="247"/>
      <c r="R314" s="247"/>
      <c r="S314" s="247"/>
      <c r="T314" s="248"/>
      <c r="AT314" s="223" t="s">
        <v>167</v>
      </c>
      <c r="AU314" s="223" t="s">
        <v>81</v>
      </c>
      <c r="AV314" s="12" t="s">
        <v>81</v>
      </c>
      <c r="AW314" s="12" t="s">
        <v>35</v>
      </c>
      <c r="AX314" s="12" t="s">
        <v>79</v>
      </c>
      <c r="AY314" s="223" t="s">
        <v>158</v>
      </c>
    </row>
    <row r="315" spans="2:65" s="1" customFormat="1" ht="6.95" customHeight="1">
      <c r="B315" s="54"/>
      <c r="C315" s="55"/>
      <c r="D315" s="55"/>
      <c r="E315" s="55"/>
      <c r="F315" s="55"/>
      <c r="G315" s="55"/>
      <c r="H315" s="55"/>
      <c r="I315" s="146"/>
      <c r="J315" s="55"/>
      <c r="K315" s="55"/>
      <c r="L315" s="59"/>
    </row>
  </sheetData>
  <sheetProtection algorithmName="SHA-512" hashValue="yNb0gnTKjr9Y8kvry3ynbzpnadQ/tHNrv91+pINO/SwSljbSVLgT0I1QwSSt5FJdKwyVlW6XPP276xFA1EkrYg==" saltValue="Lh0+LBbrBHRX4yPQdG3t6cbRF9I2OEMgJ+PU+G1FW+Fk7M7hoIsXoCSXj2ud5IWB7T8iGyrR1XxlgVjfpSEaCw==" spinCount="100000" sheet="1" objects="1" scenarios="1" formatColumns="0" formatRows="0" autoFilter="0"/>
  <autoFilter ref="C91:K314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535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ROUND(J93,2)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ROUND(SUM(BE93:BE155), 2)</f>
        <v>0</v>
      </c>
      <c r="G34" s="40"/>
      <c r="H34" s="40"/>
      <c r="I34" s="138">
        <v>0.21</v>
      </c>
      <c r="J34" s="137">
        <f>ROUND(ROUND((SUM(BE93:BE155)),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ROUND(SUM(BF93:BF155), 2)</f>
        <v>0</v>
      </c>
      <c r="G35" s="40"/>
      <c r="H35" s="40"/>
      <c r="I35" s="138">
        <v>0.15</v>
      </c>
      <c r="J35" s="137">
        <f>ROUND(ROUND((SUM(BF93:BF155)),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ROUND(SUM(BG93:BG155),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ROUND(SUM(BH93:BH155),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ROUND(SUM(BI93:BI155),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01 - PVN 1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J93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J94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J95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J102</f>
        <v>0</v>
      </c>
      <c r="K67" s="169"/>
    </row>
    <row r="68" spans="2:12" s="8" customFormat="1" ht="24.95" customHeight="1">
      <c r="B68" s="156"/>
      <c r="C68" s="157"/>
      <c r="D68" s="158" t="s">
        <v>539</v>
      </c>
      <c r="E68" s="159"/>
      <c r="F68" s="159"/>
      <c r="G68" s="159"/>
      <c r="H68" s="159"/>
      <c r="I68" s="160"/>
      <c r="J68" s="161">
        <f>J105</f>
        <v>0</v>
      </c>
      <c r="K68" s="162"/>
    </row>
    <row r="69" spans="2:12" s="9" customFormat="1" ht="19.899999999999999" customHeight="1">
      <c r="B69" s="163"/>
      <c r="C69" s="164"/>
      <c r="D69" s="165" t="s">
        <v>540</v>
      </c>
      <c r="E69" s="166"/>
      <c r="F69" s="166"/>
      <c r="G69" s="166"/>
      <c r="H69" s="166"/>
      <c r="I69" s="167"/>
      <c r="J69" s="168">
        <f>J106</f>
        <v>0</v>
      </c>
      <c r="K69" s="169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5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6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8"/>
      <c r="L75" s="59"/>
    </row>
    <row r="76" spans="2:12" s="1" customFormat="1" ht="36.950000000000003" customHeight="1">
      <c r="B76" s="39"/>
      <c r="C76" s="60" t="s">
        <v>143</v>
      </c>
      <c r="D76" s="61"/>
      <c r="E76" s="61"/>
      <c r="F76" s="61"/>
      <c r="G76" s="61"/>
      <c r="H76" s="61"/>
      <c r="I76" s="170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6.5" customHeight="1">
      <c r="B79" s="39"/>
      <c r="C79" s="61"/>
      <c r="D79" s="61"/>
      <c r="E79" s="308" t="str">
        <f>E7</f>
        <v>Výstavba inženýrských sítí v prostoru Slatinice - produktovody a trubní sítě</v>
      </c>
      <c r="F79" s="309"/>
      <c r="G79" s="309"/>
      <c r="H79" s="309"/>
      <c r="I79" s="170"/>
      <c r="J79" s="61"/>
      <c r="K79" s="61"/>
      <c r="L79" s="59"/>
    </row>
    <row r="80" spans="2:12" ht="15">
      <c r="B80" s="26"/>
      <c r="C80" s="63" t="s">
        <v>124</v>
      </c>
      <c r="D80" s="171"/>
      <c r="E80" s="171"/>
      <c r="F80" s="171"/>
      <c r="G80" s="171"/>
      <c r="H80" s="171"/>
      <c r="J80" s="171"/>
      <c r="K80" s="171"/>
      <c r="L80" s="172"/>
    </row>
    <row r="81" spans="2:65" ht="16.5" customHeight="1">
      <c r="B81" s="26"/>
      <c r="C81" s="171"/>
      <c r="D81" s="171"/>
      <c r="E81" s="308" t="s">
        <v>125</v>
      </c>
      <c r="F81" s="312"/>
      <c r="G81" s="312"/>
      <c r="H81" s="312"/>
      <c r="J81" s="171"/>
      <c r="K81" s="171"/>
      <c r="L81" s="172"/>
    </row>
    <row r="82" spans="2:65" ht="15">
      <c r="B82" s="26"/>
      <c r="C82" s="63" t="s">
        <v>126</v>
      </c>
      <c r="D82" s="171"/>
      <c r="E82" s="171"/>
      <c r="F82" s="171"/>
      <c r="G82" s="171"/>
      <c r="H82" s="171"/>
      <c r="J82" s="171"/>
      <c r="K82" s="171"/>
      <c r="L82" s="172"/>
    </row>
    <row r="83" spans="2:65" s="1" customFormat="1" ht="16.5" customHeight="1">
      <c r="B83" s="39"/>
      <c r="C83" s="61"/>
      <c r="D83" s="61"/>
      <c r="E83" s="311" t="s">
        <v>533</v>
      </c>
      <c r="F83" s="302"/>
      <c r="G83" s="302"/>
      <c r="H83" s="302"/>
      <c r="I83" s="170"/>
      <c r="J83" s="61"/>
      <c r="K83" s="61"/>
      <c r="L83" s="59"/>
    </row>
    <row r="84" spans="2:65" s="1" customFormat="1" ht="14.45" customHeight="1">
      <c r="B84" s="39"/>
      <c r="C84" s="63" t="s">
        <v>534</v>
      </c>
      <c r="D84" s="61"/>
      <c r="E84" s="61"/>
      <c r="F84" s="61"/>
      <c r="G84" s="61"/>
      <c r="H84" s="61"/>
      <c r="I84" s="170"/>
      <c r="J84" s="61"/>
      <c r="K84" s="61"/>
      <c r="L84" s="59"/>
    </row>
    <row r="85" spans="2:65" s="1" customFormat="1" ht="17.25" customHeight="1">
      <c r="B85" s="39"/>
      <c r="C85" s="61"/>
      <c r="D85" s="61"/>
      <c r="E85" s="270" t="str">
        <f>E13</f>
        <v>01 - PVN 1</v>
      </c>
      <c r="F85" s="302"/>
      <c r="G85" s="302"/>
      <c r="H85" s="302"/>
      <c r="I85" s="170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70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73" t="str">
        <f>F16</f>
        <v xml:space="preserve"> </v>
      </c>
      <c r="G87" s="61"/>
      <c r="H87" s="61"/>
      <c r="I87" s="174" t="s">
        <v>25</v>
      </c>
      <c r="J87" s="71" t="str">
        <f>IF(J16="","",J16)</f>
        <v>30. 11. 2017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5" s="1" customFormat="1" ht="15">
      <c r="B89" s="39"/>
      <c r="C89" s="63" t="s">
        <v>27</v>
      </c>
      <c r="D89" s="61"/>
      <c r="E89" s="61"/>
      <c r="F89" s="173" t="str">
        <f>E19</f>
        <v>Vršanská uhelná a.s.</v>
      </c>
      <c r="G89" s="61"/>
      <c r="H89" s="61"/>
      <c r="I89" s="174" t="s">
        <v>33</v>
      </c>
      <c r="J89" s="173" t="str">
        <f>E25</f>
        <v>B-PROJEKTY Teplice s.r.o.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73" t="str">
        <f>IF(E22="","",E22)</f>
        <v/>
      </c>
      <c r="G90" s="61"/>
      <c r="H90" s="61"/>
      <c r="I90" s="170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5" s="10" customFormat="1" ht="29.25" customHeight="1">
      <c r="B92" s="175"/>
      <c r="C92" s="176" t="s">
        <v>144</v>
      </c>
      <c r="D92" s="177" t="s">
        <v>57</v>
      </c>
      <c r="E92" s="177" t="s">
        <v>53</v>
      </c>
      <c r="F92" s="177" t="s">
        <v>145</v>
      </c>
      <c r="G92" s="177" t="s">
        <v>146</v>
      </c>
      <c r="H92" s="177" t="s">
        <v>147</v>
      </c>
      <c r="I92" s="178" t="s">
        <v>148</v>
      </c>
      <c r="J92" s="177" t="s">
        <v>130</v>
      </c>
      <c r="K92" s="179" t="s">
        <v>149</v>
      </c>
      <c r="L92" s="180"/>
      <c r="M92" s="79" t="s">
        <v>150</v>
      </c>
      <c r="N92" s="80" t="s">
        <v>42</v>
      </c>
      <c r="O92" s="80" t="s">
        <v>151</v>
      </c>
      <c r="P92" s="80" t="s">
        <v>152</v>
      </c>
      <c r="Q92" s="80" t="s">
        <v>153</v>
      </c>
      <c r="R92" s="80" t="s">
        <v>154</v>
      </c>
      <c r="S92" s="80" t="s">
        <v>155</v>
      </c>
      <c r="T92" s="81" t="s">
        <v>156</v>
      </c>
    </row>
    <row r="93" spans="2:65" s="1" customFormat="1" ht="29.25" customHeight="1">
      <c r="B93" s="39"/>
      <c r="C93" s="85" t="s">
        <v>131</v>
      </c>
      <c r="D93" s="61"/>
      <c r="E93" s="61"/>
      <c r="F93" s="61"/>
      <c r="G93" s="61"/>
      <c r="H93" s="61"/>
      <c r="I93" s="170"/>
      <c r="J93" s="181">
        <f>BK93</f>
        <v>0</v>
      </c>
      <c r="K93" s="61"/>
      <c r="L93" s="59"/>
      <c r="M93" s="82"/>
      <c r="N93" s="83"/>
      <c r="O93" s="83"/>
      <c r="P93" s="182">
        <f>P94+P105</f>
        <v>0</v>
      </c>
      <c r="Q93" s="83"/>
      <c r="R93" s="182">
        <f>R94+R105</f>
        <v>1943.1017806999989</v>
      </c>
      <c r="S93" s="83"/>
      <c r="T93" s="183">
        <f>T94+T105</f>
        <v>0</v>
      </c>
      <c r="AT93" s="22" t="s">
        <v>71</v>
      </c>
      <c r="AU93" s="22" t="s">
        <v>132</v>
      </c>
      <c r="BK93" s="184">
        <f>BK94+BK105</f>
        <v>0</v>
      </c>
    </row>
    <row r="94" spans="2:65" s="11" customFormat="1" ht="37.35" customHeight="1">
      <c r="B94" s="185"/>
      <c r="C94" s="186"/>
      <c r="D94" s="187" t="s">
        <v>71</v>
      </c>
      <c r="E94" s="188" t="s">
        <v>157</v>
      </c>
      <c r="F94" s="188" t="s">
        <v>541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P95+P102</f>
        <v>0</v>
      </c>
      <c r="Q94" s="193"/>
      <c r="R94" s="194">
        <f>R95+R102</f>
        <v>2.4328810999999999</v>
      </c>
      <c r="S94" s="193"/>
      <c r="T94" s="195">
        <f>T95+T102</f>
        <v>0</v>
      </c>
      <c r="AR94" s="196" t="s">
        <v>79</v>
      </c>
      <c r="AT94" s="197" t="s">
        <v>71</v>
      </c>
      <c r="AU94" s="197" t="s">
        <v>72</v>
      </c>
      <c r="AY94" s="196" t="s">
        <v>158</v>
      </c>
      <c r="BK94" s="198">
        <f>BK95+BK102</f>
        <v>0</v>
      </c>
    </row>
    <row r="95" spans="2:65" s="11" customFormat="1" ht="19.899999999999999" customHeight="1">
      <c r="B95" s="185"/>
      <c r="C95" s="186"/>
      <c r="D95" s="187" t="s">
        <v>71</v>
      </c>
      <c r="E95" s="199" t="s">
        <v>195</v>
      </c>
      <c r="F95" s="199" t="s">
        <v>542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SUM(P96:P101)</f>
        <v>0</v>
      </c>
      <c r="Q95" s="193"/>
      <c r="R95" s="194">
        <f>SUM(R96:R101)</f>
        <v>2.4328810999999999</v>
      </c>
      <c r="S95" s="193"/>
      <c r="T95" s="195">
        <f>SUM(T96:T101)</f>
        <v>0</v>
      </c>
      <c r="AR95" s="196" t="s">
        <v>79</v>
      </c>
      <c r="AT95" s="197" t="s">
        <v>71</v>
      </c>
      <c r="AU95" s="197" t="s">
        <v>79</v>
      </c>
      <c r="AY95" s="196" t="s">
        <v>158</v>
      </c>
      <c r="BK95" s="198">
        <f>SUM(BK96:BK101)</f>
        <v>0</v>
      </c>
    </row>
    <row r="96" spans="2:65" s="1" customFormat="1" ht="16.5" customHeight="1">
      <c r="B96" s="39"/>
      <c r="C96" s="201" t="s">
        <v>79</v>
      </c>
      <c r="D96" s="201" t="s">
        <v>161</v>
      </c>
      <c r="E96" s="202" t="s">
        <v>543</v>
      </c>
      <c r="F96" s="203" t="s">
        <v>544</v>
      </c>
      <c r="G96" s="204" t="s">
        <v>485</v>
      </c>
      <c r="H96" s="205">
        <v>4700.43</v>
      </c>
      <c r="I96" s="206"/>
      <c r="J96" s="207">
        <f>ROUND(I96*H96,2)</f>
        <v>0</v>
      </c>
      <c r="K96" s="203" t="s">
        <v>165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115</v>
      </c>
      <c r="AT96" s="22" t="s">
        <v>161</v>
      </c>
      <c r="AU96" s="22" t="s">
        <v>81</v>
      </c>
      <c r="AY96" s="22" t="s">
        <v>158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115</v>
      </c>
      <c r="BM96" s="22" t="s">
        <v>545</v>
      </c>
    </row>
    <row r="97" spans="2:65" s="12" customFormat="1">
      <c r="B97" s="213"/>
      <c r="C97" s="214"/>
      <c r="D97" s="215" t="s">
        <v>167</v>
      </c>
      <c r="E97" s="224" t="s">
        <v>21</v>
      </c>
      <c r="F97" s="216" t="s">
        <v>546</v>
      </c>
      <c r="G97" s="214"/>
      <c r="H97" s="217">
        <v>4700.43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167</v>
      </c>
      <c r="AU97" s="223" t="s">
        <v>81</v>
      </c>
      <c r="AV97" s="12" t="s">
        <v>81</v>
      </c>
      <c r="AW97" s="12" t="s">
        <v>6</v>
      </c>
      <c r="AX97" s="12" t="s">
        <v>79</v>
      </c>
      <c r="AY97" s="223" t="s">
        <v>158</v>
      </c>
    </row>
    <row r="98" spans="2:65" s="1" customFormat="1" ht="16.5" customHeight="1">
      <c r="B98" s="39"/>
      <c r="C98" s="201" t="s">
        <v>81</v>
      </c>
      <c r="D98" s="201" t="s">
        <v>161</v>
      </c>
      <c r="E98" s="202" t="s">
        <v>547</v>
      </c>
      <c r="F98" s="203" t="s">
        <v>548</v>
      </c>
      <c r="G98" s="204" t="s">
        <v>373</v>
      </c>
      <c r="H98" s="205">
        <v>23</v>
      </c>
      <c r="I98" s="206"/>
      <c r="J98" s="207">
        <f>ROUND(I98*H98,2)</f>
        <v>0</v>
      </c>
      <c r="K98" s="203" t="s">
        <v>21</v>
      </c>
      <c r="L98" s="59"/>
      <c r="M98" s="208" t="s">
        <v>21</v>
      </c>
      <c r="N98" s="209" t="s">
        <v>43</v>
      </c>
      <c r="O98" s="40"/>
      <c r="P98" s="210">
        <f>O98*H98</f>
        <v>0</v>
      </c>
      <c r="Q98" s="210">
        <v>2.5999999999999999E-2</v>
      </c>
      <c r="R98" s="210">
        <f>Q98*H98</f>
        <v>0.59799999999999998</v>
      </c>
      <c r="S98" s="210">
        <v>0</v>
      </c>
      <c r="T98" s="211">
        <f>S98*H98</f>
        <v>0</v>
      </c>
      <c r="AR98" s="22" t="s">
        <v>115</v>
      </c>
      <c r="AT98" s="22" t="s">
        <v>161</v>
      </c>
      <c r="AU98" s="22" t="s">
        <v>81</v>
      </c>
      <c r="AY98" s="22" t="s">
        <v>158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2" t="s">
        <v>79</v>
      </c>
      <c r="BK98" s="212">
        <f>ROUND(I98*H98,2)</f>
        <v>0</v>
      </c>
      <c r="BL98" s="22" t="s">
        <v>115</v>
      </c>
      <c r="BM98" s="22" t="s">
        <v>549</v>
      </c>
    </row>
    <row r="99" spans="2:65" s="12" customFormat="1">
      <c r="B99" s="213"/>
      <c r="C99" s="214"/>
      <c r="D99" s="215" t="s">
        <v>167</v>
      </c>
      <c r="E99" s="224" t="s">
        <v>21</v>
      </c>
      <c r="F99" s="216" t="s">
        <v>550</v>
      </c>
      <c r="G99" s="214"/>
      <c r="H99" s="217">
        <v>23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167</v>
      </c>
      <c r="AU99" s="223" t="s">
        <v>81</v>
      </c>
      <c r="AV99" s="12" t="s">
        <v>81</v>
      </c>
      <c r="AW99" s="12" t="s">
        <v>6</v>
      </c>
      <c r="AX99" s="12" t="s">
        <v>79</v>
      </c>
      <c r="AY99" s="223" t="s">
        <v>158</v>
      </c>
    </row>
    <row r="100" spans="2:65" s="1" customFormat="1" ht="16.5" customHeight="1">
      <c r="B100" s="39"/>
      <c r="C100" s="201" t="s">
        <v>90</v>
      </c>
      <c r="D100" s="201" t="s">
        <v>161</v>
      </c>
      <c r="E100" s="202" t="s">
        <v>551</v>
      </c>
      <c r="F100" s="203" t="s">
        <v>552</v>
      </c>
      <c r="G100" s="204" t="s">
        <v>485</v>
      </c>
      <c r="H100" s="205">
        <v>14114.47</v>
      </c>
      <c r="I100" s="206"/>
      <c r="J100" s="207">
        <f>ROUND(I100*H100,2)</f>
        <v>0</v>
      </c>
      <c r="K100" s="203" t="s">
        <v>165</v>
      </c>
      <c r="L100" s="59"/>
      <c r="M100" s="208" t="s">
        <v>21</v>
      </c>
      <c r="N100" s="209" t="s">
        <v>43</v>
      </c>
      <c r="O100" s="40"/>
      <c r="P100" s="210">
        <f>O100*H100</f>
        <v>0</v>
      </c>
      <c r="Q100" s="210">
        <v>1.2999999999999999E-4</v>
      </c>
      <c r="R100" s="210">
        <f>Q100*H100</f>
        <v>1.8348810999999998</v>
      </c>
      <c r="S100" s="210">
        <v>0</v>
      </c>
      <c r="T100" s="211">
        <f>S100*H100</f>
        <v>0</v>
      </c>
      <c r="AR100" s="22" t="s">
        <v>115</v>
      </c>
      <c r="AT100" s="22" t="s">
        <v>161</v>
      </c>
      <c r="AU100" s="22" t="s">
        <v>81</v>
      </c>
      <c r="AY100" s="22" t="s">
        <v>158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2" t="s">
        <v>79</v>
      </c>
      <c r="BK100" s="212">
        <f>ROUND(I100*H100,2)</f>
        <v>0</v>
      </c>
      <c r="BL100" s="22" t="s">
        <v>115</v>
      </c>
      <c r="BM100" s="22" t="s">
        <v>553</v>
      </c>
    </row>
    <row r="101" spans="2:65" s="12" customFormat="1">
      <c r="B101" s="213"/>
      <c r="C101" s="214"/>
      <c r="D101" s="215" t="s">
        <v>167</v>
      </c>
      <c r="E101" s="224" t="s">
        <v>21</v>
      </c>
      <c r="F101" s="216" t="s">
        <v>554</v>
      </c>
      <c r="G101" s="214"/>
      <c r="H101" s="217">
        <v>14114.47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167</v>
      </c>
      <c r="AU101" s="223" t="s">
        <v>81</v>
      </c>
      <c r="AV101" s="12" t="s">
        <v>81</v>
      </c>
      <c r="AW101" s="12" t="s">
        <v>6</v>
      </c>
      <c r="AX101" s="12" t="s">
        <v>79</v>
      </c>
      <c r="AY101" s="223" t="s">
        <v>158</v>
      </c>
    </row>
    <row r="102" spans="2:65" s="11" customFormat="1" ht="29.85" customHeight="1">
      <c r="B102" s="185"/>
      <c r="C102" s="186"/>
      <c r="D102" s="187" t="s">
        <v>71</v>
      </c>
      <c r="E102" s="199" t="s">
        <v>555</v>
      </c>
      <c r="F102" s="199" t="s">
        <v>556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AR102" s="196" t="s">
        <v>79</v>
      </c>
      <c r="AT102" s="197" t="s">
        <v>71</v>
      </c>
      <c r="AU102" s="197" t="s">
        <v>79</v>
      </c>
      <c r="AY102" s="196" t="s">
        <v>158</v>
      </c>
      <c r="BK102" s="198">
        <f>SUM(BK103:BK104)</f>
        <v>0</v>
      </c>
    </row>
    <row r="103" spans="2:65" s="1" customFormat="1" ht="38.25" customHeight="1">
      <c r="B103" s="39"/>
      <c r="C103" s="201" t="s">
        <v>115</v>
      </c>
      <c r="D103" s="201" t="s">
        <v>161</v>
      </c>
      <c r="E103" s="202" t="s">
        <v>557</v>
      </c>
      <c r="F103" s="203" t="s">
        <v>558</v>
      </c>
      <c r="G103" s="204" t="s">
        <v>203</v>
      </c>
      <c r="H103" s="205">
        <v>1943.1020000000001</v>
      </c>
      <c r="I103" s="206"/>
      <c r="J103" s="207">
        <f>ROUND(I103*H103,2)</f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115</v>
      </c>
      <c r="BM103" s="22" t="s">
        <v>559</v>
      </c>
    </row>
    <row r="104" spans="2:65" s="1" customFormat="1" ht="38.25" customHeight="1">
      <c r="B104" s="39"/>
      <c r="C104" s="201" t="s">
        <v>179</v>
      </c>
      <c r="D104" s="201" t="s">
        <v>161</v>
      </c>
      <c r="E104" s="202" t="s">
        <v>560</v>
      </c>
      <c r="F104" s="203" t="s">
        <v>561</v>
      </c>
      <c r="G104" s="204" t="s">
        <v>203</v>
      </c>
      <c r="H104" s="205">
        <v>1943.1020000000001</v>
      </c>
      <c r="I104" s="206"/>
      <c r="J104" s="207">
        <f>ROUND(I104*H104,2)</f>
        <v>0</v>
      </c>
      <c r="K104" s="203" t="s">
        <v>165</v>
      </c>
      <c r="L104" s="59"/>
      <c r="M104" s="208" t="s">
        <v>21</v>
      </c>
      <c r="N104" s="209" t="s">
        <v>43</v>
      </c>
      <c r="O104" s="40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2" t="s">
        <v>79</v>
      </c>
      <c r="BK104" s="212">
        <f>ROUND(I104*H104,2)</f>
        <v>0</v>
      </c>
      <c r="BL104" s="22" t="s">
        <v>115</v>
      </c>
      <c r="BM104" s="22" t="s">
        <v>562</v>
      </c>
    </row>
    <row r="105" spans="2:65" s="11" customFormat="1" ht="37.35" customHeight="1">
      <c r="B105" s="185"/>
      <c r="C105" s="186"/>
      <c r="D105" s="187" t="s">
        <v>71</v>
      </c>
      <c r="E105" s="188" t="s">
        <v>200</v>
      </c>
      <c r="F105" s="188" t="s">
        <v>563</v>
      </c>
      <c r="G105" s="186"/>
      <c r="H105" s="186"/>
      <c r="I105" s="189"/>
      <c r="J105" s="190">
        <f>BK105</f>
        <v>0</v>
      </c>
      <c r="K105" s="186"/>
      <c r="L105" s="191"/>
      <c r="M105" s="192"/>
      <c r="N105" s="193"/>
      <c r="O105" s="193"/>
      <c r="P105" s="194">
        <f>P106</f>
        <v>0</v>
      </c>
      <c r="Q105" s="193"/>
      <c r="R105" s="194">
        <f>R106</f>
        <v>1940.6688995999989</v>
      </c>
      <c r="S105" s="193"/>
      <c r="T105" s="195">
        <f>T106</f>
        <v>0</v>
      </c>
      <c r="AR105" s="196" t="s">
        <v>90</v>
      </c>
      <c r="AT105" s="197" t="s">
        <v>71</v>
      </c>
      <c r="AU105" s="197" t="s">
        <v>72</v>
      </c>
      <c r="AY105" s="196" t="s">
        <v>158</v>
      </c>
      <c r="BK105" s="198">
        <f>BK106</f>
        <v>0</v>
      </c>
    </row>
    <row r="106" spans="2:65" s="11" customFormat="1" ht="19.899999999999999" customHeight="1">
      <c r="B106" s="185"/>
      <c r="C106" s="186"/>
      <c r="D106" s="187" t="s">
        <v>71</v>
      </c>
      <c r="E106" s="199" t="s">
        <v>564</v>
      </c>
      <c r="F106" s="199" t="s">
        <v>565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SUM(P107:P155)</f>
        <v>0</v>
      </c>
      <c r="Q106" s="193"/>
      <c r="R106" s="194">
        <f>SUM(R107:R155)</f>
        <v>1940.6688995999989</v>
      </c>
      <c r="S106" s="193"/>
      <c r="T106" s="195">
        <f>SUM(T107:T155)</f>
        <v>0</v>
      </c>
      <c r="AR106" s="196" t="s">
        <v>90</v>
      </c>
      <c r="AT106" s="197" t="s">
        <v>71</v>
      </c>
      <c r="AU106" s="197" t="s">
        <v>79</v>
      </c>
      <c r="AY106" s="196" t="s">
        <v>158</v>
      </c>
      <c r="BK106" s="198">
        <f>SUM(BK107:BK155)</f>
        <v>0</v>
      </c>
    </row>
    <row r="107" spans="2:65" s="1" customFormat="1" ht="25.5" customHeight="1">
      <c r="B107" s="39"/>
      <c r="C107" s="201" t="s">
        <v>183</v>
      </c>
      <c r="D107" s="201" t="s">
        <v>161</v>
      </c>
      <c r="E107" s="202" t="s">
        <v>566</v>
      </c>
      <c r="F107" s="203" t="s">
        <v>567</v>
      </c>
      <c r="G107" s="204" t="s">
        <v>485</v>
      </c>
      <c r="H107" s="205">
        <v>4700.43</v>
      </c>
      <c r="I107" s="206"/>
      <c r="J107" s="207">
        <f>ROUND(I107*H107,2)</f>
        <v>0</v>
      </c>
      <c r="K107" s="203" t="s">
        <v>165</v>
      </c>
      <c r="L107" s="59"/>
      <c r="M107" s="208" t="s">
        <v>21</v>
      </c>
      <c r="N107" s="209" t="s">
        <v>43</v>
      </c>
      <c r="O107" s="40"/>
      <c r="P107" s="210">
        <f>O107*H107</f>
        <v>0</v>
      </c>
      <c r="Q107" s="210">
        <v>2.2200000000000002E-3</v>
      </c>
      <c r="R107" s="210">
        <f>Q107*H107</f>
        <v>10.434954600000001</v>
      </c>
      <c r="S107" s="210">
        <v>0</v>
      </c>
      <c r="T107" s="211">
        <f>S107*H107</f>
        <v>0</v>
      </c>
      <c r="AR107" s="22" t="s">
        <v>387</v>
      </c>
      <c r="AT107" s="22" t="s">
        <v>161</v>
      </c>
      <c r="AU107" s="22" t="s">
        <v>81</v>
      </c>
      <c r="AY107" s="22" t="s">
        <v>158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387</v>
      </c>
      <c r="BM107" s="22" t="s">
        <v>568</v>
      </c>
    </row>
    <row r="108" spans="2:65" s="12" customFormat="1">
      <c r="B108" s="213"/>
      <c r="C108" s="214"/>
      <c r="D108" s="215" t="s">
        <v>167</v>
      </c>
      <c r="E108" s="224" t="s">
        <v>21</v>
      </c>
      <c r="F108" s="216" t="s">
        <v>546</v>
      </c>
      <c r="G108" s="214"/>
      <c r="H108" s="217">
        <v>4700.43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167</v>
      </c>
      <c r="AU108" s="223" t="s">
        <v>81</v>
      </c>
      <c r="AV108" s="12" t="s">
        <v>81</v>
      </c>
      <c r="AW108" s="12" t="s">
        <v>35</v>
      </c>
      <c r="AX108" s="12" t="s">
        <v>79</v>
      </c>
      <c r="AY108" s="223" t="s">
        <v>158</v>
      </c>
    </row>
    <row r="109" spans="2:65" s="1" customFormat="1" ht="25.5" customHeight="1">
      <c r="B109" s="39"/>
      <c r="C109" s="236" t="s">
        <v>191</v>
      </c>
      <c r="D109" s="236" t="s">
        <v>200</v>
      </c>
      <c r="E109" s="237" t="s">
        <v>569</v>
      </c>
      <c r="F109" s="238" t="s">
        <v>570</v>
      </c>
      <c r="G109" s="239" t="s">
        <v>485</v>
      </c>
      <c r="H109" s="240">
        <v>4700.43</v>
      </c>
      <c r="I109" s="241"/>
      <c r="J109" s="242">
        <f>ROUND(I109*H109,2)</f>
        <v>0</v>
      </c>
      <c r="K109" s="238" t="s">
        <v>21</v>
      </c>
      <c r="L109" s="243"/>
      <c r="M109" s="244" t="s">
        <v>21</v>
      </c>
      <c r="N109" s="245" t="s">
        <v>43</v>
      </c>
      <c r="O109" s="40"/>
      <c r="P109" s="210">
        <f>O109*H109</f>
        <v>0</v>
      </c>
      <c r="Q109" s="210">
        <v>0.40799999999999997</v>
      </c>
      <c r="R109" s="210">
        <f>Q109*H109</f>
        <v>1917.7754399999999</v>
      </c>
      <c r="S109" s="210">
        <v>0</v>
      </c>
      <c r="T109" s="211">
        <f>S109*H109</f>
        <v>0</v>
      </c>
      <c r="AR109" s="22" t="s">
        <v>571</v>
      </c>
      <c r="AT109" s="22" t="s">
        <v>200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571</v>
      </c>
      <c r="BM109" s="22" t="s">
        <v>572</v>
      </c>
    </row>
    <row r="110" spans="2:65" s="1" customFormat="1" ht="16.5" customHeight="1">
      <c r="B110" s="39"/>
      <c r="C110" s="236" t="s">
        <v>195</v>
      </c>
      <c r="D110" s="236" t="s">
        <v>200</v>
      </c>
      <c r="E110" s="237" t="s">
        <v>573</v>
      </c>
      <c r="F110" s="238" t="s">
        <v>574</v>
      </c>
      <c r="G110" s="239" t="s">
        <v>373</v>
      </c>
      <c r="H110" s="240">
        <v>438</v>
      </c>
      <c r="I110" s="241"/>
      <c r="J110" s="242">
        <f>ROUND(I110*H110,2)</f>
        <v>0</v>
      </c>
      <c r="K110" s="238" t="s">
        <v>21</v>
      </c>
      <c r="L110" s="243"/>
      <c r="M110" s="244" t="s">
        <v>21</v>
      </c>
      <c r="N110" s="245" t="s">
        <v>43</v>
      </c>
      <c r="O110" s="4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2" t="s">
        <v>195</v>
      </c>
      <c r="AT110" s="22" t="s">
        <v>200</v>
      </c>
      <c r="AU110" s="22" t="s">
        <v>81</v>
      </c>
      <c r="AY110" s="22" t="s">
        <v>158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115</v>
      </c>
      <c r="BM110" s="22" t="s">
        <v>575</v>
      </c>
    </row>
    <row r="111" spans="2:65" s="1" customFormat="1" ht="108">
      <c r="B111" s="39"/>
      <c r="C111" s="61"/>
      <c r="D111" s="215" t="s">
        <v>576</v>
      </c>
      <c r="E111" s="61"/>
      <c r="F111" s="249" t="s">
        <v>577</v>
      </c>
      <c r="G111" s="61"/>
      <c r="H111" s="61"/>
      <c r="I111" s="170"/>
      <c r="J111" s="61"/>
      <c r="K111" s="61"/>
      <c r="L111" s="59"/>
      <c r="M111" s="250"/>
      <c r="N111" s="40"/>
      <c r="O111" s="40"/>
      <c r="P111" s="40"/>
      <c r="Q111" s="40"/>
      <c r="R111" s="40"/>
      <c r="S111" s="40"/>
      <c r="T111" s="76"/>
      <c r="AT111" s="22" t="s">
        <v>576</v>
      </c>
      <c r="AU111" s="22" t="s">
        <v>81</v>
      </c>
    </row>
    <row r="112" spans="2:65" s="12" customFormat="1">
      <c r="B112" s="213"/>
      <c r="C112" s="214"/>
      <c r="D112" s="215" t="s">
        <v>167</v>
      </c>
      <c r="E112" s="224" t="s">
        <v>21</v>
      </c>
      <c r="F112" s="216" t="s">
        <v>578</v>
      </c>
      <c r="G112" s="214"/>
      <c r="H112" s="217">
        <v>438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167</v>
      </c>
      <c r="AU112" s="223" t="s">
        <v>81</v>
      </c>
      <c r="AV112" s="12" t="s">
        <v>81</v>
      </c>
      <c r="AW112" s="12" t="s">
        <v>6</v>
      </c>
      <c r="AX112" s="12" t="s">
        <v>79</v>
      </c>
      <c r="AY112" s="223" t="s">
        <v>158</v>
      </c>
    </row>
    <row r="113" spans="2:65" s="1" customFormat="1" ht="16.5" customHeight="1">
      <c r="B113" s="39"/>
      <c r="C113" s="201" t="s">
        <v>199</v>
      </c>
      <c r="D113" s="201" t="s">
        <v>161</v>
      </c>
      <c r="E113" s="202" t="s">
        <v>579</v>
      </c>
      <c r="F113" s="203" t="s">
        <v>580</v>
      </c>
      <c r="G113" s="204" t="s">
        <v>373</v>
      </c>
      <c r="H113" s="205">
        <v>438</v>
      </c>
      <c r="I113" s="206"/>
      <c r="J113" s="207">
        <f>ROUND(I113*H113,2)</f>
        <v>0</v>
      </c>
      <c r="K113" s="203" t="s">
        <v>21</v>
      </c>
      <c r="L113" s="59"/>
      <c r="M113" s="208" t="s">
        <v>21</v>
      </c>
      <c r="N113" s="209" t="s">
        <v>43</v>
      </c>
      <c r="O113" s="40"/>
      <c r="P113" s="210">
        <f>O113*H113</f>
        <v>0</v>
      </c>
      <c r="Q113" s="210">
        <v>4.6999999999999999E-4</v>
      </c>
      <c r="R113" s="210">
        <f>Q113*H113</f>
        <v>0.20585999999999999</v>
      </c>
      <c r="S113" s="210">
        <v>0</v>
      </c>
      <c r="T113" s="211">
        <f>S113*H113</f>
        <v>0</v>
      </c>
      <c r="AR113" s="22" t="s">
        <v>231</v>
      </c>
      <c r="AT113" s="22" t="s">
        <v>161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231</v>
      </c>
      <c r="BM113" s="22" t="s">
        <v>581</v>
      </c>
    </row>
    <row r="114" spans="2:65" s="12" customFormat="1">
      <c r="B114" s="213"/>
      <c r="C114" s="214"/>
      <c r="D114" s="215" t="s">
        <v>167</v>
      </c>
      <c r="E114" s="224" t="s">
        <v>21</v>
      </c>
      <c r="F114" s="216" t="s">
        <v>578</v>
      </c>
      <c r="G114" s="214"/>
      <c r="H114" s="217">
        <v>438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167</v>
      </c>
      <c r="AU114" s="223" t="s">
        <v>81</v>
      </c>
      <c r="AV114" s="12" t="s">
        <v>81</v>
      </c>
      <c r="AW114" s="12" t="s">
        <v>6</v>
      </c>
      <c r="AX114" s="12" t="s">
        <v>79</v>
      </c>
      <c r="AY114" s="223" t="s">
        <v>158</v>
      </c>
    </row>
    <row r="115" spans="2:65" s="1" customFormat="1" ht="25.5" customHeight="1">
      <c r="B115" s="39"/>
      <c r="C115" s="201" t="s">
        <v>206</v>
      </c>
      <c r="D115" s="201" t="s">
        <v>161</v>
      </c>
      <c r="E115" s="202" t="s">
        <v>582</v>
      </c>
      <c r="F115" s="203" t="s">
        <v>583</v>
      </c>
      <c r="G115" s="204" t="s">
        <v>373</v>
      </c>
      <c r="H115" s="205">
        <v>23</v>
      </c>
      <c r="I115" s="206"/>
      <c r="J115" s="207">
        <f>ROUND(I115*H115,2)</f>
        <v>0</v>
      </c>
      <c r="K115" s="203" t="s">
        <v>165</v>
      </c>
      <c r="L115" s="59"/>
      <c r="M115" s="208" t="s">
        <v>21</v>
      </c>
      <c r="N115" s="209" t="s">
        <v>43</v>
      </c>
      <c r="O115" s="40"/>
      <c r="P115" s="210">
        <f>O115*H115</f>
        <v>0</v>
      </c>
      <c r="Q115" s="210">
        <v>1.0189999999999999E-2</v>
      </c>
      <c r="R115" s="210">
        <f>Q115*H115</f>
        <v>0.23436999999999999</v>
      </c>
      <c r="S115" s="210">
        <v>0</v>
      </c>
      <c r="T115" s="211">
        <f>S115*H115</f>
        <v>0</v>
      </c>
      <c r="AR115" s="22" t="s">
        <v>387</v>
      </c>
      <c r="AT115" s="22" t="s">
        <v>161</v>
      </c>
      <c r="AU115" s="22" t="s">
        <v>81</v>
      </c>
      <c r="AY115" s="22" t="s">
        <v>158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2" t="s">
        <v>79</v>
      </c>
      <c r="BK115" s="212">
        <f>ROUND(I115*H115,2)</f>
        <v>0</v>
      </c>
      <c r="BL115" s="22" t="s">
        <v>387</v>
      </c>
      <c r="BM115" s="22" t="s">
        <v>584</v>
      </c>
    </row>
    <row r="116" spans="2:65" s="12" customFormat="1">
      <c r="B116" s="213"/>
      <c r="C116" s="214"/>
      <c r="D116" s="215" t="s">
        <v>167</v>
      </c>
      <c r="E116" s="224" t="s">
        <v>21</v>
      </c>
      <c r="F116" s="216" t="s">
        <v>550</v>
      </c>
      <c r="G116" s="214"/>
      <c r="H116" s="217">
        <v>23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167</v>
      </c>
      <c r="AU116" s="223" t="s">
        <v>81</v>
      </c>
      <c r="AV116" s="12" t="s">
        <v>81</v>
      </c>
      <c r="AW116" s="12" t="s">
        <v>6</v>
      </c>
      <c r="AX116" s="12" t="s">
        <v>79</v>
      </c>
      <c r="AY116" s="223" t="s">
        <v>158</v>
      </c>
    </row>
    <row r="117" spans="2:65" s="1" customFormat="1" ht="16.5" customHeight="1">
      <c r="B117" s="39"/>
      <c r="C117" s="236" t="s">
        <v>210</v>
      </c>
      <c r="D117" s="236" t="s">
        <v>200</v>
      </c>
      <c r="E117" s="237" t="s">
        <v>585</v>
      </c>
      <c r="F117" s="238" t="s">
        <v>586</v>
      </c>
      <c r="G117" s="239" t="s">
        <v>373</v>
      </c>
      <c r="H117" s="240">
        <v>2</v>
      </c>
      <c r="I117" s="241"/>
      <c r="J117" s="242">
        <f>ROUND(I117*H117,2)</f>
        <v>0</v>
      </c>
      <c r="K117" s="238" t="s">
        <v>21</v>
      </c>
      <c r="L117" s="243"/>
      <c r="M117" s="244" t="s">
        <v>21</v>
      </c>
      <c r="N117" s="245" t="s">
        <v>43</v>
      </c>
      <c r="O117" s="40"/>
      <c r="P117" s="210">
        <f>O117*H117</f>
        <v>0</v>
      </c>
      <c r="Q117" s="210">
        <v>0.52100000000000002</v>
      </c>
      <c r="R117" s="210">
        <f>Q117*H117</f>
        <v>1.042</v>
      </c>
      <c r="S117" s="210">
        <v>0</v>
      </c>
      <c r="T117" s="211">
        <f>S117*H117</f>
        <v>0</v>
      </c>
      <c r="AR117" s="22" t="s">
        <v>571</v>
      </c>
      <c r="AT117" s="22" t="s">
        <v>200</v>
      </c>
      <c r="AU117" s="22" t="s">
        <v>81</v>
      </c>
      <c r="AY117" s="22" t="s">
        <v>158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2" t="s">
        <v>79</v>
      </c>
      <c r="BK117" s="212">
        <f>ROUND(I117*H117,2)</f>
        <v>0</v>
      </c>
      <c r="BL117" s="22" t="s">
        <v>571</v>
      </c>
      <c r="BM117" s="22" t="s">
        <v>587</v>
      </c>
    </row>
    <row r="118" spans="2:65" s="1" customFormat="1" ht="27">
      <c r="B118" s="39"/>
      <c r="C118" s="61"/>
      <c r="D118" s="215" t="s">
        <v>576</v>
      </c>
      <c r="E118" s="61"/>
      <c r="F118" s="249" t="s">
        <v>588</v>
      </c>
      <c r="G118" s="61"/>
      <c r="H118" s="61"/>
      <c r="I118" s="170"/>
      <c r="J118" s="61"/>
      <c r="K118" s="61"/>
      <c r="L118" s="59"/>
      <c r="M118" s="250"/>
      <c r="N118" s="40"/>
      <c r="O118" s="40"/>
      <c r="P118" s="40"/>
      <c r="Q118" s="40"/>
      <c r="R118" s="40"/>
      <c r="S118" s="40"/>
      <c r="T118" s="76"/>
      <c r="AT118" s="22" t="s">
        <v>576</v>
      </c>
      <c r="AU118" s="22" t="s">
        <v>81</v>
      </c>
    </row>
    <row r="119" spans="2:65" s="1" customFormat="1" ht="16.5" customHeight="1">
      <c r="B119" s="39"/>
      <c r="C119" s="236" t="s">
        <v>218</v>
      </c>
      <c r="D119" s="236" t="s">
        <v>200</v>
      </c>
      <c r="E119" s="237" t="s">
        <v>589</v>
      </c>
      <c r="F119" s="238" t="s">
        <v>590</v>
      </c>
      <c r="G119" s="239" t="s">
        <v>373</v>
      </c>
      <c r="H119" s="240">
        <v>1</v>
      </c>
      <c r="I119" s="241"/>
      <c r="J119" s="242">
        <f>ROUND(I119*H119,2)</f>
        <v>0</v>
      </c>
      <c r="K119" s="238" t="s">
        <v>21</v>
      </c>
      <c r="L119" s="243"/>
      <c r="M119" s="244" t="s">
        <v>21</v>
      </c>
      <c r="N119" s="245" t="s">
        <v>43</v>
      </c>
      <c r="O119" s="40"/>
      <c r="P119" s="210">
        <f>O119*H119</f>
        <v>0</v>
      </c>
      <c r="Q119" s="210">
        <v>0.52100000000000002</v>
      </c>
      <c r="R119" s="210">
        <f>Q119*H119</f>
        <v>0.52100000000000002</v>
      </c>
      <c r="S119" s="210">
        <v>0</v>
      </c>
      <c r="T119" s="211">
        <f>S119*H119</f>
        <v>0</v>
      </c>
      <c r="AR119" s="22" t="s">
        <v>571</v>
      </c>
      <c r="AT119" s="22" t="s">
        <v>200</v>
      </c>
      <c r="AU119" s="22" t="s">
        <v>81</v>
      </c>
      <c r="AY119" s="22" t="s">
        <v>158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2" t="s">
        <v>79</v>
      </c>
      <c r="BK119" s="212">
        <f>ROUND(I119*H119,2)</f>
        <v>0</v>
      </c>
      <c r="BL119" s="22" t="s">
        <v>571</v>
      </c>
      <c r="BM119" s="22" t="s">
        <v>591</v>
      </c>
    </row>
    <row r="120" spans="2:65" s="1" customFormat="1" ht="27">
      <c r="B120" s="39"/>
      <c r="C120" s="61"/>
      <c r="D120" s="215" t="s">
        <v>576</v>
      </c>
      <c r="E120" s="61"/>
      <c r="F120" s="249" t="s">
        <v>588</v>
      </c>
      <c r="G120" s="61"/>
      <c r="H120" s="61"/>
      <c r="I120" s="170"/>
      <c r="J120" s="61"/>
      <c r="K120" s="61"/>
      <c r="L120" s="59"/>
      <c r="M120" s="250"/>
      <c r="N120" s="40"/>
      <c r="O120" s="40"/>
      <c r="P120" s="40"/>
      <c r="Q120" s="40"/>
      <c r="R120" s="40"/>
      <c r="S120" s="40"/>
      <c r="T120" s="76"/>
      <c r="AT120" s="22" t="s">
        <v>576</v>
      </c>
      <c r="AU120" s="22" t="s">
        <v>81</v>
      </c>
    </row>
    <row r="121" spans="2:65" s="1" customFormat="1" ht="16.5" customHeight="1">
      <c r="B121" s="39"/>
      <c r="C121" s="236" t="s">
        <v>223</v>
      </c>
      <c r="D121" s="236" t="s">
        <v>200</v>
      </c>
      <c r="E121" s="237" t="s">
        <v>592</v>
      </c>
      <c r="F121" s="238" t="s">
        <v>593</v>
      </c>
      <c r="G121" s="239" t="s">
        <v>373</v>
      </c>
      <c r="H121" s="240">
        <v>1</v>
      </c>
      <c r="I121" s="241"/>
      <c r="J121" s="242">
        <f>ROUND(I121*H121,2)</f>
        <v>0</v>
      </c>
      <c r="K121" s="238" t="s">
        <v>21</v>
      </c>
      <c r="L121" s="243"/>
      <c r="M121" s="244" t="s">
        <v>21</v>
      </c>
      <c r="N121" s="245" t="s">
        <v>43</v>
      </c>
      <c r="O121" s="40"/>
      <c r="P121" s="210">
        <f>O121*H121</f>
        <v>0</v>
      </c>
      <c r="Q121" s="210">
        <v>0.52100000000000002</v>
      </c>
      <c r="R121" s="210">
        <f>Q121*H121</f>
        <v>0.52100000000000002</v>
      </c>
      <c r="S121" s="210">
        <v>0</v>
      </c>
      <c r="T121" s="211">
        <f>S121*H121</f>
        <v>0</v>
      </c>
      <c r="AR121" s="22" t="s">
        <v>571</v>
      </c>
      <c r="AT121" s="22" t="s">
        <v>200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571</v>
      </c>
      <c r="BM121" s="22" t="s">
        <v>594</v>
      </c>
    </row>
    <row r="122" spans="2:65" s="1" customFormat="1" ht="27">
      <c r="B122" s="39"/>
      <c r="C122" s="61"/>
      <c r="D122" s="215" t="s">
        <v>576</v>
      </c>
      <c r="E122" s="61"/>
      <c r="F122" s="249" t="s">
        <v>588</v>
      </c>
      <c r="G122" s="61"/>
      <c r="H122" s="61"/>
      <c r="I122" s="170"/>
      <c r="J122" s="61"/>
      <c r="K122" s="61"/>
      <c r="L122" s="59"/>
      <c r="M122" s="250"/>
      <c r="N122" s="40"/>
      <c r="O122" s="40"/>
      <c r="P122" s="40"/>
      <c r="Q122" s="40"/>
      <c r="R122" s="40"/>
      <c r="S122" s="40"/>
      <c r="T122" s="76"/>
      <c r="AT122" s="22" t="s">
        <v>576</v>
      </c>
      <c r="AU122" s="22" t="s">
        <v>81</v>
      </c>
    </row>
    <row r="123" spans="2:65" s="1" customFormat="1" ht="16.5" customHeight="1">
      <c r="B123" s="39"/>
      <c r="C123" s="236" t="s">
        <v>226</v>
      </c>
      <c r="D123" s="236" t="s">
        <v>200</v>
      </c>
      <c r="E123" s="237" t="s">
        <v>595</v>
      </c>
      <c r="F123" s="238" t="s">
        <v>596</v>
      </c>
      <c r="G123" s="239" t="s">
        <v>373</v>
      </c>
      <c r="H123" s="240">
        <v>1</v>
      </c>
      <c r="I123" s="241"/>
      <c r="J123" s="242">
        <f>ROUND(I123*H123,2)</f>
        <v>0</v>
      </c>
      <c r="K123" s="238" t="s">
        <v>21</v>
      </c>
      <c r="L123" s="243"/>
      <c r="M123" s="244" t="s">
        <v>21</v>
      </c>
      <c r="N123" s="245" t="s">
        <v>43</v>
      </c>
      <c r="O123" s="40"/>
      <c r="P123" s="210">
        <f>O123*H123</f>
        <v>0</v>
      </c>
      <c r="Q123" s="210">
        <v>0.52100000000000002</v>
      </c>
      <c r="R123" s="210">
        <f>Q123*H123</f>
        <v>0.52100000000000002</v>
      </c>
      <c r="S123" s="210">
        <v>0</v>
      </c>
      <c r="T123" s="211">
        <f>S123*H123</f>
        <v>0</v>
      </c>
      <c r="AR123" s="22" t="s">
        <v>571</v>
      </c>
      <c r="AT123" s="22" t="s">
        <v>200</v>
      </c>
      <c r="AU123" s="22" t="s">
        <v>81</v>
      </c>
      <c r="AY123" s="22" t="s">
        <v>158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2" t="s">
        <v>79</v>
      </c>
      <c r="BK123" s="212">
        <f>ROUND(I123*H123,2)</f>
        <v>0</v>
      </c>
      <c r="BL123" s="22" t="s">
        <v>571</v>
      </c>
      <c r="BM123" s="22" t="s">
        <v>597</v>
      </c>
    </row>
    <row r="124" spans="2:65" s="1" customFormat="1" ht="27">
      <c r="B124" s="39"/>
      <c r="C124" s="61"/>
      <c r="D124" s="215" t="s">
        <v>576</v>
      </c>
      <c r="E124" s="61"/>
      <c r="F124" s="249" t="s">
        <v>588</v>
      </c>
      <c r="G124" s="61"/>
      <c r="H124" s="61"/>
      <c r="I124" s="170"/>
      <c r="J124" s="61"/>
      <c r="K124" s="61"/>
      <c r="L124" s="59"/>
      <c r="M124" s="250"/>
      <c r="N124" s="40"/>
      <c r="O124" s="40"/>
      <c r="P124" s="40"/>
      <c r="Q124" s="40"/>
      <c r="R124" s="40"/>
      <c r="S124" s="40"/>
      <c r="T124" s="76"/>
      <c r="AT124" s="22" t="s">
        <v>576</v>
      </c>
      <c r="AU124" s="22" t="s">
        <v>81</v>
      </c>
    </row>
    <row r="125" spans="2:65" s="1" customFormat="1" ht="16.5" customHeight="1">
      <c r="B125" s="39"/>
      <c r="C125" s="236" t="s">
        <v>10</v>
      </c>
      <c r="D125" s="236" t="s">
        <v>200</v>
      </c>
      <c r="E125" s="237" t="s">
        <v>598</v>
      </c>
      <c r="F125" s="238" t="s">
        <v>599</v>
      </c>
      <c r="G125" s="239" t="s">
        <v>373</v>
      </c>
      <c r="H125" s="240">
        <v>1</v>
      </c>
      <c r="I125" s="241"/>
      <c r="J125" s="242">
        <f>ROUND(I125*H125,2)</f>
        <v>0</v>
      </c>
      <c r="K125" s="238" t="s">
        <v>21</v>
      </c>
      <c r="L125" s="243"/>
      <c r="M125" s="244" t="s">
        <v>21</v>
      </c>
      <c r="N125" s="245" t="s">
        <v>43</v>
      </c>
      <c r="O125" s="40"/>
      <c r="P125" s="210">
        <f>O125*H125</f>
        <v>0</v>
      </c>
      <c r="Q125" s="210">
        <v>0.52100000000000002</v>
      </c>
      <c r="R125" s="210">
        <f>Q125*H125</f>
        <v>0.52100000000000002</v>
      </c>
      <c r="S125" s="210">
        <v>0</v>
      </c>
      <c r="T125" s="211">
        <f>S125*H125</f>
        <v>0</v>
      </c>
      <c r="AR125" s="22" t="s">
        <v>571</v>
      </c>
      <c r="AT125" s="22" t="s">
        <v>200</v>
      </c>
      <c r="AU125" s="22" t="s">
        <v>81</v>
      </c>
      <c r="AY125" s="22" t="s">
        <v>158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2" t="s">
        <v>79</v>
      </c>
      <c r="BK125" s="212">
        <f>ROUND(I125*H125,2)</f>
        <v>0</v>
      </c>
      <c r="BL125" s="22" t="s">
        <v>571</v>
      </c>
      <c r="BM125" s="22" t="s">
        <v>600</v>
      </c>
    </row>
    <row r="126" spans="2:65" s="1" customFormat="1" ht="27">
      <c r="B126" s="39"/>
      <c r="C126" s="61"/>
      <c r="D126" s="215" t="s">
        <v>576</v>
      </c>
      <c r="E126" s="61"/>
      <c r="F126" s="249" t="s">
        <v>588</v>
      </c>
      <c r="G126" s="61"/>
      <c r="H126" s="61"/>
      <c r="I126" s="170"/>
      <c r="J126" s="61"/>
      <c r="K126" s="61"/>
      <c r="L126" s="59"/>
      <c r="M126" s="250"/>
      <c r="N126" s="40"/>
      <c r="O126" s="40"/>
      <c r="P126" s="40"/>
      <c r="Q126" s="40"/>
      <c r="R126" s="40"/>
      <c r="S126" s="40"/>
      <c r="T126" s="76"/>
      <c r="AT126" s="22" t="s">
        <v>576</v>
      </c>
      <c r="AU126" s="22" t="s">
        <v>81</v>
      </c>
    </row>
    <row r="127" spans="2:65" s="1" customFormat="1" ht="16.5" customHeight="1">
      <c r="B127" s="39"/>
      <c r="C127" s="236" t="s">
        <v>231</v>
      </c>
      <c r="D127" s="236" t="s">
        <v>200</v>
      </c>
      <c r="E127" s="237" t="s">
        <v>601</v>
      </c>
      <c r="F127" s="238" t="s">
        <v>602</v>
      </c>
      <c r="G127" s="239" t="s">
        <v>373</v>
      </c>
      <c r="H127" s="240">
        <v>1</v>
      </c>
      <c r="I127" s="241"/>
      <c r="J127" s="242">
        <f>ROUND(I127*H127,2)</f>
        <v>0</v>
      </c>
      <c r="K127" s="238" t="s">
        <v>21</v>
      </c>
      <c r="L127" s="243"/>
      <c r="M127" s="244" t="s">
        <v>21</v>
      </c>
      <c r="N127" s="245" t="s">
        <v>43</v>
      </c>
      <c r="O127" s="40"/>
      <c r="P127" s="210">
        <f>O127*H127</f>
        <v>0</v>
      </c>
      <c r="Q127" s="210">
        <v>0.52100000000000002</v>
      </c>
      <c r="R127" s="210">
        <f>Q127*H127</f>
        <v>0.52100000000000002</v>
      </c>
      <c r="S127" s="210">
        <v>0</v>
      </c>
      <c r="T127" s="211">
        <f>S127*H127</f>
        <v>0</v>
      </c>
      <c r="AR127" s="22" t="s">
        <v>571</v>
      </c>
      <c r="AT127" s="22" t="s">
        <v>200</v>
      </c>
      <c r="AU127" s="22" t="s">
        <v>81</v>
      </c>
      <c r="AY127" s="22" t="s">
        <v>158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571</v>
      </c>
      <c r="BM127" s="22" t="s">
        <v>603</v>
      </c>
    </row>
    <row r="128" spans="2:65" s="1" customFormat="1" ht="27">
      <c r="B128" s="39"/>
      <c r="C128" s="61"/>
      <c r="D128" s="215" t="s">
        <v>576</v>
      </c>
      <c r="E128" s="61"/>
      <c r="F128" s="249" t="s">
        <v>588</v>
      </c>
      <c r="G128" s="61"/>
      <c r="H128" s="61"/>
      <c r="I128" s="170"/>
      <c r="J128" s="61"/>
      <c r="K128" s="61"/>
      <c r="L128" s="59"/>
      <c r="M128" s="250"/>
      <c r="N128" s="40"/>
      <c r="O128" s="40"/>
      <c r="P128" s="40"/>
      <c r="Q128" s="40"/>
      <c r="R128" s="40"/>
      <c r="S128" s="40"/>
      <c r="T128" s="76"/>
      <c r="AT128" s="22" t="s">
        <v>576</v>
      </c>
      <c r="AU128" s="22" t="s">
        <v>81</v>
      </c>
    </row>
    <row r="129" spans="2:65" s="1" customFormat="1" ht="16.5" customHeight="1">
      <c r="B129" s="39"/>
      <c r="C129" s="236" t="s">
        <v>233</v>
      </c>
      <c r="D129" s="236" t="s">
        <v>200</v>
      </c>
      <c r="E129" s="237" t="s">
        <v>604</v>
      </c>
      <c r="F129" s="238" t="s">
        <v>605</v>
      </c>
      <c r="G129" s="239" t="s">
        <v>373</v>
      </c>
      <c r="H129" s="240">
        <v>2</v>
      </c>
      <c r="I129" s="241"/>
      <c r="J129" s="242">
        <f>ROUND(I129*H129,2)</f>
        <v>0</v>
      </c>
      <c r="K129" s="238" t="s">
        <v>21</v>
      </c>
      <c r="L129" s="243"/>
      <c r="M129" s="244" t="s">
        <v>21</v>
      </c>
      <c r="N129" s="245" t="s">
        <v>43</v>
      </c>
      <c r="O129" s="40"/>
      <c r="P129" s="210">
        <f>O129*H129</f>
        <v>0</v>
      </c>
      <c r="Q129" s="210">
        <v>0.52100000000000002</v>
      </c>
      <c r="R129" s="210">
        <f>Q129*H129</f>
        <v>1.042</v>
      </c>
      <c r="S129" s="210">
        <v>0</v>
      </c>
      <c r="T129" s="211">
        <f>S129*H129</f>
        <v>0</v>
      </c>
      <c r="AR129" s="22" t="s">
        <v>571</v>
      </c>
      <c r="AT129" s="22" t="s">
        <v>200</v>
      </c>
      <c r="AU129" s="22" t="s">
        <v>81</v>
      </c>
      <c r="AY129" s="22" t="s">
        <v>158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2" t="s">
        <v>79</v>
      </c>
      <c r="BK129" s="212">
        <f>ROUND(I129*H129,2)</f>
        <v>0</v>
      </c>
      <c r="BL129" s="22" t="s">
        <v>571</v>
      </c>
      <c r="BM129" s="22" t="s">
        <v>606</v>
      </c>
    </row>
    <row r="130" spans="2:65" s="1" customFormat="1" ht="27">
      <c r="B130" s="39"/>
      <c r="C130" s="61"/>
      <c r="D130" s="215" t="s">
        <v>576</v>
      </c>
      <c r="E130" s="61"/>
      <c r="F130" s="249" t="s">
        <v>588</v>
      </c>
      <c r="G130" s="61"/>
      <c r="H130" s="61"/>
      <c r="I130" s="170"/>
      <c r="J130" s="61"/>
      <c r="K130" s="61"/>
      <c r="L130" s="59"/>
      <c r="M130" s="250"/>
      <c r="N130" s="40"/>
      <c r="O130" s="40"/>
      <c r="P130" s="40"/>
      <c r="Q130" s="40"/>
      <c r="R130" s="40"/>
      <c r="S130" s="40"/>
      <c r="T130" s="76"/>
      <c r="AT130" s="22" t="s">
        <v>576</v>
      </c>
      <c r="AU130" s="22" t="s">
        <v>81</v>
      </c>
    </row>
    <row r="131" spans="2:65" s="1" customFormat="1" ht="16.5" customHeight="1">
      <c r="B131" s="39"/>
      <c r="C131" s="236" t="s">
        <v>237</v>
      </c>
      <c r="D131" s="236" t="s">
        <v>200</v>
      </c>
      <c r="E131" s="237" t="s">
        <v>607</v>
      </c>
      <c r="F131" s="238" t="s">
        <v>608</v>
      </c>
      <c r="G131" s="239" t="s">
        <v>373</v>
      </c>
      <c r="H131" s="240">
        <v>1</v>
      </c>
      <c r="I131" s="241"/>
      <c r="J131" s="242">
        <f>ROUND(I131*H131,2)</f>
        <v>0</v>
      </c>
      <c r="K131" s="238" t="s">
        <v>21</v>
      </c>
      <c r="L131" s="243"/>
      <c r="M131" s="244" t="s">
        <v>21</v>
      </c>
      <c r="N131" s="245" t="s">
        <v>43</v>
      </c>
      <c r="O131" s="40"/>
      <c r="P131" s="210">
        <f>O131*H131</f>
        <v>0</v>
      </c>
      <c r="Q131" s="210">
        <v>0.52100000000000002</v>
      </c>
      <c r="R131" s="210">
        <f>Q131*H131</f>
        <v>0.52100000000000002</v>
      </c>
      <c r="S131" s="210">
        <v>0</v>
      </c>
      <c r="T131" s="211">
        <f>S131*H131</f>
        <v>0</v>
      </c>
      <c r="AR131" s="22" t="s">
        <v>571</v>
      </c>
      <c r="AT131" s="22" t="s">
        <v>200</v>
      </c>
      <c r="AU131" s="22" t="s">
        <v>81</v>
      </c>
      <c r="AY131" s="22" t="s">
        <v>158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2" t="s">
        <v>79</v>
      </c>
      <c r="BK131" s="212">
        <f>ROUND(I131*H131,2)</f>
        <v>0</v>
      </c>
      <c r="BL131" s="22" t="s">
        <v>571</v>
      </c>
      <c r="BM131" s="22" t="s">
        <v>609</v>
      </c>
    </row>
    <row r="132" spans="2:65" s="1" customFormat="1" ht="27">
      <c r="B132" s="39"/>
      <c r="C132" s="61"/>
      <c r="D132" s="215" t="s">
        <v>576</v>
      </c>
      <c r="E132" s="61"/>
      <c r="F132" s="249" t="s">
        <v>588</v>
      </c>
      <c r="G132" s="61"/>
      <c r="H132" s="61"/>
      <c r="I132" s="170"/>
      <c r="J132" s="61"/>
      <c r="K132" s="61"/>
      <c r="L132" s="59"/>
      <c r="M132" s="250"/>
      <c r="N132" s="40"/>
      <c r="O132" s="40"/>
      <c r="P132" s="40"/>
      <c r="Q132" s="40"/>
      <c r="R132" s="40"/>
      <c r="S132" s="40"/>
      <c r="T132" s="76"/>
      <c r="AT132" s="22" t="s">
        <v>576</v>
      </c>
      <c r="AU132" s="22" t="s">
        <v>81</v>
      </c>
    </row>
    <row r="133" spans="2:65" s="1" customFormat="1" ht="16.5" customHeight="1">
      <c r="B133" s="39"/>
      <c r="C133" s="236" t="s">
        <v>239</v>
      </c>
      <c r="D133" s="236" t="s">
        <v>200</v>
      </c>
      <c r="E133" s="237" t="s">
        <v>610</v>
      </c>
      <c r="F133" s="238" t="s">
        <v>611</v>
      </c>
      <c r="G133" s="239" t="s">
        <v>373</v>
      </c>
      <c r="H133" s="240">
        <v>1</v>
      </c>
      <c r="I133" s="241"/>
      <c r="J133" s="242">
        <f>ROUND(I133*H133,2)</f>
        <v>0</v>
      </c>
      <c r="K133" s="238" t="s">
        <v>21</v>
      </c>
      <c r="L133" s="243"/>
      <c r="M133" s="244" t="s">
        <v>21</v>
      </c>
      <c r="N133" s="245" t="s">
        <v>43</v>
      </c>
      <c r="O133" s="40"/>
      <c r="P133" s="210">
        <f>O133*H133</f>
        <v>0</v>
      </c>
      <c r="Q133" s="210">
        <v>0.52100000000000002</v>
      </c>
      <c r="R133" s="210">
        <f>Q133*H133</f>
        <v>0.52100000000000002</v>
      </c>
      <c r="S133" s="210">
        <v>0</v>
      </c>
      <c r="T133" s="211">
        <f>S133*H133</f>
        <v>0</v>
      </c>
      <c r="AR133" s="22" t="s">
        <v>571</v>
      </c>
      <c r="AT133" s="22" t="s">
        <v>200</v>
      </c>
      <c r="AU133" s="22" t="s">
        <v>81</v>
      </c>
      <c r="AY133" s="22" t="s">
        <v>158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2" t="s">
        <v>79</v>
      </c>
      <c r="BK133" s="212">
        <f>ROUND(I133*H133,2)</f>
        <v>0</v>
      </c>
      <c r="BL133" s="22" t="s">
        <v>571</v>
      </c>
      <c r="BM133" s="22" t="s">
        <v>612</v>
      </c>
    </row>
    <row r="134" spans="2:65" s="1" customFormat="1" ht="27">
      <c r="B134" s="39"/>
      <c r="C134" s="61"/>
      <c r="D134" s="215" t="s">
        <v>576</v>
      </c>
      <c r="E134" s="61"/>
      <c r="F134" s="249" t="s">
        <v>588</v>
      </c>
      <c r="G134" s="61"/>
      <c r="H134" s="61"/>
      <c r="I134" s="170"/>
      <c r="J134" s="61"/>
      <c r="K134" s="61"/>
      <c r="L134" s="59"/>
      <c r="M134" s="250"/>
      <c r="N134" s="40"/>
      <c r="O134" s="40"/>
      <c r="P134" s="40"/>
      <c r="Q134" s="40"/>
      <c r="R134" s="40"/>
      <c r="S134" s="40"/>
      <c r="T134" s="76"/>
      <c r="AT134" s="22" t="s">
        <v>576</v>
      </c>
      <c r="AU134" s="22" t="s">
        <v>81</v>
      </c>
    </row>
    <row r="135" spans="2:65" s="1" customFormat="1" ht="16.5" customHeight="1">
      <c r="B135" s="39"/>
      <c r="C135" s="236" t="s">
        <v>241</v>
      </c>
      <c r="D135" s="236" t="s">
        <v>200</v>
      </c>
      <c r="E135" s="237" t="s">
        <v>613</v>
      </c>
      <c r="F135" s="238" t="s">
        <v>614</v>
      </c>
      <c r="G135" s="239" t="s">
        <v>373</v>
      </c>
      <c r="H135" s="240">
        <v>2</v>
      </c>
      <c r="I135" s="241"/>
      <c r="J135" s="242">
        <f>ROUND(I135*H135,2)</f>
        <v>0</v>
      </c>
      <c r="K135" s="238" t="s">
        <v>21</v>
      </c>
      <c r="L135" s="243"/>
      <c r="M135" s="244" t="s">
        <v>21</v>
      </c>
      <c r="N135" s="245" t="s">
        <v>43</v>
      </c>
      <c r="O135" s="40"/>
      <c r="P135" s="210">
        <f>O135*H135</f>
        <v>0</v>
      </c>
      <c r="Q135" s="210">
        <v>0.52100000000000002</v>
      </c>
      <c r="R135" s="210">
        <f>Q135*H135</f>
        <v>1.042</v>
      </c>
      <c r="S135" s="210">
        <v>0</v>
      </c>
      <c r="T135" s="211">
        <f>S135*H135</f>
        <v>0</v>
      </c>
      <c r="AR135" s="22" t="s">
        <v>571</v>
      </c>
      <c r="AT135" s="22" t="s">
        <v>200</v>
      </c>
      <c r="AU135" s="22" t="s">
        <v>81</v>
      </c>
      <c r="AY135" s="22" t="s">
        <v>158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2" t="s">
        <v>79</v>
      </c>
      <c r="BK135" s="212">
        <f>ROUND(I135*H135,2)</f>
        <v>0</v>
      </c>
      <c r="BL135" s="22" t="s">
        <v>571</v>
      </c>
      <c r="BM135" s="22" t="s">
        <v>615</v>
      </c>
    </row>
    <row r="136" spans="2:65" s="1" customFormat="1" ht="27">
      <c r="B136" s="39"/>
      <c r="C136" s="61"/>
      <c r="D136" s="215" t="s">
        <v>576</v>
      </c>
      <c r="E136" s="61"/>
      <c r="F136" s="249" t="s">
        <v>588</v>
      </c>
      <c r="G136" s="61"/>
      <c r="H136" s="61"/>
      <c r="I136" s="170"/>
      <c r="J136" s="61"/>
      <c r="K136" s="61"/>
      <c r="L136" s="59"/>
      <c r="M136" s="250"/>
      <c r="N136" s="40"/>
      <c r="O136" s="40"/>
      <c r="P136" s="40"/>
      <c r="Q136" s="40"/>
      <c r="R136" s="40"/>
      <c r="S136" s="40"/>
      <c r="T136" s="76"/>
      <c r="AT136" s="22" t="s">
        <v>576</v>
      </c>
      <c r="AU136" s="22" t="s">
        <v>81</v>
      </c>
    </row>
    <row r="137" spans="2:65" s="1" customFormat="1" ht="16.5" customHeight="1">
      <c r="B137" s="39"/>
      <c r="C137" s="236" t="s">
        <v>9</v>
      </c>
      <c r="D137" s="236" t="s">
        <v>200</v>
      </c>
      <c r="E137" s="237" t="s">
        <v>616</v>
      </c>
      <c r="F137" s="238" t="s">
        <v>617</v>
      </c>
      <c r="G137" s="239" t="s">
        <v>373</v>
      </c>
      <c r="H137" s="240">
        <v>1</v>
      </c>
      <c r="I137" s="241"/>
      <c r="J137" s="242">
        <f>ROUND(I137*H137,2)</f>
        <v>0</v>
      </c>
      <c r="K137" s="238" t="s">
        <v>21</v>
      </c>
      <c r="L137" s="243"/>
      <c r="M137" s="244" t="s">
        <v>21</v>
      </c>
      <c r="N137" s="245" t="s">
        <v>43</v>
      </c>
      <c r="O137" s="40"/>
      <c r="P137" s="210">
        <f>O137*H137</f>
        <v>0</v>
      </c>
      <c r="Q137" s="210">
        <v>0.52100000000000002</v>
      </c>
      <c r="R137" s="210">
        <f>Q137*H137</f>
        <v>0.52100000000000002</v>
      </c>
      <c r="S137" s="210">
        <v>0</v>
      </c>
      <c r="T137" s="211">
        <f>S137*H137</f>
        <v>0</v>
      </c>
      <c r="AR137" s="22" t="s">
        <v>571</v>
      </c>
      <c r="AT137" s="22" t="s">
        <v>200</v>
      </c>
      <c r="AU137" s="22" t="s">
        <v>81</v>
      </c>
      <c r="AY137" s="22" t="s">
        <v>158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2" t="s">
        <v>79</v>
      </c>
      <c r="BK137" s="212">
        <f>ROUND(I137*H137,2)</f>
        <v>0</v>
      </c>
      <c r="BL137" s="22" t="s">
        <v>571</v>
      </c>
      <c r="BM137" s="22" t="s">
        <v>618</v>
      </c>
    </row>
    <row r="138" spans="2:65" s="1" customFormat="1" ht="27">
      <c r="B138" s="39"/>
      <c r="C138" s="61"/>
      <c r="D138" s="215" t="s">
        <v>576</v>
      </c>
      <c r="E138" s="61"/>
      <c r="F138" s="249" t="s">
        <v>588</v>
      </c>
      <c r="G138" s="61"/>
      <c r="H138" s="61"/>
      <c r="I138" s="170"/>
      <c r="J138" s="61"/>
      <c r="K138" s="61"/>
      <c r="L138" s="59"/>
      <c r="M138" s="250"/>
      <c r="N138" s="40"/>
      <c r="O138" s="40"/>
      <c r="P138" s="40"/>
      <c r="Q138" s="40"/>
      <c r="R138" s="40"/>
      <c r="S138" s="40"/>
      <c r="T138" s="76"/>
      <c r="AT138" s="22" t="s">
        <v>576</v>
      </c>
      <c r="AU138" s="22" t="s">
        <v>81</v>
      </c>
    </row>
    <row r="139" spans="2:65" s="1" customFormat="1" ht="16.5" customHeight="1">
      <c r="B139" s="39"/>
      <c r="C139" s="236" t="s">
        <v>245</v>
      </c>
      <c r="D139" s="236" t="s">
        <v>200</v>
      </c>
      <c r="E139" s="237" t="s">
        <v>619</v>
      </c>
      <c r="F139" s="238" t="s">
        <v>620</v>
      </c>
      <c r="G139" s="239" t="s">
        <v>373</v>
      </c>
      <c r="H139" s="240">
        <v>1</v>
      </c>
      <c r="I139" s="241"/>
      <c r="J139" s="242">
        <f>ROUND(I139*H139,2)</f>
        <v>0</v>
      </c>
      <c r="K139" s="238" t="s">
        <v>21</v>
      </c>
      <c r="L139" s="243"/>
      <c r="M139" s="244" t="s">
        <v>21</v>
      </c>
      <c r="N139" s="245" t="s">
        <v>43</v>
      </c>
      <c r="O139" s="40"/>
      <c r="P139" s="210">
        <f>O139*H139</f>
        <v>0</v>
      </c>
      <c r="Q139" s="210">
        <v>0.52100000000000002</v>
      </c>
      <c r="R139" s="210">
        <f>Q139*H139</f>
        <v>0.52100000000000002</v>
      </c>
      <c r="S139" s="210">
        <v>0</v>
      </c>
      <c r="T139" s="211">
        <f>S139*H139</f>
        <v>0</v>
      </c>
      <c r="AR139" s="22" t="s">
        <v>571</v>
      </c>
      <c r="AT139" s="22" t="s">
        <v>200</v>
      </c>
      <c r="AU139" s="22" t="s">
        <v>81</v>
      </c>
      <c r="AY139" s="22" t="s">
        <v>158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2" t="s">
        <v>79</v>
      </c>
      <c r="BK139" s="212">
        <f>ROUND(I139*H139,2)</f>
        <v>0</v>
      </c>
      <c r="BL139" s="22" t="s">
        <v>571</v>
      </c>
      <c r="BM139" s="22" t="s">
        <v>621</v>
      </c>
    </row>
    <row r="140" spans="2:65" s="1" customFormat="1" ht="27">
      <c r="B140" s="39"/>
      <c r="C140" s="61"/>
      <c r="D140" s="215" t="s">
        <v>576</v>
      </c>
      <c r="E140" s="61"/>
      <c r="F140" s="249" t="s">
        <v>588</v>
      </c>
      <c r="G140" s="61"/>
      <c r="H140" s="61"/>
      <c r="I140" s="170"/>
      <c r="J140" s="61"/>
      <c r="K140" s="61"/>
      <c r="L140" s="59"/>
      <c r="M140" s="250"/>
      <c r="N140" s="40"/>
      <c r="O140" s="40"/>
      <c r="P140" s="40"/>
      <c r="Q140" s="40"/>
      <c r="R140" s="40"/>
      <c r="S140" s="40"/>
      <c r="T140" s="76"/>
      <c r="AT140" s="22" t="s">
        <v>576</v>
      </c>
      <c r="AU140" s="22" t="s">
        <v>81</v>
      </c>
    </row>
    <row r="141" spans="2:65" s="1" customFormat="1" ht="16.5" customHeight="1">
      <c r="B141" s="39"/>
      <c r="C141" s="236" t="s">
        <v>250</v>
      </c>
      <c r="D141" s="236" t="s">
        <v>200</v>
      </c>
      <c r="E141" s="237" t="s">
        <v>622</v>
      </c>
      <c r="F141" s="238" t="s">
        <v>623</v>
      </c>
      <c r="G141" s="239" t="s">
        <v>373</v>
      </c>
      <c r="H141" s="240">
        <v>1</v>
      </c>
      <c r="I141" s="241"/>
      <c r="J141" s="242">
        <f>ROUND(I141*H141,2)</f>
        <v>0</v>
      </c>
      <c r="K141" s="238" t="s">
        <v>21</v>
      </c>
      <c r="L141" s="243"/>
      <c r="M141" s="244" t="s">
        <v>21</v>
      </c>
      <c r="N141" s="245" t="s">
        <v>43</v>
      </c>
      <c r="O141" s="40"/>
      <c r="P141" s="210">
        <f>O141*H141</f>
        <v>0</v>
      </c>
      <c r="Q141" s="210">
        <v>0.52100000000000002</v>
      </c>
      <c r="R141" s="210">
        <f>Q141*H141</f>
        <v>0.52100000000000002</v>
      </c>
      <c r="S141" s="210">
        <v>0</v>
      </c>
      <c r="T141" s="211">
        <f>S141*H141</f>
        <v>0</v>
      </c>
      <c r="AR141" s="22" t="s">
        <v>571</v>
      </c>
      <c r="AT141" s="22" t="s">
        <v>200</v>
      </c>
      <c r="AU141" s="22" t="s">
        <v>81</v>
      </c>
      <c r="AY141" s="22" t="s">
        <v>158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2" t="s">
        <v>79</v>
      </c>
      <c r="BK141" s="212">
        <f>ROUND(I141*H141,2)</f>
        <v>0</v>
      </c>
      <c r="BL141" s="22" t="s">
        <v>571</v>
      </c>
      <c r="BM141" s="22" t="s">
        <v>624</v>
      </c>
    </row>
    <row r="142" spans="2:65" s="1" customFormat="1" ht="27">
      <c r="B142" s="39"/>
      <c r="C142" s="61"/>
      <c r="D142" s="215" t="s">
        <v>576</v>
      </c>
      <c r="E142" s="61"/>
      <c r="F142" s="249" t="s">
        <v>588</v>
      </c>
      <c r="G142" s="61"/>
      <c r="H142" s="61"/>
      <c r="I142" s="170"/>
      <c r="J142" s="61"/>
      <c r="K142" s="61"/>
      <c r="L142" s="59"/>
      <c r="M142" s="250"/>
      <c r="N142" s="40"/>
      <c r="O142" s="40"/>
      <c r="P142" s="40"/>
      <c r="Q142" s="40"/>
      <c r="R142" s="40"/>
      <c r="S142" s="40"/>
      <c r="T142" s="76"/>
      <c r="AT142" s="22" t="s">
        <v>576</v>
      </c>
      <c r="AU142" s="22" t="s">
        <v>81</v>
      </c>
    </row>
    <row r="143" spans="2:65" s="1" customFormat="1" ht="16.5" customHeight="1">
      <c r="B143" s="39"/>
      <c r="C143" s="236" t="s">
        <v>253</v>
      </c>
      <c r="D143" s="236" t="s">
        <v>200</v>
      </c>
      <c r="E143" s="237" t="s">
        <v>625</v>
      </c>
      <c r="F143" s="238" t="s">
        <v>626</v>
      </c>
      <c r="G143" s="239" t="s">
        <v>373</v>
      </c>
      <c r="H143" s="240">
        <v>1</v>
      </c>
      <c r="I143" s="241"/>
      <c r="J143" s="242">
        <f>ROUND(I143*H143,2)</f>
        <v>0</v>
      </c>
      <c r="K143" s="238" t="s">
        <v>21</v>
      </c>
      <c r="L143" s="243"/>
      <c r="M143" s="244" t="s">
        <v>21</v>
      </c>
      <c r="N143" s="245" t="s">
        <v>43</v>
      </c>
      <c r="O143" s="40"/>
      <c r="P143" s="210">
        <f>O143*H143</f>
        <v>0</v>
      </c>
      <c r="Q143" s="210">
        <v>0.52100000000000002</v>
      </c>
      <c r="R143" s="210">
        <f>Q143*H143</f>
        <v>0.52100000000000002</v>
      </c>
      <c r="S143" s="210">
        <v>0</v>
      </c>
      <c r="T143" s="211">
        <f>S143*H143</f>
        <v>0</v>
      </c>
      <c r="AR143" s="22" t="s">
        <v>571</v>
      </c>
      <c r="AT143" s="22" t="s">
        <v>200</v>
      </c>
      <c r="AU143" s="22" t="s">
        <v>81</v>
      </c>
      <c r="AY143" s="22" t="s">
        <v>158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2" t="s">
        <v>79</v>
      </c>
      <c r="BK143" s="212">
        <f>ROUND(I143*H143,2)</f>
        <v>0</v>
      </c>
      <c r="BL143" s="22" t="s">
        <v>571</v>
      </c>
      <c r="BM143" s="22" t="s">
        <v>627</v>
      </c>
    </row>
    <row r="144" spans="2:65" s="1" customFormat="1" ht="27">
      <c r="B144" s="39"/>
      <c r="C144" s="61"/>
      <c r="D144" s="215" t="s">
        <v>576</v>
      </c>
      <c r="E144" s="61"/>
      <c r="F144" s="249" t="s">
        <v>588</v>
      </c>
      <c r="G144" s="61"/>
      <c r="H144" s="61"/>
      <c r="I144" s="170"/>
      <c r="J144" s="61"/>
      <c r="K144" s="61"/>
      <c r="L144" s="59"/>
      <c r="M144" s="250"/>
      <c r="N144" s="40"/>
      <c r="O144" s="40"/>
      <c r="P144" s="40"/>
      <c r="Q144" s="40"/>
      <c r="R144" s="40"/>
      <c r="S144" s="40"/>
      <c r="T144" s="76"/>
      <c r="AT144" s="22" t="s">
        <v>576</v>
      </c>
      <c r="AU144" s="22" t="s">
        <v>81</v>
      </c>
    </row>
    <row r="145" spans="2:65" s="1" customFormat="1" ht="16.5" customHeight="1">
      <c r="B145" s="39"/>
      <c r="C145" s="236" t="s">
        <v>256</v>
      </c>
      <c r="D145" s="236" t="s">
        <v>200</v>
      </c>
      <c r="E145" s="237" t="s">
        <v>628</v>
      </c>
      <c r="F145" s="238" t="s">
        <v>629</v>
      </c>
      <c r="G145" s="239" t="s">
        <v>373</v>
      </c>
      <c r="H145" s="240">
        <v>2</v>
      </c>
      <c r="I145" s="241"/>
      <c r="J145" s="242">
        <f>ROUND(I145*H145,2)</f>
        <v>0</v>
      </c>
      <c r="K145" s="238" t="s">
        <v>21</v>
      </c>
      <c r="L145" s="243"/>
      <c r="M145" s="244" t="s">
        <v>21</v>
      </c>
      <c r="N145" s="245" t="s">
        <v>43</v>
      </c>
      <c r="O145" s="40"/>
      <c r="P145" s="210">
        <f>O145*H145</f>
        <v>0</v>
      </c>
      <c r="Q145" s="210">
        <v>0.52100000000000002</v>
      </c>
      <c r="R145" s="210">
        <f>Q145*H145</f>
        <v>1.042</v>
      </c>
      <c r="S145" s="210">
        <v>0</v>
      </c>
      <c r="T145" s="211">
        <f>S145*H145</f>
        <v>0</v>
      </c>
      <c r="AR145" s="22" t="s">
        <v>571</v>
      </c>
      <c r="AT145" s="22" t="s">
        <v>200</v>
      </c>
      <c r="AU145" s="22" t="s">
        <v>81</v>
      </c>
      <c r="AY145" s="22" t="s">
        <v>158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2" t="s">
        <v>79</v>
      </c>
      <c r="BK145" s="212">
        <f>ROUND(I145*H145,2)</f>
        <v>0</v>
      </c>
      <c r="BL145" s="22" t="s">
        <v>571</v>
      </c>
      <c r="BM145" s="22" t="s">
        <v>630</v>
      </c>
    </row>
    <row r="146" spans="2:65" s="1" customFormat="1" ht="27">
      <c r="B146" s="39"/>
      <c r="C146" s="61"/>
      <c r="D146" s="215" t="s">
        <v>576</v>
      </c>
      <c r="E146" s="61"/>
      <c r="F146" s="249" t="s">
        <v>588</v>
      </c>
      <c r="G146" s="61"/>
      <c r="H146" s="61"/>
      <c r="I146" s="170"/>
      <c r="J146" s="61"/>
      <c r="K146" s="61"/>
      <c r="L146" s="59"/>
      <c r="M146" s="250"/>
      <c r="N146" s="40"/>
      <c r="O146" s="40"/>
      <c r="P146" s="40"/>
      <c r="Q146" s="40"/>
      <c r="R146" s="40"/>
      <c r="S146" s="40"/>
      <c r="T146" s="76"/>
      <c r="AT146" s="22" t="s">
        <v>576</v>
      </c>
      <c r="AU146" s="22" t="s">
        <v>81</v>
      </c>
    </row>
    <row r="147" spans="2:65" s="1" customFormat="1" ht="16.5" customHeight="1">
      <c r="B147" s="39"/>
      <c r="C147" s="236" t="s">
        <v>258</v>
      </c>
      <c r="D147" s="236" t="s">
        <v>200</v>
      </c>
      <c r="E147" s="237" t="s">
        <v>631</v>
      </c>
      <c r="F147" s="238" t="s">
        <v>632</v>
      </c>
      <c r="G147" s="239" t="s">
        <v>373</v>
      </c>
      <c r="H147" s="240">
        <v>2</v>
      </c>
      <c r="I147" s="241"/>
      <c r="J147" s="242">
        <f>ROUND(I147*H147,2)</f>
        <v>0</v>
      </c>
      <c r="K147" s="238" t="s">
        <v>21</v>
      </c>
      <c r="L147" s="243"/>
      <c r="M147" s="244" t="s">
        <v>21</v>
      </c>
      <c r="N147" s="245" t="s">
        <v>43</v>
      </c>
      <c r="O147" s="40"/>
      <c r="P147" s="210">
        <f>O147*H147</f>
        <v>0</v>
      </c>
      <c r="Q147" s="210">
        <v>0.52100000000000002</v>
      </c>
      <c r="R147" s="210">
        <f>Q147*H147</f>
        <v>1.042</v>
      </c>
      <c r="S147" s="210">
        <v>0</v>
      </c>
      <c r="T147" s="211">
        <f>S147*H147</f>
        <v>0</v>
      </c>
      <c r="AR147" s="22" t="s">
        <v>571</v>
      </c>
      <c r="AT147" s="22" t="s">
        <v>200</v>
      </c>
      <c r="AU147" s="22" t="s">
        <v>81</v>
      </c>
      <c r="AY147" s="22" t="s">
        <v>158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2" t="s">
        <v>79</v>
      </c>
      <c r="BK147" s="212">
        <f>ROUND(I147*H147,2)</f>
        <v>0</v>
      </c>
      <c r="BL147" s="22" t="s">
        <v>571</v>
      </c>
      <c r="BM147" s="22" t="s">
        <v>633</v>
      </c>
    </row>
    <row r="148" spans="2:65" s="1" customFormat="1" ht="27">
      <c r="B148" s="39"/>
      <c r="C148" s="61"/>
      <c r="D148" s="215" t="s">
        <v>576</v>
      </c>
      <c r="E148" s="61"/>
      <c r="F148" s="249" t="s">
        <v>588</v>
      </c>
      <c r="G148" s="61"/>
      <c r="H148" s="61"/>
      <c r="I148" s="170"/>
      <c r="J148" s="61"/>
      <c r="K148" s="61"/>
      <c r="L148" s="59"/>
      <c r="M148" s="250"/>
      <c r="N148" s="40"/>
      <c r="O148" s="40"/>
      <c r="P148" s="40"/>
      <c r="Q148" s="40"/>
      <c r="R148" s="40"/>
      <c r="S148" s="40"/>
      <c r="T148" s="76"/>
      <c r="AT148" s="22" t="s">
        <v>576</v>
      </c>
      <c r="AU148" s="22" t="s">
        <v>81</v>
      </c>
    </row>
    <row r="149" spans="2:65" s="12" customFormat="1">
      <c r="B149" s="213"/>
      <c r="C149" s="214"/>
      <c r="D149" s="215" t="s">
        <v>167</v>
      </c>
      <c r="E149" s="224" t="s">
        <v>21</v>
      </c>
      <c r="F149" s="216" t="s">
        <v>634</v>
      </c>
      <c r="G149" s="214"/>
      <c r="H149" s="217">
        <v>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167</v>
      </c>
      <c r="AU149" s="223" t="s">
        <v>81</v>
      </c>
      <c r="AV149" s="12" t="s">
        <v>81</v>
      </c>
      <c r="AW149" s="12" t="s">
        <v>6</v>
      </c>
      <c r="AX149" s="12" t="s">
        <v>79</v>
      </c>
      <c r="AY149" s="223" t="s">
        <v>158</v>
      </c>
    </row>
    <row r="150" spans="2:65" s="1" customFormat="1" ht="16.5" customHeight="1">
      <c r="B150" s="39"/>
      <c r="C150" s="236" t="s">
        <v>260</v>
      </c>
      <c r="D150" s="236" t="s">
        <v>200</v>
      </c>
      <c r="E150" s="237" t="s">
        <v>635</v>
      </c>
      <c r="F150" s="238" t="s">
        <v>636</v>
      </c>
      <c r="G150" s="239" t="s">
        <v>373</v>
      </c>
      <c r="H150" s="240">
        <v>1</v>
      </c>
      <c r="I150" s="241"/>
      <c r="J150" s="242">
        <f>ROUND(I150*H150,2)</f>
        <v>0</v>
      </c>
      <c r="K150" s="238" t="s">
        <v>21</v>
      </c>
      <c r="L150" s="243"/>
      <c r="M150" s="244" t="s">
        <v>21</v>
      </c>
      <c r="N150" s="245" t="s">
        <v>43</v>
      </c>
      <c r="O150" s="40"/>
      <c r="P150" s="210">
        <f>O150*H150</f>
        <v>0</v>
      </c>
      <c r="Q150" s="210">
        <v>0.52100000000000002</v>
      </c>
      <c r="R150" s="210">
        <f>Q150*H150</f>
        <v>0.52100000000000002</v>
      </c>
      <c r="S150" s="210">
        <v>0</v>
      </c>
      <c r="T150" s="211">
        <f>S150*H150</f>
        <v>0</v>
      </c>
      <c r="AR150" s="22" t="s">
        <v>571</v>
      </c>
      <c r="AT150" s="22" t="s">
        <v>200</v>
      </c>
      <c r="AU150" s="22" t="s">
        <v>81</v>
      </c>
      <c r="AY150" s="22" t="s">
        <v>158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2" t="s">
        <v>79</v>
      </c>
      <c r="BK150" s="212">
        <f>ROUND(I150*H150,2)</f>
        <v>0</v>
      </c>
      <c r="BL150" s="22" t="s">
        <v>571</v>
      </c>
      <c r="BM150" s="22" t="s">
        <v>637</v>
      </c>
    </row>
    <row r="151" spans="2:65" s="1" customFormat="1" ht="27">
      <c r="B151" s="39"/>
      <c r="C151" s="61"/>
      <c r="D151" s="215" t="s">
        <v>576</v>
      </c>
      <c r="E151" s="61"/>
      <c r="F151" s="249" t="s">
        <v>588</v>
      </c>
      <c r="G151" s="61"/>
      <c r="H151" s="61"/>
      <c r="I151" s="170"/>
      <c r="J151" s="61"/>
      <c r="K151" s="61"/>
      <c r="L151" s="59"/>
      <c r="M151" s="250"/>
      <c r="N151" s="40"/>
      <c r="O151" s="40"/>
      <c r="P151" s="40"/>
      <c r="Q151" s="40"/>
      <c r="R151" s="40"/>
      <c r="S151" s="40"/>
      <c r="T151" s="76"/>
      <c r="AT151" s="22" t="s">
        <v>576</v>
      </c>
      <c r="AU151" s="22" t="s">
        <v>81</v>
      </c>
    </row>
    <row r="152" spans="2:65" s="1" customFormat="1" ht="16.5" customHeight="1">
      <c r="B152" s="39"/>
      <c r="C152" s="236" t="s">
        <v>262</v>
      </c>
      <c r="D152" s="236" t="s">
        <v>200</v>
      </c>
      <c r="E152" s="237" t="s">
        <v>638</v>
      </c>
      <c r="F152" s="238" t="s">
        <v>639</v>
      </c>
      <c r="G152" s="239" t="s">
        <v>373</v>
      </c>
      <c r="H152" s="240">
        <v>1</v>
      </c>
      <c r="I152" s="241"/>
      <c r="J152" s="242">
        <f>ROUND(I152*H152,2)</f>
        <v>0</v>
      </c>
      <c r="K152" s="238" t="s">
        <v>21</v>
      </c>
      <c r="L152" s="243"/>
      <c r="M152" s="244" t="s">
        <v>21</v>
      </c>
      <c r="N152" s="245" t="s">
        <v>43</v>
      </c>
      <c r="O152" s="40"/>
      <c r="P152" s="210">
        <f>O152*H152</f>
        <v>0</v>
      </c>
      <c r="Q152" s="210">
        <v>0.52100000000000002</v>
      </c>
      <c r="R152" s="210">
        <f>Q152*H152</f>
        <v>0.52100000000000002</v>
      </c>
      <c r="S152" s="210">
        <v>0</v>
      </c>
      <c r="T152" s="211">
        <f>S152*H152</f>
        <v>0</v>
      </c>
      <c r="AR152" s="22" t="s">
        <v>571</v>
      </c>
      <c r="AT152" s="22" t="s">
        <v>200</v>
      </c>
      <c r="AU152" s="22" t="s">
        <v>81</v>
      </c>
      <c r="AY152" s="22" t="s">
        <v>158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22" t="s">
        <v>79</v>
      </c>
      <c r="BK152" s="212">
        <f>ROUND(I152*H152,2)</f>
        <v>0</v>
      </c>
      <c r="BL152" s="22" t="s">
        <v>571</v>
      </c>
      <c r="BM152" s="22" t="s">
        <v>640</v>
      </c>
    </row>
    <row r="153" spans="2:65" s="1" customFormat="1" ht="27">
      <c r="B153" s="39"/>
      <c r="C153" s="61"/>
      <c r="D153" s="215" t="s">
        <v>576</v>
      </c>
      <c r="E153" s="61"/>
      <c r="F153" s="249" t="s">
        <v>588</v>
      </c>
      <c r="G153" s="61"/>
      <c r="H153" s="61"/>
      <c r="I153" s="170"/>
      <c r="J153" s="61"/>
      <c r="K153" s="61"/>
      <c r="L153" s="59"/>
      <c r="M153" s="250"/>
      <c r="N153" s="40"/>
      <c r="O153" s="40"/>
      <c r="P153" s="40"/>
      <c r="Q153" s="40"/>
      <c r="R153" s="40"/>
      <c r="S153" s="40"/>
      <c r="T153" s="76"/>
      <c r="AT153" s="22" t="s">
        <v>576</v>
      </c>
      <c r="AU153" s="22" t="s">
        <v>81</v>
      </c>
    </row>
    <row r="154" spans="2:65" s="1" customFormat="1" ht="25.5" customHeight="1">
      <c r="B154" s="39"/>
      <c r="C154" s="201" t="s">
        <v>266</v>
      </c>
      <c r="D154" s="201" t="s">
        <v>161</v>
      </c>
      <c r="E154" s="202" t="s">
        <v>641</v>
      </c>
      <c r="F154" s="203" t="s">
        <v>642</v>
      </c>
      <c r="G154" s="204" t="s">
        <v>373</v>
      </c>
      <c r="H154" s="205">
        <v>21.25</v>
      </c>
      <c r="I154" s="206"/>
      <c r="J154" s="207">
        <f>ROUND(I154*H154,2)</f>
        <v>0</v>
      </c>
      <c r="K154" s="203" t="s">
        <v>165</v>
      </c>
      <c r="L154" s="59"/>
      <c r="M154" s="208" t="s">
        <v>21</v>
      </c>
      <c r="N154" s="209" t="s">
        <v>43</v>
      </c>
      <c r="O154" s="40"/>
      <c r="P154" s="210">
        <f>O154*H154</f>
        <v>0</v>
      </c>
      <c r="Q154" s="210">
        <v>1.66E-3</v>
      </c>
      <c r="R154" s="210">
        <f>Q154*H154</f>
        <v>3.5275000000000001E-2</v>
      </c>
      <c r="S154" s="210">
        <v>0</v>
      </c>
      <c r="T154" s="211">
        <f>S154*H154</f>
        <v>0</v>
      </c>
      <c r="AR154" s="22" t="s">
        <v>387</v>
      </c>
      <c r="AT154" s="22" t="s">
        <v>161</v>
      </c>
      <c r="AU154" s="22" t="s">
        <v>81</v>
      </c>
      <c r="AY154" s="22" t="s">
        <v>158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2" t="s">
        <v>79</v>
      </c>
      <c r="BK154" s="212">
        <f>ROUND(I154*H154,2)</f>
        <v>0</v>
      </c>
      <c r="BL154" s="22" t="s">
        <v>387</v>
      </c>
      <c r="BM154" s="22" t="s">
        <v>643</v>
      </c>
    </row>
    <row r="155" spans="2:65" s="12" customFormat="1">
      <c r="B155" s="213"/>
      <c r="C155" s="214"/>
      <c r="D155" s="215" t="s">
        <v>167</v>
      </c>
      <c r="E155" s="224" t="s">
        <v>21</v>
      </c>
      <c r="F155" s="216" t="s">
        <v>644</v>
      </c>
      <c r="G155" s="214"/>
      <c r="H155" s="217">
        <v>21.25</v>
      </c>
      <c r="I155" s="218"/>
      <c r="J155" s="214"/>
      <c r="K155" s="214"/>
      <c r="L155" s="219"/>
      <c r="M155" s="246"/>
      <c r="N155" s="247"/>
      <c r="O155" s="247"/>
      <c r="P155" s="247"/>
      <c r="Q155" s="247"/>
      <c r="R155" s="247"/>
      <c r="S155" s="247"/>
      <c r="T155" s="248"/>
      <c r="AT155" s="223" t="s">
        <v>167</v>
      </c>
      <c r="AU155" s="223" t="s">
        <v>81</v>
      </c>
      <c r="AV155" s="12" t="s">
        <v>81</v>
      </c>
      <c r="AW155" s="12" t="s">
        <v>35</v>
      </c>
      <c r="AX155" s="12" t="s">
        <v>79</v>
      </c>
      <c r="AY155" s="223" t="s">
        <v>158</v>
      </c>
    </row>
    <row r="156" spans="2:65" s="1" customFormat="1" ht="6.95" customHeight="1">
      <c r="B156" s="54"/>
      <c r="C156" s="55"/>
      <c r="D156" s="55"/>
      <c r="E156" s="55"/>
      <c r="F156" s="55"/>
      <c r="G156" s="55"/>
      <c r="H156" s="55"/>
      <c r="I156" s="146"/>
      <c r="J156" s="55"/>
      <c r="K156" s="55"/>
      <c r="L156" s="59"/>
    </row>
  </sheetData>
  <sheetProtection algorithmName="SHA-512" hashValue="4maBCQJsIp8dGiohhV2fGwAYYldizTSgbKPUxRWdAKjpvi8AFXtPincvMNXNd4lDT7xaQZh/5Ybksu4JbRExxg==" saltValue="Rt1Yky6wydK4INzMhxBoEr5IUr2mhaIgp1MT5rNKdTQnxQXCiFyp/P2cnK4C4PVn5hREzSNpAuOruK7Mi7RDVw==" spinCount="100000" sheet="1" objects="1" scenarios="1" formatColumns="0" formatRows="0" autoFilter="0"/>
  <autoFilter ref="C92:K155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79:H79"/>
    <mergeCell ref="E83:H83"/>
    <mergeCell ref="E81:H81"/>
    <mergeCell ref="E85:H85"/>
    <mergeCell ref="J59:J60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94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645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ROUND(J93,2)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ROUND(SUM(BE93:BE139), 2)</f>
        <v>0</v>
      </c>
      <c r="G34" s="40"/>
      <c r="H34" s="40"/>
      <c r="I34" s="138">
        <v>0.21</v>
      </c>
      <c r="J34" s="137">
        <f>ROUND(ROUND((SUM(BE93:BE139)),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ROUND(SUM(BF93:BF139), 2)</f>
        <v>0</v>
      </c>
      <c r="G35" s="40"/>
      <c r="H35" s="40"/>
      <c r="I35" s="138">
        <v>0.15</v>
      </c>
      <c r="J35" s="137">
        <f>ROUND(ROUND((SUM(BF93:BF139)),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ROUND(SUM(BG93:BG139),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ROUND(SUM(BH93:BH139),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ROUND(SUM(BI93:BI139),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02 - PVN 2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J93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J94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J95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J102</f>
        <v>0</v>
      </c>
      <c r="K67" s="169"/>
    </row>
    <row r="68" spans="2:12" s="8" customFormat="1" ht="24.95" customHeight="1">
      <c r="B68" s="156"/>
      <c r="C68" s="157"/>
      <c r="D68" s="158" t="s">
        <v>539</v>
      </c>
      <c r="E68" s="159"/>
      <c r="F68" s="159"/>
      <c r="G68" s="159"/>
      <c r="H68" s="159"/>
      <c r="I68" s="160"/>
      <c r="J68" s="161">
        <f>J105</f>
        <v>0</v>
      </c>
      <c r="K68" s="162"/>
    </row>
    <row r="69" spans="2:12" s="9" customFormat="1" ht="19.899999999999999" customHeight="1">
      <c r="B69" s="163"/>
      <c r="C69" s="164"/>
      <c r="D69" s="165" t="s">
        <v>540</v>
      </c>
      <c r="E69" s="166"/>
      <c r="F69" s="166"/>
      <c r="G69" s="166"/>
      <c r="H69" s="166"/>
      <c r="I69" s="167"/>
      <c r="J69" s="168">
        <f>J106</f>
        <v>0</v>
      </c>
      <c r="K69" s="169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5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6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8"/>
      <c r="L75" s="59"/>
    </row>
    <row r="76" spans="2:12" s="1" customFormat="1" ht="36.950000000000003" customHeight="1">
      <c r="B76" s="39"/>
      <c r="C76" s="60" t="s">
        <v>143</v>
      </c>
      <c r="D76" s="61"/>
      <c r="E76" s="61"/>
      <c r="F76" s="61"/>
      <c r="G76" s="61"/>
      <c r="H76" s="61"/>
      <c r="I76" s="170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6.5" customHeight="1">
      <c r="B79" s="39"/>
      <c r="C79" s="61"/>
      <c r="D79" s="61"/>
      <c r="E79" s="308" t="str">
        <f>E7</f>
        <v>Výstavba inženýrských sítí v prostoru Slatinice - produktovody a trubní sítě</v>
      </c>
      <c r="F79" s="309"/>
      <c r="G79" s="309"/>
      <c r="H79" s="309"/>
      <c r="I79" s="170"/>
      <c r="J79" s="61"/>
      <c r="K79" s="61"/>
      <c r="L79" s="59"/>
    </row>
    <row r="80" spans="2:12" ht="15">
      <c r="B80" s="26"/>
      <c r="C80" s="63" t="s">
        <v>124</v>
      </c>
      <c r="D80" s="171"/>
      <c r="E80" s="171"/>
      <c r="F80" s="171"/>
      <c r="G80" s="171"/>
      <c r="H80" s="171"/>
      <c r="J80" s="171"/>
      <c r="K80" s="171"/>
      <c r="L80" s="172"/>
    </row>
    <row r="81" spans="2:65" ht="16.5" customHeight="1">
      <c r="B81" s="26"/>
      <c r="C81" s="171"/>
      <c r="D81" s="171"/>
      <c r="E81" s="308" t="s">
        <v>125</v>
      </c>
      <c r="F81" s="312"/>
      <c r="G81" s="312"/>
      <c r="H81" s="312"/>
      <c r="J81" s="171"/>
      <c r="K81" s="171"/>
      <c r="L81" s="172"/>
    </row>
    <row r="82" spans="2:65" ht="15">
      <c r="B82" s="26"/>
      <c r="C82" s="63" t="s">
        <v>126</v>
      </c>
      <c r="D82" s="171"/>
      <c r="E82" s="171"/>
      <c r="F82" s="171"/>
      <c r="G82" s="171"/>
      <c r="H82" s="171"/>
      <c r="J82" s="171"/>
      <c r="K82" s="171"/>
      <c r="L82" s="172"/>
    </row>
    <row r="83" spans="2:65" s="1" customFormat="1" ht="16.5" customHeight="1">
      <c r="B83" s="39"/>
      <c r="C83" s="61"/>
      <c r="D83" s="61"/>
      <c r="E83" s="311" t="s">
        <v>533</v>
      </c>
      <c r="F83" s="302"/>
      <c r="G83" s="302"/>
      <c r="H83" s="302"/>
      <c r="I83" s="170"/>
      <c r="J83" s="61"/>
      <c r="K83" s="61"/>
      <c r="L83" s="59"/>
    </row>
    <row r="84" spans="2:65" s="1" customFormat="1" ht="14.45" customHeight="1">
      <c r="B84" s="39"/>
      <c r="C84" s="63" t="s">
        <v>534</v>
      </c>
      <c r="D84" s="61"/>
      <c r="E84" s="61"/>
      <c r="F84" s="61"/>
      <c r="G84" s="61"/>
      <c r="H84" s="61"/>
      <c r="I84" s="170"/>
      <c r="J84" s="61"/>
      <c r="K84" s="61"/>
      <c r="L84" s="59"/>
    </row>
    <row r="85" spans="2:65" s="1" customFormat="1" ht="17.25" customHeight="1">
      <c r="B85" s="39"/>
      <c r="C85" s="61"/>
      <c r="D85" s="61"/>
      <c r="E85" s="270" t="str">
        <f>E13</f>
        <v>02 - PVN 2</v>
      </c>
      <c r="F85" s="302"/>
      <c r="G85" s="302"/>
      <c r="H85" s="302"/>
      <c r="I85" s="170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70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73" t="str">
        <f>F16</f>
        <v xml:space="preserve"> </v>
      </c>
      <c r="G87" s="61"/>
      <c r="H87" s="61"/>
      <c r="I87" s="174" t="s">
        <v>25</v>
      </c>
      <c r="J87" s="71" t="str">
        <f>IF(J16="","",J16)</f>
        <v>30. 11. 2017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5" s="1" customFormat="1" ht="15">
      <c r="B89" s="39"/>
      <c r="C89" s="63" t="s">
        <v>27</v>
      </c>
      <c r="D89" s="61"/>
      <c r="E89" s="61"/>
      <c r="F89" s="173" t="str">
        <f>E19</f>
        <v>Vršanská uhelná a.s.</v>
      </c>
      <c r="G89" s="61"/>
      <c r="H89" s="61"/>
      <c r="I89" s="174" t="s">
        <v>33</v>
      </c>
      <c r="J89" s="173" t="str">
        <f>E25</f>
        <v>B-PROJEKTY Teplice s.r.o.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73" t="str">
        <f>IF(E22="","",E22)</f>
        <v/>
      </c>
      <c r="G90" s="61"/>
      <c r="H90" s="61"/>
      <c r="I90" s="170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5" s="10" customFormat="1" ht="29.25" customHeight="1">
      <c r="B92" s="175"/>
      <c r="C92" s="176" t="s">
        <v>144</v>
      </c>
      <c r="D92" s="177" t="s">
        <v>57</v>
      </c>
      <c r="E92" s="177" t="s">
        <v>53</v>
      </c>
      <c r="F92" s="177" t="s">
        <v>145</v>
      </c>
      <c r="G92" s="177" t="s">
        <v>146</v>
      </c>
      <c r="H92" s="177" t="s">
        <v>147</v>
      </c>
      <c r="I92" s="178" t="s">
        <v>148</v>
      </c>
      <c r="J92" s="177" t="s">
        <v>130</v>
      </c>
      <c r="K92" s="179" t="s">
        <v>149</v>
      </c>
      <c r="L92" s="180"/>
      <c r="M92" s="79" t="s">
        <v>150</v>
      </c>
      <c r="N92" s="80" t="s">
        <v>42</v>
      </c>
      <c r="O92" s="80" t="s">
        <v>151</v>
      </c>
      <c r="P92" s="80" t="s">
        <v>152</v>
      </c>
      <c r="Q92" s="80" t="s">
        <v>153</v>
      </c>
      <c r="R92" s="80" t="s">
        <v>154</v>
      </c>
      <c r="S92" s="80" t="s">
        <v>155</v>
      </c>
      <c r="T92" s="81" t="s">
        <v>156</v>
      </c>
    </row>
    <row r="93" spans="2:65" s="1" customFormat="1" ht="29.25" customHeight="1">
      <c r="B93" s="39"/>
      <c r="C93" s="85" t="s">
        <v>131</v>
      </c>
      <c r="D93" s="61"/>
      <c r="E93" s="61"/>
      <c r="F93" s="61"/>
      <c r="G93" s="61"/>
      <c r="H93" s="61"/>
      <c r="I93" s="170"/>
      <c r="J93" s="181">
        <f>BK93</f>
        <v>0</v>
      </c>
      <c r="K93" s="61"/>
      <c r="L93" s="59"/>
      <c r="M93" s="82"/>
      <c r="N93" s="83"/>
      <c r="O93" s="83"/>
      <c r="P93" s="182">
        <f>P94+P105</f>
        <v>0</v>
      </c>
      <c r="Q93" s="83"/>
      <c r="R93" s="182">
        <f>R94+R105</f>
        <v>1804.5958487999994</v>
      </c>
      <c r="S93" s="83"/>
      <c r="T93" s="183">
        <f>T94+T105</f>
        <v>0</v>
      </c>
      <c r="AT93" s="22" t="s">
        <v>71</v>
      </c>
      <c r="AU93" s="22" t="s">
        <v>132</v>
      </c>
      <c r="BK93" s="184">
        <f>BK94+BK105</f>
        <v>0</v>
      </c>
    </row>
    <row r="94" spans="2:65" s="11" customFormat="1" ht="37.35" customHeight="1">
      <c r="B94" s="185"/>
      <c r="C94" s="186"/>
      <c r="D94" s="187" t="s">
        <v>71</v>
      </c>
      <c r="E94" s="188" t="s">
        <v>157</v>
      </c>
      <c r="F94" s="188" t="s">
        <v>541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P95+P102</f>
        <v>0</v>
      </c>
      <c r="Q94" s="193"/>
      <c r="R94" s="194">
        <f>R95+R102</f>
        <v>2.11965</v>
      </c>
      <c r="S94" s="193"/>
      <c r="T94" s="195">
        <f>T95+T102</f>
        <v>0</v>
      </c>
      <c r="AR94" s="196" t="s">
        <v>79</v>
      </c>
      <c r="AT94" s="197" t="s">
        <v>71</v>
      </c>
      <c r="AU94" s="197" t="s">
        <v>72</v>
      </c>
      <c r="AY94" s="196" t="s">
        <v>158</v>
      </c>
      <c r="BK94" s="198">
        <f>BK95+BK102</f>
        <v>0</v>
      </c>
    </row>
    <row r="95" spans="2:65" s="11" customFormat="1" ht="19.899999999999999" customHeight="1">
      <c r="B95" s="185"/>
      <c r="C95" s="186"/>
      <c r="D95" s="187" t="s">
        <v>71</v>
      </c>
      <c r="E95" s="199" t="s">
        <v>195</v>
      </c>
      <c r="F95" s="199" t="s">
        <v>542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SUM(P96:P101)</f>
        <v>0</v>
      </c>
      <c r="Q95" s="193"/>
      <c r="R95" s="194">
        <f>SUM(R96:R101)</f>
        <v>2.11965</v>
      </c>
      <c r="S95" s="193"/>
      <c r="T95" s="195">
        <f>SUM(T96:T101)</f>
        <v>0</v>
      </c>
      <c r="AR95" s="196" t="s">
        <v>79</v>
      </c>
      <c r="AT95" s="197" t="s">
        <v>71</v>
      </c>
      <c r="AU95" s="197" t="s">
        <v>79</v>
      </c>
      <c r="AY95" s="196" t="s">
        <v>158</v>
      </c>
      <c r="BK95" s="198">
        <f>SUM(BK96:BK101)</f>
        <v>0</v>
      </c>
    </row>
    <row r="96" spans="2:65" s="1" customFormat="1" ht="16.5" customHeight="1">
      <c r="B96" s="39"/>
      <c r="C96" s="201" t="s">
        <v>79</v>
      </c>
      <c r="D96" s="201" t="s">
        <v>161</v>
      </c>
      <c r="E96" s="202" t="s">
        <v>543</v>
      </c>
      <c r="F96" s="203" t="s">
        <v>544</v>
      </c>
      <c r="G96" s="204" t="s">
        <v>485</v>
      </c>
      <c r="H96" s="205">
        <v>4374.04</v>
      </c>
      <c r="I96" s="206"/>
      <c r="J96" s="207">
        <f>ROUND(I96*H96,2)</f>
        <v>0</v>
      </c>
      <c r="K96" s="203" t="s">
        <v>165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115</v>
      </c>
      <c r="AT96" s="22" t="s">
        <v>161</v>
      </c>
      <c r="AU96" s="22" t="s">
        <v>81</v>
      </c>
      <c r="AY96" s="22" t="s">
        <v>158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115</v>
      </c>
      <c r="BM96" s="22" t="s">
        <v>545</v>
      </c>
    </row>
    <row r="97" spans="2:65" s="12" customFormat="1">
      <c r="B97" s="213"/>
      <c r="C97" s="214"/>
      <c r="D97" s="215" t="s">
        <v>167</v>
      </c>
      <c r="E97" s="224" t="s">
        <v>21</v>
      </c>
      <c r="F97" s="216" t="s">
        <v>646</v>
      </c>
      <c r="G97" s="214"/>
      <c r="H97" s="217">
        <v>4374.04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167</v>
      </c>
      <c r="AU97" s="223" t="s">
        <v>81</v>
      </c>
      <c r="AV97" s="12" t="s">
        <v>81</v>
      </c>
      <c r="AW97" s="12" t="s">
        <v>6</v>
      </c>
      <c r="AX97" s="12" t="s">
        <v>79</v>
      </c>
      <c r="AY97" s="223" t="s">
        <v>158</v>
      </c>
    </row>
    <row r="98" spans="2:65" s="1" customFormat="1" ht="16.5" customHeight="1">
      <c r="B98" s="39"/>
      <c r="C98" s="201" t="s">
        <v>81</v>
      </c>
      <c r="D98" s="201" t="s">
        <v>161</v>
      </c>
      <c r="E98" s="202" t="s">
        <v>547</v>
      </c>
      <c r="F98" s="203" t="s">
        <v>548</v>
      </c>
      <c r="G98" s="204" t="s">
        <v>373</v>
      </c>
      <c r="H98" s="205">
        <v>15</v>
      </c>
      <c r="I98" s="206"/>
      <c r="J98" s="207">
        <f>ROUND(I98*H98,2)</f>
        <v>0</v>
      </c>
      <c r="K98" s="203" t="s">
        <v>21</v>
      </c>
      <c r="L98" s="59"/>
      <c r="M98" s="208" t="s">
        <v>21</v>
      </c>
      <c r="N98" s="209" t="s">
        <v>43</v>
      </c>
      <c r="O98" s="40"/>
      <c r="P98" s="210">
        <f>O98*H98</f>
        <v>0</v>
      </c>
      <c r="Q98" s="210">
        <v>2.5999999999999999E-2</v>
      </c>
      <c r="R98" s="210">
        <f>Q98*H98</f>
        <v>0.38999999999999996</v>
      </c>
      <c r="S98" s="210">
        <v>0</v>
      </c>
      <c r="T98" s="211">
        <f>S98*H98</f>
        <v>0</v>
      </c>
      <c r="AR98" s="22" t="s">
        <v>115</v>
      </c>
      <c r="AT98" s="22" t="s">
        <v>161</v>
      </c>
      <c r="AU98" s="22" t="s">
        <v>81</v>
      </c>
      <c r="AY98" s="22" t="s">
        <v>158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2" t="s">
        <v>79</v>
      </c>
      <c r="BK98" s="212">
        <f>ROUND(I98*H98,2)</f>
        <v>0</v>
      </c>
      <c r="BL98" s="22" t="s">
        <v>115</v>
      </c>
      <c r="BM98" s="22" t="s">
        <v>549</v>
      </c>
    </row>
    <row r="99" spans="2:65" s="12" customFormat="1">
      <c r="B99" s="213"/>
      <c r="C99" s="214"/>
      <c r="D99" s="215" t="s">
        <v>167</v>
      </c>
      <c r="E99" s="224" t="s">
        <v>21</v>
      </c>
      <c r="F99" s="216" t="s">
        <v>647</v>
      </c>
      <c r="G99" s="214"/>
      <c r="H99" s="217">
        <v>15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167</v>
      </c>
      <c r="AU99" s="223" t="s">
        <v>81</v>
      </c>
      <c r="AV99" s="12" t="s">
        <v>81</v>
      </c>
      <c r="AW99" s="12" t="s">
        <v>6</v>
      </c>
      <c r="AX99" s="12" t="s">
        <v>79</v>
      </c>
      <c r="AY99" s="223" t="s">
        <v>158</v>
      </c>
    </row>
    <row r="100" spans="2:65" s="1" customFormat="1" ht="16.5" customHeight="1">
      <c r="B100" s="39"/>
      <c r="C100" s="201" t="s">
        <v>90</v>
      </c>
      <c r="D100" s="201" t="s">
        <v>161</v>
      </c>
      <c r="E100" s="202" t="s">
        <v>551</v>
      </c>
      <c r="F100" s="203" t="s">
        <v>552</v>
      </c>
      <c r="G100" s="204" t="s">
        <v>485</v>
      </c>
      <c r="H100" s="205">
        <v>13305</v>
      </c>
      <c r="I100" s="206"/>
      <c r="J100" s="207">
        <f>ROUND(I100*H100,2)</f>
        <v>0</v>
      </c>
      <c r="K100" s="203" t="s">
        <v>165</v>
      </c>
      <c r="L100" s="59"/>
      <c r="M100" s="208" t="s">
        <v>21</v>
      </c>
      <c r="N100" s="209" t="s">
        <v>43</v>
      </c>
      <c r="O100" s="40"/>
      <c r="P100" s="210">
        <f>O100*H100</f>
        <v>0</v>
      </c>
      <c r="Q100" s="210">
        <v>1.2999999999999999E-4</v>
      </c>
      <c r="R100" s="210">
        <f>Q100*H100</f>
        <v>1.7296499999999999</v>
      </c>
      <c r="S100" s="210">
        <v>0</v>
      </c>
      <c r="T100" s="211">
        <f>S100*H100</f>
        <v>0</v>
      </c>
      <c r="AR100" s="22" t="s">
        <v>115</v>
      </c>
      <c r="AT100" s="22" t="s">
        <v>161</v>
      </c>
      <c r="AU100" s="22" t="s">
        <v>81</v>
      </c>
      <c r="AY100" s="22" t="s">
        <v>158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2" t="s">
        <v>79</v>
      </c>
      <c r="BK100" s="212">
        <f>ROUND(I100*H100,2)</f>
        <v>0</v>
      </c>
      <c r="BL100" s="22" t="s">
        <v>115</v>
      </c>
      <c r="BM100" s="22" t="s">
        <v>553</v>
      </c>
    </row>
    <row r="101" spans="2:65" s="12" customFormat="1">
      <c r="B101" s="213"/>
      <c r="C101" s="214"/>
      <c r="D101" s="215" t="s">
        <v>167</v>
      </c>
      <c r="E101" s="224" t="s">
        <v>21</v>
      </c>
      <c r="F101" s="216" t="s">
        <v>648</v>
      </c>
      <c r="G101" s="214"/>
      <c r="H101" s="217">
        <v>13305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167</v>
      </c>
      <c r="AU101" s="223" t="s">
        <v>81</v>
      </c>
      <c r="AV101" s="12" t="s">
        <v>81</v>
      </c>
      <c r="AW101" s="12" t="s">
        <v>6</v>
      </c>
      <c r="AX101" s="12" t="s">
        <v>79</v>
      </c>
      <c r="AY101" s="223" t="s">
        <v>158</v>
      </c>
    </row>
    <row r="102" spans="2:65" s="11" customFormat="1" ht="29.85" customHeight="1">
      <c r="B102" s="185"/>
      <c r="C102" s="186"/>
      <c r="D102" s="187" t="s">
        <v>71</v>
      </c>
      <c r="E102" s="199" t="s">
        <v>555</v>
      </c>
      <c r="F102" s="199" t="s">
        <v>556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AR102" s="196" t="s">
        <v>79</v>
      </c>
      <c r="AT102" s="197" t="s">
        <v>71</v>
      </c>
      <c r="AU102" s="197" t="s">
        <v>79</v>
      </c>
      <c r="AY102" s="196" t="s">
        <v>158</v>
      </c>
      <c r="BK102" s="198">
        <f>SUM(BK103:BK104)</f>
        <v>0</v>
      </c>
    </row>
    <row r="103" spans="2:65" s="1" customFormat="1" ht="38.25" customHeight="1">
      <c r="B103" s="39"/>
      <c r="C103" s="201" t="s">
        <v>115</v>
      </c>
      <c r="D103" s="201" t="s">
        <v>161</v>
      </c>
      <c r="E103" s="202" t="s">
        <v>557</v>
      </c>
      <c r="F103" s="203" t="s">
        <v>558</v>
      </c>
      <c r="G103" s="204" t="s">
        <v>203</v>
      </c>
      <c r="H103" s="205">
        <v>1804.596</v>
      </c>
      <c r="I103" s="206"/>
      <c r="J103" s="207">
        <f>ROUND(I103*H103,2)</f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115</v>
      </c>
      <c r="BM103" s="22" t="s">
        <v>559</v>
      </c>
    </row>
    <row r="104" spans="2:65" s="1" customFormat="1" ht="38.25" customHeight="1">
      <c r="B104" s="39"/>
      <c r="C104" s="201" t="s">
        <v>179</v>
      </c>
      <c r="D104" s="201" t="s">
        <v>161</v>
      </c>
      <c r="E104" s="202" t="s">
        <v>560</v>
      </c>
      <c r="F104" s="203" t="s">
        <v>561</v>
      </c>
      <c r="G104" s="204" t="s">
        <v>203</v>
      </c>
      <c r="H104" s="205">
        <v>1804.596</v>
      </c>
      <c r="I104" s="206"/>
      <c r="J104" s="207">
        <f>ROUND(I104*H104,2)</f>
        <v>0</v>
      </c>
      <c r="K104" s="203" t="s">
        <v>165</v>
      </c>
      <c r="L104" s="59"/>
      <c r="M104" s="208" t="s">
        <v>21</v>
      </c>
      <c r="N104" s="209" t="s">
        <v>43</v>
      </c>
      <c r="O104" s="40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2" t="s">
        <v>79</v>
      </c>
      <c r="BK104" s="212">
        <f>ROUND(I104*H104,2)</f>
        <v>0</v>
      </c>
      <c r="BL104" s="22" t="s">
        <v>115</v>
      </c>
      <c r="BM104" s="22" t="s">
        <v>649</v>
      </c>
    </row>
    <row r="105" spans="2:65" s="11" customFormat="1" ht="37.35" customHeight="1">
      <c r="B105" s="185"/>
      <c r="C105" s="186"/>
      <c r="D105" s="187" t="s">
        <v>71</v>
      </c>
      <c r="E105" s="188" t="s">
        <v>200</v>
      </c>
      <c r="F105" s="188" t="s">
        <v>563</v>
      </c>
      <c r="G105" s="186"/>
      <c r="H105" s="186"/>
      <c r="I105" s="189"/>
      <c r="J105" s="190">
        <f>BK105</f>
        <v>0</v>
      </c>
      <c r="K105" s="186"/>
      <c r="L105" s="191"/>
      <c r="M105" s="192"/>
      <c r="N105" s="193"/>
      <c r="O105" s="193"/>
      <c r="P105" s="194">
        <f>P106</f>
        <v>0</v>
      </c>
      <c r="Q105" s="193"/>
      <c r="R105" s="194">
        <f>R106</f>
        <v>1802.4761987999993</v>
      </c>
      <c r="S105" s="193"/>
      <c r="T105" s="195">
        <f>T106</f>
        <v>0</v>
      </c>
      <c r="AR105" s="196" t="s">
        <v>90</v>
      </c>
      <c r="AT105" s="197" t="s">
        <v>71</v>
      </c>
      <c r="AU105" s="197" t="s">
        <v>72</v>
      </c>
      <c r="AY105" s="196" t="s">
        <v>158</v>
      </c>
      <c r="BK105" s="198">
        <f>BK106</f>
        <v>0</v>
      </c>
    </row>
    <row r="106" spans="2:65" s="11" customFormat="1" ht="19.899999999999999" customHeight="1">
      <c r="B106" s="185"/>
      <c r="C106" s="186"/>
      <c r="D106" s="187" t="s">
        <v>71</v>
      </c>
      <c r="E106" s="199" t="s">
        <v>564</v>
      </c>
      <c r="F106" s="199" t="s">
        <v>565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SUM(P107:P139)</f>
        <v>0</v>
      </c>
      <c r="Q106" s="193"/>
      <c r="R106" s="194">
        <f>SUM(R107:R139)</f>
        <v>1802.4761987999993</v>
      </c>
      <c r="S106" s="193"/>
      <c r="T106" s="195">
        <f>SUM(T107:T139)</f>
        <v>0</v>
      </c>
      <c r="AR106" s="196" t="s">
        <v>90</v>
      </c>
      <c r="AT106" s="197" t="s">
        <v>71</v>
      </c>
      <c r="AU106" s="197" t="s">
        <v>79</v>
      </c>
      <c r="AY106" s="196" t="s">
        <v>158</v>
      </c>
      <c r="BK106" s="198">
        <f>SUM(BK107:BK139)</f>
        <v>0</v>
      </c>
    </row>
    <row r="107" spans="2:65" s="1" customFormat="1" ht="25.5" customHeight="1">
      <c r="B107" s="39"/>
      <c r="C107" s="201" t="s">
        <v>183</v>
      </c>
      <c r="D107" s="201" t="s">
        <v>161</v>
      </c>
      <c r="E107" s="202" t="s">
        <v>566</v>
      </c>
      <c r="F107" s="203" t="s">
        <v>567</v>
      </c>
      <c r="G107" s="204" t="s">
        <v>485</v>
      </c>
      <c r="H107" s="205">
        <v>4374.04</v>
      </c>
      <c r="I107" s="206"/>
      <c r="J107" s="207">
        <f>ROUND(I107*H107,2)</f>
        <v>0</v>
      </c>
      <c r="K107" s="203" t="s">
        <v>165</v>
      </c>
      <c r="L107" s="59"/>
      <c r="M107" s="208" t="s">
        <v>21</v>
      </c>
      <c r="N107" s="209" t="s">
        <v>43</v>
      </c>
      <c r="O107" s="40"/>
      <c r="P107" s="210">
        <f>O107*H107</f>
        <v>0</v>
      </c>
      <c r="Q107" s="210">
        <v>2.2200000000000002E-3</v>
      </c>
      <c r="R107" s="210">
        <f>Q107*H107</f>
        <v>9.7103688000000012</v>
      </c>
      <c r="S107" s="210">
        <v>0</v>
      </c>
      <c r="T107" s="211">
        <f>S107*H107</f>
        <v>0</v>
      </c>
      <c r="AR107" s="22" t="s">
        <v>387</v>
      </c>
      <c r="AT107" s="22" t="s">
        <v>161</v>
      </c>
      <c r="AU107" s="22" t="s">
        <v>81</v>
      </c>
      <c r="AY107" s="22" t="s">
        <v>158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387</v>
      </c>
      <c r="BM107" s="22" t="s">
        <v>568</v>
      </c>
    </row>
    <row r="108" spans="2:65" s="12" customFormat="1">
      <c r="B108" s="213"/>
      <c r="C108" s="214"/>
      <c r="D108" s="215" t="s">
        <v>167</v>
      </c>
      <c r="E108" s="224" t="s">
        <v>21</v>
      </c>
      <c r="F108" s="216" t="s">
        <v>646</v>
      </c>
      <c r="G108" s="214"/>
      <c r="H108" s="217">
        <v>4374.04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167</v>
      </c>
      <c r="AU108" s="223" t="s">
        <v>81</v>
      </c>
      <c r="AV108" s="12" t="s">
        <v>81</v>
      </c>
      <c r="AW108" s="12" t="s">
        <v>6</v>
      </c>
      <c r="AX108" s="12" t="s">
        <v>79</v>
      </c>
      <c r="AY108" s="223" t="s">
        <v>158</v>
      </c>
    </row>
    <row r="109" spans="2:65" s="1" customFormat="1" ht="25.5" customHeight="1">
      <c r="B109" s="39"/>
      <c r="C109" s="236" t="s">
        <v>191</v>
      </c>
      <c r="D109" s="236" t="s">
        <v>200</v>
      </c>
      <c r="E109" s="237" t="s">
        <v>569</v>
      </c>
      <c r="F109" s="238" t="s">
        <v>570</v>
      </c>
      <c r="G109" s="239" t="s">
        <v>485</v>
      </c>
      <c r="H109" s="240">
        <v>4374.04</v>
      </c>
      <c r="I109" s="241"/>
      <c r="J109" s="242">
        <f>ROUND(I109*H109,2)</f>
        <v>0</v>
      </c>
      <c r="K109" s="238" t="s">
        <v>21</v>
      </c>
      <c r="L109" s="243"/>
      <c r="M109" s="244" t="s">
        <v>21</v>
      </c>
      <c r="N109" s="245" t="s">
        <v>43</v>
      </c>
      <c r="O109" s="40"/>
      <c r="P109" s="210">
        <f>O109*H109</f>
        <v>0</v>
      </c>
      <c r="Q109" s="210">
        <v>0.40799999999999997</v>
      </c>
      <c r="R109" s="210">
        <f>Q109*H109</f>
        <v>1784.6083199999998</v>
      </c>
      <c r="S109" s="210">
        <v>0</v>
      </c>
      <c r="T109" s="211">
        <f>S109*H109</f>
        <v>0</v>
      </c>
      <c r="AR109" s="22" t="s">
        <v>571</v>
      </c>
      <c r="AT109" s="22" t="s">
        <v>200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571</v>
      </c>
      <c r="BM109" s="22" t="s">
        <v>572</v>
      </c>
    </row>
    <row r="110" spans="2:65" s="12" customFormat="1">
      <c r="B110" s="213"/>
      <c r="C110" s="214"/>
      <c r="D110" s="215" t="s">
        <v>167</v>
      </c>
      <c r="E110" s="224" t="s">
        <v>21</v>
      </c>
      <c r="F110" s="216" t="s">
        <v>650</v>
      </c>
      <c r="G110" s="214"/>
      <c r="H110" s="217">
        <v>4374.04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167</v>
      </c>
      <c r="AU110" s="223" t="s">
        <v>81</v>
      </c>
      <c r="AV110" s="12" t="s">
        <v>81</v>
      </c>
      <c r="AW110" s="12" t="s">
        <v>6</v>
      </c>
      <c r="AX110" s="12" t="s">
        <v>79</v>
      </c>
      <c r="AY110" s="223" t="s">
        <v>158</v>
      </c>
    </row>
    <row r="111" spans="2:65" s="1" customFormat="1" ht="16.5" customHeight="1">
      <c r="B111" s="39"/>
      <c r="C111" s="201" t="s">
        <v>195</v>
      </c>
      <c r="D111" s="201" t="s">
        <v>161</v>
      </c>
      <c r="E111" s="202" t="s">
        <v>651</v>
      </c>
      <c r="F111" s="203" t="s">
        <v>580</v>
      </c>
      <c r="G111" s="204" t="s">
        <v>373</v>
      </c>
      <c r="H111" s="205">
        <v>400</v>
      </c>
      <c r="I111" s="206"/>
      <c r="J111" s="207">
        <f>ROUND(I111*H111,2)</f>
        <v>0</v>
      </c>
      <c r="K111" s="203" t="s">
        <v>21</v>
      </c>
      <c r="L111" s="59"/>
      <c r="M111" s="208" t="s">
        <v>21</v>
      </c>
      <c r="N111" s="209" t="s">
        <v>43</v>
      </c>
      <c r="O111" s="40"/>
      <c r="P111" s="210">
        <f>O111*H111</f>
        <v>0</v>
      </c>
      <c r="Q111" s="210">
        <v>4.6999999999999999E-4</v>
      </c>
      <c r="R111" s="210">
        <f>Q111*H111</f>
        <v>0.188</v>
      </c>
      <c r="S111" s="210">
        <v>0</v>
      </c>
      <c r="T111" s="211">
        <f>S111*H111</f>
        <v>0</v>
      </c>
      <c r="AR111" s="22" t="s">
        <v>231</v>
      </c>
      <c r="AT111" s="22" t="s">
        <v>161</v>
      </c>
      <c r="AU111" s="22" t="s">
        <v>81</v>
      </c>
      <c r="AY111" s="22" t="s">
        <v>158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2" t="s">
        <v>79</v>
      </c>
      <c r="BK111" s="212">
        <f>ROUND(I111*H111,2)</f>
        <v>0</v>
      </c>
      <c r="BL111" s="22" t="s">
        <v>231</v>
      </c>
      <c r="BM111" s="22" t="s">
        <v>652</v>
      </c>
    </row>
    <row r="112" spans="2:65" s="12" customFormat="1">
      <c r="B112" s="213"/>
      <c r="C112" s="214"/>
      <c r="D112" s="215" t="s">
        <v>167</v>
      </c>
      <c r="E112" s="224" t="s">
        <v>21</v>
      </c>
      <c r="F112" s="216" t="s">
        <v>653</v>
      </c>
      <c r="G112" s="214"/>
      <c r="H112" s="217">
        <v>400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167</v>
      </c>
      <c r="AU112" s="223" t="s">
        <v>81</v>
      </c>
      <c r="AV112" s="12" t="s">
        <v>81</v>
      </c>
      <c r="AW112" s="12" t="s">
        <v>6</v>
      </c>
      <c r="AX112" s="12" t="s">
        <v>79</v>
      </c>
      <c r="AY112" s="223" t="s">
        <v>158</v>
      </c>
    </row>
    <row r="113" spans="2:65" s="1" customFormat="1" ht="16.5" customHeight="1">
      <c r="B113" s="39"/>
      <c r="C113" s="236" t="s">
        <v>199</v>
      </c>
      <c r="D113" s="236" t="s">
        <v>200</v>
      </c>
      <c r="E113" s="237" t="s">
        <v>654</v>
      </c>
      <c r="F113" s="238" t="s">
        <v>574</v>
      </c>
      <c r="G113" s="239" t="s">
        <v>373</v>
      </c>
      <c r="H113" s="240">
        <v>400</v>
      </c>
      <c r="I113" s="241"/>
      <c r="J113" s="242">
        <f>ROUND(I113*H113,2)</f>
        <v>0</v>
      </c>
      <c r="K113" s="238" t="s">
        <v>21</v>
      </c>
      <c r="L113" s="243"/>
      <c r="M113" s="244" t="s">
        <v>21</v>
      </c>
      <c r="N113" s="245" t="s">
        <v>43</v>
      </c>
      <c r="O113" s="40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2" t="s">
        <v>195</v>
      </c>
      <c r="AT113" s="22" t="s">
        <v>200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115</v>
      </c>
      <c r="BM113" s="22" t="s">
        <v>655</v>
      </c>
    </row>
    <row r="114" spans="2:65" s="1" customFormat="1" ht="108">
      <c r="B114" s="39"/>
      <c r="C114" s="61"/>
      <c r="D114" s="215" t="s">
        <v>576</v>
      </c>
      <c r="E114" s="61"/>
      <c r="F114" s="249" t="s">
        <v>577</v>
      </c>
      <c r="G114" s="61"/>
      <c r="H114" s="61"/>
      <c r="I114" s="170"/>
      <c r="J114" s="61"/>
      <c r="K114" s="61"/>
      <c r="L114" s="59"/>
      <c r="M114" s="250"/>
      <c r="N114" s="40"/>
      <c r="O114" s="40"/>
      <c r="P114" s="40"/>
      <c r="Q114" s="40"/>
      <c r="R114" s="40"/>
      <c r="S114" s="40"/>
      <c r="T114" s="76"/>
      <c r="AT114" s="22" t="s">
        <v>576</v>
      </c>
      <c r="AU114" s="22" t="s">
        <v>81</v>
      </c>
    </row>
    <row r="115" spans="2:65" s="12" customFormat="1">
      <c r="B115" s="213"/>
      <c r="C115" s="214"/>
      <c r="D115" s="215" t="s">
        <v>167</v>
      </c>
      <c r="E115" s="224" t="s">
        <v>21</v>
      </c>
      <c r="F115" s="216" t="s">
        <v>656</v>
      </c>
      <c r="G115" s="214"/>
      <c r="H115" s="217">
        <v>400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167</v>
      </c>
      <c r="AU115" s="223" t="s">
        <v>81</v>
      </c>
      <c r="AV115" s="12" t="s">
        <v>81</v>
      </c>
      <c r="AW115" s="12" t="s">
        <v>6</v>
      </c>
      <c r="AX115" s="12" t="s">
        <v>79</v>
      </c>
      <c r="AY115" s="223" t="s">
        <v>158</v>
      </c>
    </row>
    <row r="116" spans="2:65" s="1" customFormat="1" ht="25.5" customHeight="1">
      <c r="B116" s="39"/>
      <c r="C116" s="201" t="s">
        <v>206</v>
      </c>
      <c r="D116" s="201" t="s">
        <v>161</v>
      </c>
      <c r="E116" s="202" t="s">
        <v>582</v>
      </c>
      <c r="F116" s="203" t="s">
        <v>657</v>
      </c>
      <c r="G116" s="204" t="s">
        <v>373</v>
      </c>
      <c r="H116" s="205">
        <v>15</v>
      </c>
      <c r="I116" s="206"/>
      <c r="J116" s="207">
        <f>ROUND(I116*H116,2)</f>
        <v>0</v>
      </c>
      <c r="K116" s="203" t="s">
        <v>165</v>
      </c>
      <c r="L116" s="59"/>
      <c r="M116" s="208" t="s">
        <v>21</v>
      </c>
      <c r="N116" s="209" t="s">
        <v>43</v>
      </c>
      <c r="O116" s="40"/>
      <c r="P116" s="210">
        <f>O116*H116</f>
        <v>0</v>
      </c>
      <c r="Q116" s="210">
        <v>1.0189999999999999E-2</v>
      </c>
      <c r="R116" s="210">
        <f>Q116*H116</f>
        <v>0.15284999999999999</v>
      </c>
      <c r="S116" s="210">
        <v>0</v>
      </c>
      <c r="T116" s="211">
        <f>S116*H116</f>
        <v>0</v>
      </c>
      <c r="AR116" s="22" t="s">
        <v>387</v>
      </c>
      <c r="AT116" s="22" t="s">
        <v>161</v>
      </c>
      <c r="AU116" s="22" t="s">
        <v>81</v>
      </c>
      <c r="AY116" s="22" t="s">
        <v>158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2" t="s">
        <v>79</v>
      </c>
      <c r="BK116" s="212">
        <f>ROUND(I116*H116,2)</f>
        <v>0</v>
      </c>
      <c r="BL116" s="22" t="s">
        <v>387</v>
      </c>
      <c r="BM116" s="22" t="s">
        <v>584</v>
      </c>
    </row>
    <row r="117" spans="2:65" s="12" customFormat="1">
      <c r="B117" s="213"/>
      <c r="C117" s="214"/>
      <c r="D117" s="215" t="s">
        <v>167</v>
      </c>
      <c r="E117" s="224" t="s">
        <v>21</v>
      </c>
      <c r="F117" s="216" t="s">
        <v>647</v>
      </c>
      <c r="G117" s="214"/>
      <c r="H117" s="217">
        <v>15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167</v>
      </c>
      <c r="AU117" s="223" t="s">
        <v>81</v>
      </c>
      <c r="AV117" s="12" t="s">
        <v>81</v>
      </c>
      <c r="AW117" s="12" t="s">
        <v>6</v>
      </c>
      <c r="AX117" s="12" t="s">
        <v>79</v>
      </c>
      <c r="AY117" s="223" t="s">
        <v>158</v>
      </c>
    </row>
    <row r="118" spans="2:65" s="1" customFormat="1" ht="16.5" customHeight="1">
      <c r="B118" s="39"/>
      <c r="C118" s="236" t="s">
        <v>210</v>
      </c>
      <c r="D118" s="236" t="s">
        <v>200</v>
      </c>
      <c r="E118" s="237" t="s">
        <v>658</v>
      </c>
      <c r="F118" s="238" t="s">
        <v>659</v>
      </c>
      <c r="G118" s="239" t="s">
        <v>373</v>
      </c>
      <c r="H118" s="240">
        <v>1</v>
      </c>
      <c r="I118" s="241"/>
      <c r="J118" s="242">
        <f>ROUND(I118*H118,2)</f>
        <v>0</v>
      </c>
      <c r="K118" s="238" t="s">
        <v>21</v>
      </c>
      <c r="L118" s="243"/>
      <c r="M118" s="244" t="s">
        <v>21</v>
      </c>
      <c r="N118" s="245" t="s">
        <v>43</v>
      </c>
      <c r="O118" s="40"/>
      <c r="P118" s="210">
        <f>O118*H118</f>
        <v>0</v>
      </c>
      <c r="Q118" s="210">
        <v>0.52100000000000002</v>
      </c>
      <c r="R118" s="210">
        <f>Q118*H118</f>
        <v>0.52100000000000002</v>
      </c>
      <c r="S118" s="210">
        <v>0</v>
      </c>
      <c r="T118" s="211">
        <f>S118*H118</f>
        <v>0</v>
      </c>
      <c r="AR118" s="22" t="s">
        <v>571</v>
      </c>
      <c r="AT118" s="22" t="s">
        <v>200</v>
      </c>
      <c r="AU118" s="22" t="s">
        <v>81</v>
      </c>
      <c r="AY118" s="22" t="s">
        <v>158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2" t="s">
        <v>79</v>
      </c>
      <c r="BK118" s="212">
        <f>ROUND(I118*H118,2)</f>
        <v>0</v>
      </c>
      <c r="BL118" s="22" t="s">
        <v>571</v>
      </c>
      <c r="BM118" s="22" t="s">
        <v>660</v>
      </c>
    </row>
    <row r="119" spans="2:65" s="1" customFormat="1" ht="27">
      <c r="B119" s="39"/>
      <c r="C119" s="61"/>
      <c r="D119" s="215" t="s">
        <v>576</v>
      </c>
      <c r="E119" s="61"/>
      <c r="F119" s="249" t="s">
        <v>588</v>
      </c>
      <c r="G119" s="61"/>
      <c r="H119" s="61"/>
      <c r="I119" s="170"/>
      <c r="J119" s="61"/>
      <c r="K119" s="61"/>
      <c r="L119" s="59"/>
      <c r="M119" s="250"/>
      <c r="N119" s="40"/>
      <c r="O119" s="40"/>
      <c r="P119" s="40"/>
      <c r="Q119" s="40"/>
      <c r="R119" s="40"/>
      <c r="S119" s="40"/>
      <c r="T119" s="76"/>
      <c r="AT119" s="22" t="s">
        <v>576</v>
      </c>
      <c r="AU119" s="22" t="s">
        <v>81</v>
      </c>
    </row>
    <row r="120" spans="2:65" s="1" customFormat="1" ht="16.5" customHeight="1">
      <c r="B120" s="39"/>
      <c r="C120" s="236" t="s">
        <v>218</v>
      </c>
      <c r="D120" s="236" t="s">
        <v>200</v>
      </c>
      <c r="E120" s="237" t="s">
        <v>589</v>
      </c>
      <c r="F120" s="238" t="s">
        <v>590</v>
      </c>
      <c r="G120" s="239" t="s">
        <v>373</v>
      </c>
      <c r="H120" s="240">
        <v>1</v>
      </c>
      <c r="I120" s="241"/>
      <c r="J120" s="242">
        <f>ROUND(I120*H120,2)</f>
        <v>0</v>
      </c>
      <c r="K120" s="238" t="s">
        <v>21</v>
      </c>
      <c r="L120" s="243"/>
      <c r="M120" s="244" t="s">
        <v>21</v>
      </c>
      <c r="N120" s="245" t="s">
        <v>43</v>
      </c>
      <c r="O120" s="40"/>
      <c r="P120" s="210">
        <f>O120*H120</f>
        <v>0</v>
      </c>
      <c r="Q120" s="210">
        <v>0.52100000000000002</v>
      </c>
      <c r="R120" s="210">
        <f>Q120*H120</f>
        <v>0.52100000000000002</v>
      </c>
      <c r="S120" s="210">
        <v>0</v>
      </c>
      <c r="T120" s="211">
        <f>S120*H120</f>
        <v>0</v>
      </c>
      <c r="AR120" s="22" t="s">
        <v>571</v>
      </c>
      <c r="AT120" s="22" t="s">
        <v>200</v>
      </c>
      <c r="AU120" s="22" t="s">
        <v>81</v>
      </c>
      <c r="AY120" s="22" t="s">
        <v>158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2" t="s">
        <v>79</v>
      </c>
      <c r="BK120" s="212">
        <f>ROUND(I120*H120,2)</f>
        <v>0</v>
      </c>
      <c r="BL120" s="22" t="s">
        <v>571</v>
      </c>
      <c r="BM120" s="22" t="s">
        <v>591</v>
      </c>
    </row>
    <row r="121" spans="2:65" s="1" customFormat="1" ht="27">
      <c r="B121" s="39"/>
      <c r="C121" s="61"/>
      <c r="D121" s="215" t="s">
        <v>576</v>
      </c>
      <c r="E121" s="61"/>
      <c r="F121" s="249" t="s">
        <v>588</v>
      </c>
      <c r="G121" s="61"/>
      <c r="H121" s="61"/>
      <c r="I121" s="170"/>
      <c r="J121" s="61"/>
      <c r="K121" s="61"/>
      <c r="L121" s="59"/>
      <c r="M121" s="250"/>
      <c r="N121" s="40"/>
      <c r="O121" s="40"/>
      <c r="P121" s="40"/>
      <c r="Q121" s="40"/>
      <c r="R121" s="40"/>
      <c r="S121" s="40"/>
      <c r="T121" s="76"/>
      <c r="AT121" s="22" t="s">
        <v>576</v>
      </c>
      <c r="AU121" s="22" t="s">
        <v>81</v>
      </c>
    </row>
    <row r="122" spans="2:65" s="1" customFormat="1" ht="16.5" customHeight="1">
      <c r="B122" s="39"/>
      <c r="C122" s="236" t="s">
        <v>223</v>
      </c>
      <c r="D122" s="236" t="s">
        <v>200</v>
      </c>
      <c r="E122" s="237" t="s">
        <v>661</v>
      </c>
      <c r="F122" s="238" t="s">
        <v>662</v>
      </c>
      <c r="G122" s="239" t="s">
        <v>373</v>
      </c>
      <c r="H122" s="240">
        <v>2</v>
      </c>
      <c r="I122" s="241"/>
      <c r="J122" s="242">
        <f>ROUND(I122*H122,2)</f>
        <v>0</v>
      </c>
      <c r="K122" s="238" t="s">
        <v>21</v>
      </c>
      <c r="L122" s="243"/>
      <c r="M122" s="244" t="s">
        <v>21</v>
      </c>
      <c r="N122" s="245" t="s">
        <v>43</v>
      </c>
      <c r="O122" s="40"/>
      <c r="P122" s="210">
        <f>O122*H122</f>
        <v>0</v>
      </c>
      <c r="Q122" s="210">
        <v>0.52100000000000002</v>
      </c>
      <c r="R122" s="210">
        <f>Q122*H122</f>
        <v>1.042</v>
      </c>
      <c r="S122" s="210">
        <v>0</v>
      </c>
      <c r="T122" s="211">
        <f>S122*H122</f>
        <v>0</v>
      </c>
      <c r="AR122" s="22" t="s">
        <v>571</v>
      </c>
      <c r="AT122" s="22" t="s">
        <v>200</v>
      </c>
      <c r="AU122" s="22" t="s">
        <v>81</v>
      </c>
      <c r="AY122" s="22" t="s">
        <v>158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2" t="s">
        <v>79</v>
      </c>
      <c r="BK122" s="212">
        <f>ROUND(I122*H122,2)</f>
        <v>0</v>
      </c>
      <c r="BL122" s="22" t="s">
        <v>571</v>
      </c>
      <c r="BM122" s="22" t="s">
        <v>663</v>
      </c>
    </row>
    <row r="123" spans="2:65" s="1" customFormat="1" ht="27">
      <c r="B123" s="39"/>
      <c r="C123" s="61"/>
      <c r="D123" s="215" t="s">
        <v>576</v>
      </c>
      <c r="E123" s="61"/>
      <c r="F123" s="249" t="s">
        <v>588</v>
      </c>
      <c r="G123" s="61"/>
      <c r="H123" s="61"/>
      <c r="I123" s="170"/>
      <c r="J123" s="61"/>
      <c r="K123" s="61"/>
      <c r="L123" s="59"/>
      <c r="M123" s="250"/>
      <c r="N123" s="40"/>
      <c r="O123" s="40"/>
      <c r="P123" s="40"/>
      <c r="Q123" s="40"/>
      <c r="R123" s="40"/>
      <c r="S123" s="40"/>
      <c r="T123" s="76"/>
      <c r="AT123" s="22" t="s">
        <v>576</v>
      </c>
      <c r="AU123" s="22" t="s">
        <v>81</v>
      </c>
    </row>
    <row r="124" spans="2:65" s="1" customFormat="1" ht="16.5" customHeight="1">
      <c r="B124" s="39"/>
      <c r="C124" s="236" t="s">
        <v>226</v>
      </c>
      <c r="D124" s="236" t="s">
        <v>200</v>
      </c>
      <c r="E124" s="237" t="s">
        <v>601</v>
      </c>
      <c r="F124" s="238" t="s">
        <v>602</v>
      </c>
      <c r="G124" s="239" t="s">
        <v>373</v>
      </c>
      <c r="H124" s="240">
        <v>1</v>
      </c>
      <c r="I124" s="241"/>
      <c r="J124" s="242">
        <f>ROUND(I124*H124,2)</f>
        <v>0</v>
      </c>
      <c r="K124" s="238" t="s">
        <v>21</v>
      </c>
      <c r="L124" s="243"/>
      <c r="M124" s="244" t="s">
        <v>21</v>
      </c>
      <c r="N124" s="245" t="s">
        <v>43</v>
      </c>
      <c r="O124" s="40"/>
      <c r="P124" s="210">
        <f>O124*H124</f>
        <v>0</v>
      </c>
      <c r="Q124" s="210">
        <v>0.52100000000000002</v>
      </c>
      <c r="R124" s="210">
        <f>Q124*H124</f>
        <v>0.52100000000000002</v>
      </c>
      <c r="S124" s="210">
        <v>0</v>
      </c>
      <c r="T124" s="211">
        <f>S124*H124</f>
        <v>0</v>
      </c>
      <c r="AR124" s="22" t="s">
        <v>571</v>
      </c>
      <c r="AT124" s="22" t="s">
        <v>200</v>
      </c>
      <c r="AU124" s="22" t="s">
        <v>81</v>
      </c>
      <c r="AY124" s="22" t="s">
        <v>158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2" t="s">
        <v>79</v>
      </c>
      <c r="BK124" s="212">
        <f>ROUND(I124*H124,2)</f>
        <v>0</v>
      </c>
      <c r="BL124" s="22" t="s">
        <v>571</v>
      </c>
      <c r="BM124" s="22" t="s">
        <v>603</v>
      </c>
    </row>
    <row r="125" spans="2:65" s="1" customFormat="1" ht="27">
      <c r="B125" s="39"/>
      <c r="C125" s="61"/>
      <c r="D125" s="215" t="s">
        <v>576</v>
      </c>
      <c r="E125" s="61"/>
      <c r="F125" s="249" t="s">
        <v>588</v>
      </c>
      <c r="G125" s="61"/>
      <c r="H125" s="61"/>
      <c r="I125" s="170"/>
      <c r="J125" s="61"/>
      <c r="K125" s="61"/>
      <c r="L125" s="59"/>
      <c r="M125" s="250"/>
      <c r="N125" s="40"/>
      <c r="O125" s="40"/>
      <c r="P125" s="40"/>
      <c r="Q125" s="40"/>
      <c r="R125" s="40"/>
      <c r="S125" s="40"/>
      <c r="T125" s="76"/>
      <c r="AT125" s="22" t="s">
        <v>576</v>
      </c>
      <c r="AU125" s="22" t="s">
        <v>81</v>
      </c>
    </row>
    <row r="126" spans="2:65" s="1" customFormat="1" ht="16.5" customHeight="1">
      <c r="B126" s="39"/>
      <c r="C126" s="236" t="s">
        <v>10</v>
      </c>
      <c r="D126" s="236" t="s">
        <v>200</v>
      </c>
      <c r="E126" s="237" t="s">
        <v>604</v>
      </c>
      <c r="F126" s="238" t="s">
        <v>605</v>
      </c>
      <c r="G126" s="239" t="s">
        <v>373</v>
      </c>
      <c r="H126" s="240">
        <v>3</v>
      </c>
      <c r="I126" s="241"/>
      <c r="J126" s="242">
        <f>ROUND(I126*H126,2)</f>
        <v>0</v>
      </c>
      <c r="K126" s="238" t="s">
        <v>21</v>
      </c>
      <c r="L126" s="243"/>
      <c r="M126" s="244" t="s">
        <v>21</v>
      </c>
      <c r="N126" s="245" t="s">
        <v>43</v>
      </c>
      <c r="O126" s="40"/>
      <c r="P126" s="210">
        <f>O126*H126</f>
        <v>0</v>
      </c>
      <c r="Q126" s="210">
        <v>0.52100000000000002</v>
      </c>
      <c r="R126" s="210">
        <f>Q126*H126</f>
        <v>1.5630000000000002</v>
      </c>
      <c r="S126" s="210">
        <v>0</v>
      </c>
      <c r="T126" s="211">
        <f>S126*H126</f>
        <v>0</v>
      </c>
      <c r="AR126" s="22" t="s">
        <v>571</v>
      </c>
      <c r="AT126" s="22" t="s">
        <v>200</v>
      </c>
      <c r="AU126" s="22" t="s">
        <v>81</v>
      </c>
      <c r="AY126" s="22" t="s">
        <v>158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2" t="s">
        <v>79</v>
      </c>
      <c r="BK126" s="212">
        <f>ROUND(I126*H126,2)</f>
        <v>0</v>
      </c>
      <c r="BL126" s="22" t="s">
        <v>571</v>
      </c>
      <c r="BM126" s="22" t="s">
        <v>606</v>
      </c>
    </row>
    <row r="127" spans="2:65" s="1" customFormat="1" ht="27">
      <c r="B127" s="39"/>
      <c r="C127" s="61"/>
      <c r="D127" s="215" t="s">
        <v>576</v>
      </c>
      <c r="E127" s="61"/>
      <c r="F127" s="249" t="s">
        <v>588</v>
      </c>
      <c r="G127" s="61"/>
      <c r="H127" s="61"/>
      <c r="I127" s="170"/>
      <c r="J127" s="61"/>
      <c r="K127" s="61"/>
      <c r="L127" s="59"/>
      <c r="M127" s="250"/>
      <c r="N127" s="40"/>
      <c r="O127" s="40"/>
      <c r="P127" s="40"/>
      <c r="Q127" s="40"/>
      <c r="R127" s="40"/>
      <c r="S127" s="40"/>
      <c r="T127" s="76"/>
      <c r="AT127" s="22" t="s">
        <v>576</v>
      </c>
      <c r="AU127" s="22" t="s">
        <v>81</v>
      </c>
    </row>
    <row r="128" spans="2:65" s="1" customFormat="1" ht="16.5" customHeight="1">
      <c r="B128" s="39"/>
      <c r="C128" s="236" t="s">
        <v>231</v>
      </c>
      <c r="D128" s="236" t="s">
        <v>200</v>
      </c>
      <c r="E128" s="237" t="s">
        <v>619</v>
      </c>
      <c r="F128" s="238" t="s">
        <v>620</v>
      </c>
      <c r="G128" s="239" t="s">
        <v>373</v>
      </c>
      <c r="H128" s="240">
        <v>1</v>
      </c>
      <c r="I128" s="241"/>
      <c r="J128" s="242">
        <f>ROUND(I128*H128,2)</f>
        <v>0</v>
      </c>
      <c r="K128" s="238" t="s">
        <v>21</v>
      </c>
      <c r="L128" s="243"/>
      <c r="M128" s="244" t="s">
        <v>21</v>
      </c>
      <c r="N128" s="245" t="s">
        <v>43</v>
      </c>
      <c r="O128" s="40"/>
      <c r="P128" s="210">
        <f>O128*H128</f>
        <v>0</v>
      </c>
      <c r="Q128" s="210">
        <v>0.52100000000000002</v>
      </c>
      <c r="R128" s="210">
        <f>Q128*H128</f>
        <v>0.52100000000000002</v>
      </c>
      <c r="S128" s="210">
        <v>0</v>
      </c>
      <c r="T128" s="211">
        <f>S128*H128</f>
        <v>0</v>
      </c>
      <c r="AR128" s="22" t="s">
        <v>571</v>
      </c>
      <c r="AT128" s="22" t="s">
        <v>200</v>
      </c>
      <c r="AU128" s="22" t="s">
        <v>81</v>
      </c>
      <c r="AY128" s="22" t="s">
        <v>158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2" t="s">
        <v>79</v>
      </c>
      <c r="BK128" s="212">
        <f>ROUND(I128*H128,2)</f>
        <v>0</v>
      </c>
      <c r="BL128" s="22" t="s">
        <v>571</v>
      </c>
      <c r="BM128" s="22" t="s">
        <v>621</v>
      </c>
    </row>
    <row r="129" spans="2:65" s="1" customFormat="1" ht="27">
      <c r="B129" s="39"/>
      <c r="C129" s="61"/>
      <c r="D129" s="215" t="s">
        <v>576</v>
      </c>
      <c r="E129" s="61"/>
      <c r="F129" s="249" t="s">
        <v>588</v>
      </c>
      <c r="G129" s="61"/>
      <c r="H129" s="61"/>
      <c r="I129" s="170"/>
      <c r="J129" s="61"/>
      <c r="K129" s="61"/>
      <c r="L129" s="59"/>
      <c r="M129" s="250"/>
      <c r="N129" s="40"/>
      <c r="O129" s="40"/>
      <c r="P129" s="40"/>
      <c r="Q129" s="40"/>
      <c r="R129" s="40"/>
      <c r="S129" s="40"/>
      <c r="T129" s="76"/>
      <c r="AT129" s="22" t="s">
        <v>576</v>
      </c>
      <c r="AU129" s="22" t="s">
        <v>81</v>
      </c>
    </row>
    <row r="130" spans="2:65" s="1" customFormat="1" ht="16.5" customHeight="1">
      <c r="B130" s="39"/>
      <c r="C130" s="236" t="s">
        <v>233</v>
      </c>
      <c r="D130" s="236" t="s">
        <v>200</v>
      </c>
      <c r="E130" s="237" t="s">
        <v>625</v>
      </c>
      <c r="F130" s="238" t="s">
        <v>626</v>
      </c>
      <c r="G130" s="239" t="s">
        <v>373</v>
      </c>
      <c r="H130" s="240">
        <v>2</v>
      </c>
      <c r="I130" s="241"/>
      <c r="J130" s="242">
        <f>ROUND(I130*H130,2)</f>
        <v>0</v>
      </c>
      <c r="K130" s="238" t="s">
        <v>21</v>
      </c>
      <c r="L130" s="243"/>
      <c r="M130" s="244" t="s">
        <v>21</v>
      </c>
      <c r="N130" s="245" t="s">
        <v>43</v>
      </c>
      <c r="O130" s="40"/>
      <c r="P130" s="210">
        <f>O130*H130</f>
        <v>0</v>
      </c>
      <c r="Q130" s="210">
        <v>0.52100000000000002</v>
      </c>
      <c r="R130" s="210">
        <f>Q130*H130</f>
        <v>1.042</v>
      </c>
      <c r="S130" s="210">
        <v>0</v>
      </c>
      <c r="T130" s="211">
        <f>S130*H130</f>
        <v>0</v>
      </c>
      <c r="AR130" s="22" t="s">
        <v>571</v>
      </c>
      <c r="AT130" s="22" t="s">
        <v>200</v>
      </c>
      <c r="AU130" s="22" t="s">
        <v>81</v>
      </c>
      <c r="AY130" s="22" t="s">
        <v>158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2" t="s">
        <v>79</v>
      </c>
      <c r="BK130" s="212">
        <f>ROUND(I130*H130,2)</f>
        <v>0</v>
      </c>
      <c r="BL130" s="22" t="s">
        <v>571</v>
      </c>
      <c r="BM130" s="22" t="s">
        <v>627</v>
      </c>
    </row>
    <row r="131" spans="2:65" s="1" customFormat="1" ht="27">
      <c r="B131" s="39"/>
      <c r="C131" s="61"/>
      <c r="D131" s="215" t="s">
        <v>576</v>
      </c>
      <c r="E131" s="61"/>
      <c r="F131" s="249" t="s">
        <v>588</v>
      </c>
      <c r="G131" s="61"/>
      <c r="H131" s="61"/>
      <c r="I131" s="170"/>
      <c r="J131" s="61"/>
      <c r="K131" s="61"/>
      <c r="L131" s="59"/>
      <c r="M131" s="250"/>
      <c r="N131" s="40"/>
      <c r="O131" s="40"/>
      <c r="P131" s="40"/>
      <c r="Q131" s="40"/>
      <c r="R131" s="40"/>
      <c r="S131" s="40"/>
      <c r="T131" s="76"/>
      <c r="AT131" s="22" t="s">
        <v>576</v>
      </c>
      <c r="AU131" s="22" t="s">
        <v>81</v>
      </c>
    </row>
    <row r="132" spans="2:65" s="1" customFormat="1" ht="16.5" customHeight="1">
      <c r="B132" s="39"/>
      <c r="C132" s="236" t="s">
        <v>237</v>
      </c>
      <c r="D132" s="236" t="s">
        <v>200</v>
      </c>
      <c r="E132" s="237" t="s">
        <v>628</v>
      </c>
      <c r="F132" s="238" t="s">
        <v>629</v>
      </c>
      <c r="G132" s="239" t="s">
        <v>373</v>
      </c>
      <c r="H132" s="240">
        <v>1</v>
      </c>
      <c r="I132" s="241"/>
      <c r="J132" s="242">
        <f>ROUND(I132*H132,2)</f>
        <v>0</v>
      </c>
      <c r="K132" s="238" t="s">
        <v>21</v>
      </c>
      <c r="L132" s="243"/>
      <c r="M132" s="244" t="s">
        <v>21</v>
      </c>
      <c r="N132" s="245" t="s">
        <v>43</v>
      </c>
      <c r="O132" s="40"/>
      <c r="P132" s="210">
        <f>O132*H132</f>
        <v>0</v>
      </c>
      <c r="Q132" s="210">
        <v>0.52100000000000002</v>
      </c>
      <c r="R132" s="210">
        <f>Q132*H132</f>
        <v>0.52100000000000002</v>
      </c>
      <c r="S132" s="210">
        <v>0</v>
      </c>
      <c r="T132" s="211">
        <f>S132*H132</f>
        <v>0</v>
      </c>
      <c r="AR132" s="22" t="s">
        <v>571</v>
      </c>
      <c r="AT132" s="22" t="s">
        <v>200</v>
      </c>
      <c r="AU132" s="22" t="s">
        <v>81</v>
      </c>
      <c r="AY132" s="22" t="s">
        <v>158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2" t="s">
        <v>79</v>
      </c>
      <c r="BK132" s="212">
        <f>ROUND(I132*H132,2)</f>
        <v>0</v>
      </c>
      <c r="BL132" s="22" t="s">
        <v>571</v>
      </c>
      <c r="BM132" s="22" t="s">
        <v>630</v>
      </c>
    </row>
    <row r="133" spans="2:65" s="1" customFormat="1" ht="27">
      <c r="B133" s="39"/>
      <c r="C133" s="61"/>
      <c r="D133" s="215" t="s">
        <v>576</v>
      </c>
      <c r="E133" s="61"/>
      <c r="F133" s="249" t="s">
        <v>588</v>
      </c>
      <c r="G133" s="61"/>
      <c r="H133" s="61"/>
      <c r="I133" s="170"/>
      <c r="J133" s="61"/>
      <c r="K133" s="61"/>
      <c r="L133" s="59"/>
      <c r="M133" s="250"/>
      <c r="N133" s="40"/>
      <c r="O133" s="40"/>
      <c r="P133" s="40"/>
      <c r="Q133" s="40"/>
      <c r="R133" s="40"/>
      <c r="S133" s="40"/>
      <c r="T133" s="76"/>
      <c r="AT133" s="22" t="s">
        <v>576</v>
      </c>
      <c r="AU133" s="22" t="s">
        <v>81</v>
      </c>
    </row>
    <row r="134" spans="2:65" s="1" customFormat="1" ht="16.5" customHeight="1">
      <c r="B134" s="39"/>
      <c r="C134" s="236" t="s">
        <v>239</v>
      </c>
      <c r="D134" s="236" t="s">
        <v>200</v>
      </c>
      <c r="E134" s="237" t="s">
        <v>631</v>
      </c>
      <c r="F134" s="238" t="s">
        <v>632</v>
      </c>
      <c r="G134" s="239" t="s">
        <v>373</v>
      </c>
      <c r="H134" s="240">
        <v>2</v>
      </c>
      <c r="I134" s="241"/>
      <c r="J134" s="242">
        <f>ROUND(I134*H134,2)</f>
        <v>0</v>
      </c>
      <c r="K134" s="238" t="s">
        <v>21</v>
      </c>
      <c r="L134" s="243"/>
      <c r="M134" s="244" t="s">
        <v>21</v>
      </c>
      <c r="N134" s="245" t="s">
        <v>43</v>
      </c>
      <c r="O134" s="40"/>
      <c r="P134" s="210">
        <f>O134*H134</f>
        <v>0</v>
      </c>
      <c r="Q134" s="210">
        <v>0.52100000000000002</v>
      </c>
      <c r="R134" s="210">
        <f>Q134*H134</f>
        <v>1.042</v>
      </c>
      <c r="S134" s="210">
        <v>0</v>
      </c>
      <c r="T134" s="211">
        <f>S134*H134</f>
        <v>0</v>
      </c>
      <c r="AR134" s="22" t="s">
        <v>571</v>
      </c>
      <c r="AT134" s="22" t="s">
        <v>200</v>
      </c>
      <c r="AU134" s="22" t="s">
        <v>81</v>
      </c>
      <c r="AY134" s="22" t="s">
        <v>158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2" t="s">
        <v>79</v>
      </c>
      <c r="BK134" s="212">
        <f>ROUND(I134*H134,2)</f>
        <v>0</v>
      </c>
      <c r="BL134" s="22" t="s">
        <v>571</v>
      </c>
      <c r="BM134" s="22" t="s">
        <v>633</v>
      </c>
    </row>
    <row r="135" spans="2:65" s="1" customFormat="1" ht="27">
      <c r="B135" s="39"/>
      <c r="C135" s="61"/>
      <c r="D135" s="215" t="s">
        <v>576</v>
      </c>
      <c r="E135" s="61"/>
      <c r="F135" s="249" t="s">
        <v>588</v>
      </c>
      <c r="G135" s="61"/>
      <c r="H135" s="61"/>
      <c r="I135" s="170"/>
      <c r="J135" s="61"/>
      <c r="K135" s="61"/>
      <c r="L135" s="59"/>
      <c r="M135" s="250"/>
      <c r="N135" s="40"/>
      <c r="O135" s="40"/>
      <c r="P135" s="40"/>
      <c r="Q135" s="40"/>
      <c r="R135" s="40"/>
      <c r="S135" s="40"/>
      <c r="T135" s="76"/>
      <c r="AT135" s="22" t="s">
        <v>576</v>
      </c>
      <c r="AU135" s="22" t="s">
        <v>81</v>
      </c>
    </row>
    <row r="136" spans="2:65" s="1" customFormat="1" ht="16.5" customHeight="1">
      <c r="B136" s="39"/>
      <c r="C136" s="236" t="s">
        <v>241</v>
      </c>
      <c r="D136" s="236" t="s">
        <v>200</v>
      </c>
      <c r="E136" s="237" t="s">
        <v>638</v>
      </c>
      <c r="F136" s="238" t="s">
        <v>639</v>
      </c>
      <c r="G136" s="239" t="s">
        <v>373</v>
      </c>
      <c r="H136" s="240">
        <v>1</v>
      </c>
      <c r="I136" s="241"/>
      <c r="J136" s="242">
        <f>ROUND(I136*H136,2)</f>
        <v>0</v>
      </c>
      <c r="K136" s="238" t="s">
        <v>21</v>
      </c>
      <c r="L136" s="243"/>
      <c r="M136" s="244" t="s">
        <v>21</v>
      </c>
      <c r="N136" s="245" t="s">
        <v>43</v>
      </c>
      <c r="O136" s="40"/>
      <c r="P136" s="210">
        <f>O136*H136</f>
        <v>0</v>
      </c>
      <c r="Q136" s="210">
        <v>0.52100000000000002</v>
      </c>
      <c r="R136" s="210">
        <f>Q136*H136</f>
        <v>0.52100000000000002</v>
      </c>
      <c r="S136" s="210">
        <v>0</v>
      </c>
      <c r="T136" s="211">
        <f>S136*H136</f>
        <v>0</v>
      </c>
      <c r="AR136" s="22" t="s">
        <v>571</v>
      </c>
      <c r="AT136" s="22" t="s">
        <v>200</v>
      </c>
      <c r="AU136" s="22" t="s">
        <v>81</v>
      </c>
      <c r="AY136" s="22" t="s">
        <v>158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2" t="s">
        <v>79</v>
      </c>
      <c r="BK136" s="212">
        <f>ROUND(I136*H136,2)</f>
        <v>0</v>
      </c>
      <c r="BL136" s="22" t="s">
        <v>571</v>
      </c>
      <c r="BM136" s="22" t="s">
        <v>640</v>
      </c>
    </row>
    <row r="137" spans="2:65" s="1" customFormat="1" ht="27">
      <c r="B137" s="39"/>
      <c r="C137" s="61"/>
      <c r="D137" s="215" t="s">
        <v>576</v>
      </c>
      <c r="E137" s="61"/>
      <c r="F137" s="249" t="s">
        <v>588</v>
      </c>
      <c r="G137" s="61"/>
      <c r="H137" s="61"/>
      <c r="I137" s="170"/>
      <c r="J137" s="61"/>
      <c r="K137" s="61"/>
      <c r="L137" s="59"/>
      <c r="M137" s="250"/>
      <c r="N137" s="40"/>
      <c r="O137" s="40"/>
      <c r="P137" s="40"/>
      <c r="Q137" s="40"/>
      <c r="R137" s="40"/>
      <c r="S137" s="40"/>
      <c r="T137" s="76"/>
      <c r="AT137" s="22" t="s">
        <v>576</v>
      </c>
      <c r="AU137" s="22" t="s">
        <v>81</v>
      </c>
    </row>
    <row r="138" spans="2:65" s="1" customFormat="1" ht="25.5" customHeight="1">
      <c r="B138" s="39"/>
      <c r="C138" s="201" t="s">
        <v>9</v>
      </c>
      <c r="D138" s="201" t="s">
        <v>161</v>
      </c>
      <c r="E138" s="202" t="s">
        <v>641</v>
      </c>
      <c r="F138" s="203" t="s">
        <v>642</v>
      </c>
      <c r="G138" s="204" t="s">
        <v>373</v>
      </c>
      <c r="H138" s="205">
        <v>1</v>
      </c>
      <c r="I138" s="206"/>
      <c r="J138" s="207">
        <f>ROUND(I138*H138,2)</f>
        <v>0</v>
      </c>
      <c r="K138" s="203" t="s">
        <v>165</v>
      </c>
      <c r="L138" s="59"/>
      <c r="M138" s="208" t="s">
        <v>21</v>
      </c>
      <c r="N138" s="209" t="s">
        <v>43</v>
      </c>
      <c r="O138" s="40"/>
      <c r="P138" s="210">
        <f>O138*H138</f>
        <v>0</v>
      </c>
      <c r="Q138" s="210">
        <v>1.66E-3</v>
      </c>
      <c r="R138" s="210">
        <f>Q138*H138</f>
        <v>1.66E-3</v>
      </c>
      <c r="S138" s="210">
        <v>0</v>
      </c>
      <c r="T138" s="211">
        <f>S138*H138</f>
        <v>0</v>
      </c>
      <c r="AR138" s="22" t="s">
        <v>387</v>
      </c>
      <c r="AT138" s="22" t="s">
        <v>161</v>
      </c>
      <c r="AU138" s="22" t="s">
        <v>81</v>
      </c>
      <c r="AY138" s="22" t="s">
        <v>158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2" t="s">
        <v>79</v>
      </c>
      <c r="BK138" s="212">
        <f>ROUND(I138*H138,2)</f>
        <v>0</v>
      </c>
      <c r="BL138" s="22" t="s">
        <v>387</v>
      </c>
      <c r="BM138" s="22" t="s">
        <v>664</v>
      </c>
    </row>
    <row r="139" spans="2:65" s="12" customFormat="1">
      <c r="B139" s="213"/>
      <c r="C139" s="214"/>
      <c r="D139" s="215" t="s">
        <v>167</v>
      </c>
      <c r="E139" s="224" t="s">
        <v>21</v>
      </c>
      <c r="F139" s="216" t="s">
        <v>665</v>
      </c>
      <c r="G139" s="214"/>
      <c r="H139" s="217">
        <v>1</v>
      </c>
      <c r="I139" s="218"/>
      <c r="J139" s="214"/>
      <c r="K139" s="214"/>
      <c r="L139" s="219"/>
      <c r="M139" s="246"/>
      <c r="N139" s="247"/>
      <c r="O139" s="247"/>
      <c r="P139" s="247"/>
      <c r="Q139" s="247"/>
      <c r="R139" s="247"/>
      <c r="S139" s="247"/>
      <c r="T139" s="248"/>
      <c r="AT139" s="223" t="s">
        <v>167</v>
      </c>
      <c r="AU139" s="223" t="s">
        <v>81</v>
      </c>
      <c r="AV139" s="12" t="s">
        <v>81</v>
      </c>
      <c r="AW139" s="12" t="s">
        <v>35</v>
      </c>
      <c r="AX139" s="12" t="s">
        <v>79</v>
      </c>
      <c r="AY139" s="223" t="s">
        <v>158</v>
      </c>
    </row>
    <row r="140" spans="2:65" s="1" customFormat="1" ht="6.95" customHeight="1">
      <c r="B140" s="54"/>
      <c r="C140" s="55"/>
      <c r="D140" s="55"/>
      <c r="E140" s="55"/>
      <c r="F140" s="55"/>
      <c r="G140" s="55"/>
      <c r="H140" s="55"/>
      <c r="I140" s="146"/>
      <c r="J140" s="55"/>
      <c r="K140" s="55"/>
      <c r="L140" s="59"/>
    </row>
  </sheetData>
  <sheetProtection algorithmName="SHA-512" hashValue="dvGY/4J3r2ps1XjjiNjEQkalzyx3eEHM445EXQ3wfY4Rs7DpEDIn6m55xvMIi2hyTmVtYyDS3PUfVXhVufXdnw==" saltValue="Ro7unkl43A/uGPLweoiBmcbuJD83abRn/YQi1B19cY+8QmY9SAMfD3MkPewq+nHmCpN5dGjYXB7LRFDoecKAIA==" spinCount="100000" sheet="1" objects="1" scenarios="1" formatColumns="0" formatRows="0" autoFilter="0"/>
  <autoFilter ref="C92:K139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79:H79"/>
    <mergeCell ref="E83:H83"/>
    <mergeCell ref="E81:H81"/>
    <mergeCell ref="E85:H85"/>
    <mergeCell ref="J59:J60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97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666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ROUND(J93,2)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ROUND(SUM(BE93:BE116), 2)</f>
        <v>0</v>
      </c>
      <c r="G34" s="40"/>
      <c r="H34" s="40"/>
      <c r="I34" s="138">
        <v>0.21</v>
      </c>
      <c r="J34" s="137">
        <f>ROUND(ROUND((SUM(BE93:BE116)),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ROUND(SUM(BF93:BF116), 2)</f>
        <v>0</v>
      </c>
      <c r="G35" s="40"/>
      <c r="H35" s="40"/>
      <c r="I35" s="138">
        <v>0.15</v>
      </c>
      <c r="J35" s="137">
        <f>ROUND(ROUND((SUM(BF93:BF116)),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ROUND(SUM(BG93:BG116),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ROUND(SUM(BH93:BH116),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ROUND(SUM(BI93:BI116),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03 - ODKALENÍ PVN 1 A PVN2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J93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J94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J95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J108</f>
        <v>0</v>
      </c>
      <c r="K67" s="169"/>
    </row>
    <row r="68" spans="2:12" s="8" customFormat="1" ht="24.95" customHeight="1">
      <c r="B68" s="156"/>
      <c r="C68" s="157"/>
      <c r="D68" s="158" t="s">
        <v>539</v>
      </c>
      <c r="E68" s="159"/>
      <c r="F68" s="159"/>
      <c r="G68" s="159"/>
      <c r="H68" s="159"/>
      <c r="I68" s="160"/>
      <c r="J68" s="161">
        <f>J111</f>
        <v>0</v>
      </c>
      <c r="K68" s="162"/>
    </row>
    <row r="69" spans="2:12" s="9" customFormat="1" ht="19.899999999999999" customHeight="1">
      <c r="B69" s="163"/>
      <c r="C69" s="164"/>
      <c r="D69" s="165" t="s">
        <v>540</v>
      </c>
      <c r="E69" s="166"/>
      <c r="F69" s="166"/>
      <c r="G69" s="166"/>
      <c r="H69" s="166"/>
      <c r="I69" s="167"/>
      <c r="J69" s="168">
        <f>J112</f>
        <v>0</v>
      </c>
      <c r="K69" s="169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5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6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8"/>
      <c r="L75" s="59"/>
    </row>
    <row r="76" spans="2:12" s="1" customFormat="1" ht="36.950000000000003" customHeight="1">
      <c r="B76" s="39"/>
      <c r="C76" s="60" t="s">
        <v>143</v>
      </c>
      <c r="D76" s="61"/>
      <c r="E76" s="61"/>
      <c r="F76" s="61"/>
      <c r="G76" s="61"/>
      <c r="H76" s="61"/>
      <c r="I76" s="170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6.5" customHeight="1">
      <c r="B79" s="39"/>
      <c r="C79" s="61"/>
      <c r="D79" s="61"/>
      <c r="E79" s="308" t="str">
        <f>E7</f>
        <v>Výstavba inženýrských sítí v prostoru Slatinice - produktovody a trubní sítě</v>
      </c>
      <c r="F79" s="309"/>
      <c r="G79" s="309"/>
      <c r="H79" s="309"/>
      <c r="I79" s="170"/>
      <c r="J79" s="61"/>
      <c r="K79" s="61"/>
      <c r="L79" s="59"/>
    </row>
    <row r="80" spans="2:12" ht="15">
      <c r="B80" s="26"/>
      <c r="C80" s="63" t="s">
        <v>124</v>
      </c>
      <c r="D80" s="171"/>
      <c r="E80" s="171"/>
      <c r="F80" s="171"/>
      <c r="G80" s="171"/>
      <c r="H80" s="171"/>
      <c r="J80" s="171"/>
      <c r="K80" s="171"/>
      <c r="L80" s="172"/>
    </row>
    <row r="81" spans="2:65" ht="16.5" customHeight="1">
      <c r="B81" s="26"/>
      <c r="C81" s="171"/>
      <c r="D81" s="171"/>
      <c r="E81" s="308" t="s">
        <v>125</v>
      </c>
      <c r="F81" s="312"/>
      <c r="G81" s="312"/>
      <c r="H81" s="312"/>
      <c r="J81" s="171"/>
      <c r="K81" s="171"/>
      <c r="L81" s="172"/>
    </row>
    <row r="82" spans="2:65" ht="15">
      <c r="B82" s="26"/>
      <c r="C82" s="63" t="s">
        <v>126</v>
      </c>
      <c r="D82" s="171"/>
      <c r="E82" s="171"/>
      <c r="F82" s="171"/>
      <c r="G82" s="171"/>
      <c r="H82" s="171"/>
      <c r="J82" s="171"/>
      <c r="K82" s="171"/>
      <c r="L82" s="172"/>
    </row>
    <row r="83" spans="2:65" s="1" customFormat="1" ht="16.5" customHeight="1">
      <c r="B83" s="39"/>
      <c r="C83" s="61"/>
      <c r="D83" s="61"/>
      <c r="E83" s="311" t="s">
        <v>533</v>
      </c>
      <c r="F83" s="302"/>
      <c r="G83" s="302"/>
      <c r="H83" s="302"/>
      <c r="I83" s="170"/>
      <c r="J83" s="61"/>
      <c r="K83" s="61"/>
      <c r="L83" s="59"/>
    </row>
    <row r="84" spans="2:65" s="1" customFormat="1" ht="14.45" customHeight="1">
      <c r="B84" s="39"/>
      <c r="C84" s="63" t="s">
        <v>534</v>
      </c>
      <c r="D84" s="61"/>
      <c r="E84" s="61"/>
      <c r="F84" s="61"/>
      <c r="G84" s="61"/>
      <c r="H84" s="61"/>
      <c r="I84" s="170"/>
      <c r="J84" s="61"/>
      <c r="K84" s="61"/>
      <c r="L84" s="59"/>
    </row>
    <row r="85" spans="2:65" s="1" customFormat="1" ht="17.25" customHeight="1">
      <c r="B85" s="39"/>
      <c r="C85" s="61"/>
      <c r="D85" s="61"/>
      <c r="E85" s="270" t="str">
        <f>E13</f>
        <v>03 - ODKALENÍ PVN 1 A PVN2</v>
      </c>
      <c r="F85" s="302"/>
      <c r="G85" s="302"/>
      <c r="H85" s="302"/>
      <c r="I85" s="170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70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73" t="str">
        <f>F16</f>
        <v xml:space="preserve"> </v>
      </c>
      <c r="G87" s="61"/>
      <c r="H87" s="61"/>
      <c r="I87" s="174" t="s">
        <v>25</v>
      </c>
      <c r="J87" s="71" t="str">
        <f>IF(J16="","",J16)</f>
        <v>30. 11. 2017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5" s="1" customFormat="1" ht="15">
      <c r="B89" s="39"/>
      <c r="C89" s="63" t="s">
        <v>27</v>
      </c>
      <c r="D89" s="61"/>
      <c r="E89" s="61"/>
      <c r="F89" s="173" t="str">
        <f>E19</f>
        <v>Vršanská uhelná a.s.</v>
      </c>
      <c r="G89" s="61"/>
      <c r="H89" s="61"/>
      <c r="I89" s="174" t="s">
        <v>33</v>
      </c>
      <c r="J89" s="173" t="str">
        <f>E25</f>
        <v>B-PROJEKTY Teplice s.r.o.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73" t="str">
        <f>IF(E22="","",E22)</f>
        <v/>
      </c>
      <c r="G90" s="61"/>
      <c r="H90" s="61"/>
      <c r="I90" s="170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5" s="10" customFormat="1" ht="29.25" customHeight="1">
      <c r="B92" s="175"/>
      <c r="C92" s="176" t="s">
        <v>144</v>
      </c>
      <c r="D92" s="177" t="s">
        <v>57</v>
      </c>
      <c r="E92" s="177" t="s">
        <v>53</v>
      </c>
      <c r="F92" s="177" t="s">
        <v>145</v>
      </c>
      <c r="G92" s="177" t="s">
        <v>146</v>
      </c>
      <c r="H92" s="177" t="s">
        <v>147</v>
      </c>
      <c r="I92" s="178" t="s">
        <v>148</v>
      </c>
      <c r="J92" s="177" t="s">
        <v>130</v>
      </c>
      <c r="K92" s="179" t="s">
        <v>149</v>
      </c>
      <c r="L92" s="180"/>
      <c r="M92" s="79" t="s">
        <v>150</v>
      </c>
      <c r="N92" s="80" t="s">
        <v>42</v>
      </c>
      <c r="O92" s="80" t="s">
        <v>151</v>
      </c>
      <c r="P92" s="80" t="s">
        <v>152</v>
      </c>
      <c r="Q92" s="80" t="s">
        <v>153</v>
      </c>
      <c r="R92" s="80" t="s">
        <v>154</v>
      </c>
      <c r="S92" s="80" t="s">
        <v>155</v>
      </c>
      <c r="T92" s="81" t="s">
        <v>156</v>
      </c>
    </row>
    <row r="93" spans="2:65" s="1" customFormat="1" ht="29.25" customHeight="1">
      <c r="B93" s="39"/>
      <c r="C93" s="85" t="s">
        <v>131</v>
      </c>
      <c r="D93" s="61"/>
      <c r="E93" s="61"/>
      <c r="F93" s="61"/>
      <c r="G93" s="61"/>
      <c r="H93" s="61"/>
      <c r="I93" s="170"/>
      <c r="J93" s="181">
        <f>BK93</f>
        <v>0</v>
      </c>
      <c r="K93" s="61"/>
      <c r="L93" s="59"/>
      <c r="M93" s="82"/>
      <c r="N93" s="83"/>
      <c r="O93" s="83"/>
      <c r="P93" s="182">
        <f>P94+P111</f>
        <v>0</v>
      </c>
      <c r="Q93" s="83"/>
      <c r="R93" s="182">
        <f>R94+R111</f>
        <v>1.0986431800000001</v>
      </c>
      <c r="S93" s="83"/>
      <c r="T93" s="183">
        <f>T94+T111</f>
        <v>0</v>
      </c>
      <c r="AT93" s="22" t="s">
        <v>71</v>
      </c>
      <c r="AU93" s="22" t="s">
        <v>132</v>
      </c>
      <c r="BK93" s="184">
        <f>BK94+BK111</f>
        <v>0</v>
      </c>
    </row>
    <row r="94" spans="2:65" s="11" customFormat="1" ht="37.35" customHeight="1">
      <c r="B94" s="185"/>
      <c r="C94" s="186"/>
      <c r="D94" s="187" t="s">
        <v>71</v>
      </c>
      <c r="E94" s="188" t="s">
        <v>157</v>
      </c>
      <c r="F94" s="188" t="s">
        <v>541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P95+P108</f>
        <v>0</v>
      </c>
      <c r="Q94" s="193"/>
      <c r="R94" s="194">
        <f>R95+R108</f>
        <v>1.07450318</v>
      </c>
      <c r="S94" s="193"/>
      <c r="T94" s="195">
        <f>T95+T108</f>
        <v>0</v>
      </c>
      <c r="AR94" s="196" t="s">
        <v>79</v>
      </c>
      <c r="AT94" s="197" t="s">
        <v>71</v>
      </c>
      <c r="AU94" s="197" t="s">
        <v>72</v>
      </c>
      <c r="AY94" s="196" t="s">
        <v>158</v>
      </c>
      <c r="BK94" s="198">
        <f>BK95+BK108</f>
        <v>0</v>
      </c>
    </row>
    <row r="95" spans="2:65" s="11" customFormat="1" ht="19.899999999999999" customHeight="1">
      <c r="B95" s="185"/>
      <c r="C95" s="186"/>
      <c r="D95" s="187" t="s">
        <v>71</v>
      </c>
      <c r="E95" s="199" t="s">
        <v>195</v>
      </c>
      <c r="F95" s="199" t="s">
        <v>542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SUM(P96:P107)</f>
        <v>0</v>
      </c>
      <c r="Q95" s="193"/>
      <c r="R95" s="194">
        <f>SUM(R96:R107)</f>
        <v>1.07450318</v>
      </c>
      <c r="S95" s="193"/>
      <c r="T95" s="195">
        <f>SUM(T96:T107)</f>
        <v>0</v>
      </c>
      <c r="AR95" s="196" t="s">
        <v>79</v>
      </c>
      <c r="AT95" s="197" t="s">
        <v>71</v>
      </c>
      <c r="AU95" s="197" t="s">
        <v>79</v>
      </c>
      <c r="AY95" s="196" t="s">
        <v>158</v>
      </c>
      <c r="BK95" s="198">
        <f>SUM(BK96:BK107)</f>
        <v>0</v>
      </c>
    </row>
    <row r="96" spans="2:65" s="1" customFormat="1" ht="25.5" customHeight="1">
      <c r="B96" s="39"/>
      <c r="C96" s="201" t="s">
        <v>79</v>
      </c>
      <c r="D96" s="201" t="s">
        <v>161</v>
      </c>
      <c r="E96" s="202" t="s">
        <v>667</v>
      </c>
      <c r="F96" s="203" t="s">
        <v>668</v>
      </c>
      <c r="G96" s="204" t="s">
        <v>485</v>
      </c>
      <c r="H96" s="205">
        <v>106.78</v>
      </c>
      <c r="I96" s="206"/>
      <c r="J96" s="207">
        <f>ROUND(I96*H96,2)</f>
        <v>0</v>
      </c>
      <c r="K96" s="203" t="s">
        <v>165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115</v>
      </c>
      <c r="AT96" s="22" t="s">
        <v>161</v>
      </c>
      <c r="AU96" s="22" t="s">
        <v>81</v>
      </c>
      <c r="AY96" s="22" t="s">
        <v>158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115</v>
      </c>
      <c r="BM96" s="22" t="s">
        <v>669</v>
      </c>
    </row>
    <row r="97" spans="2:65" s="1" customFormat="1" ht="25.5" customHeight="1">
      <c r="B97" s="39"/>
      <c r="C97" s="236" t="s">
        <v>81</v>
      </c>
      <c r="D97" s="236" t="s">
        <v>200</v>
      </c>
      <c r="E97" s="237" t="s">
        <v>670</v>
      </c>
      <c r="F97" s="238" t="s">
        <v>671</v>
      </c>
      <c r="G97" s="239" t="s">
        <v>485</v>
      </c>
      <c r="H97" s="240">
        <v>108.38200000000001</v>
      </c>
      <c r="I97" s="241"/>
      <c r="J97" s="242">
        <f>ROUND(I97*H97,2)</f>
        <v>0</v>
      </c>
      <c r="K97" s="238" t="s">
        <v>21</v>
      </c>
      <c r="L97" s="243"/>
      <c r="M97" s="244" t="s">
        <v>21</v>
      </c>
      <c r="N97" s="245" t="s">
        <v>43</v>
      </c>
      <c r="O97" s="40"/>
      <c r="P97" s="210">
        <f>O97*H97</f>
        <v>0</v>
      </c>
      <c r="Q97" s="210">
        <v>8.4899999999999993E-3</v>
      </c>
      <c r="R97" s="210">
        <f>Q97*H97</f>
        <v>0.92016317999999997</v>
      </c>
      <c r="S97" s="210">
        <v>0</v>
      </c>
      <c r="T97" s="211">
        <f>S97*H97</f>
        <v>0</v>
      </c>
      <c r="AR97" s="22" t="s">
        <v>195</v>
      </c>
      <c r="AT97" s="22" t="s">
        <v>200</v>
      </c>
      <c r="AU97" s="22" t="s">
        <v>81</v>
      </c>
      <c r="AY97" s="22" t="s">
        <v>158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2" t="s">
        <v>79</v>
      </c>
      <c r="BK97" s="212">
        <f>ROUND(I97*H97,2)</f>
        <v>0</v>
      </c>
      <c r="BL97" s="22" t="s">
        <v>115</v>
      </c>
      <c r="BM97" s="22" t="s">
        <v>672</v>
      </c>
    </row>
    <row r="98" spans="2:65" s="12" customFormat="1">
      <c r="B98" s="213"/>
      <c r="C98" s="214"/>
      <c r="D98" s="215" t="s">
        <v>167</v>
      </c>
      <c r="E98" s="214"/>
      <c r="F98" s="216" t="s">
        <v>673</v>
      </c>
      <c r="G98" s="214"/>
      <c r="H98" s="217">
        <v>108.38200000000001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167</v>
      </c>
      <c r="AU98" s="223" t="s">
        <v>81</v>
      </c>
      <c r="AV98" s="12" t="s">
        <v>81</v>
      </c>
      <c r="AW98" s="12" t="s">
        <v>6</v>
      </c>
      <c r="AX98" s="12" t="s">
        <v>79</v>
      </c>
      <c r="AY98" s="223" t="s">
        <v>158</v>
      </c>
    </row>
    <row r="99" spans="2:65" s="1" customFormat="1" ht="25.5" customHeight="1">
      <c r="B99" s="39"/>
      <c r="C99" s="201" t="s">
        <v>90</v>
      </c>
      <c r="D99" s="201" t="s">
        <v>161</v>
      </c>
      <c r="E99" s="202" t="s">
        <v>674</v>
      </c>
      <c r="F99" s="203" t="s">
        <v>675</v>
      </c>
      <c r="G99" s="204" t="s">
        <v>373</v>
      </c>
      <c r="H99" s="205">
        <v>18</v>
      </c>
      <c r="I99" s="206"/>
      <c r="J99" s="207">
        <f t="shared" ref="J99:J104" si="0">ROUND(I99*H99,2)</f>
        <v>0</v>
      </c>
      <c r="K99" s="203" t="s">
        <v>165</v>
      </c>
      <c r="L99" s="59"/>
      <c r="M99" s="208" t="s">
        <v>21</v>
      </c>
      <c r="N99" s="209" t="s">
        <v>43</v>
      </c>
      <c r="O99" s="40"/>
      <c r="P99" s="210">
        <f t="shared" ref="P99:P104" si="1">O99*H99</f>
        <v>0</v>
      </c>
      <c r="Q99" s="210">
        <v>0</v>
      </c>
      <c r="R99" s="210">
        <f t="shared" ref="R99:R104" si="2">Q99*H99</f>
        <v>0</v>
      </c>
      <c r="S99" s="210">
        <v>0</v>
      </c>
      <c r="T99" s="211">
        <f t="shared" ref="T99:T104" si="3">S99*H99</f>
        <v>0</v>
      </c>
      <c r="AR99" s="22" t="s">
        <v>115</v>
      </c>
      <c r="AT99" s="22" t="s">
        <v>161</v>
      </c>
      <c r="AU99" s="22" t="s">
        <v>81</v>
      </c>
      <c r="AY99" s="22" t="s">
        <v>158</v>
      </c>
      <c r="BE99" s="212">
        <f t="shared" ref="BE99:BE104" si="4">IF(N99="základní",J99,0)</f>
        <v>0</v>
      </c>
      <c r="BF99" s="212">
        <f t="shared" ref="BF99:BF104" si="5">IF(N99="snížená",J99,0)</f>
        <v>0</v>
      </c>
      <c r="BG99" s="212">
        <f t="shared" ref="BG99:BG104" si="6">IF(N99="zákl. přenesená",J99,0)</f>
        <v>0</v>
      </c>
      <c r="BH99" s="212">
        <f t="shared" ref="BH99:BH104" si="7">IF(N99="sníž. přenesená",J99,0)</f>
        <v>0</v>
      </c>
      <c r="BI99" s="212">
        <f t="shared" ref="BI99:BI104" si="8">IF(N99="nulová",J99,0)</f>
        <v>0</v>
      </c>
      <c r="BJ99" s="22" t="s">
        <v>79</v>
      </c>
      <c r="BK99" s="212">
        <f t="shared" ref="BK99:BK104" si="9">ROUND(I99*H99,2)</f>
        <v>0</v>
      </c>
      <c r="BL99" s="22" t="s">
        <v>115</v>
      </c>
      <c r="BM99" s="22" t="s">
        <v>676</v>
      </c>
    </row>
    <row r="100" spans="2:65" s="1" customFormat="1" ht="16.5" customHeight="1">
      <c r="B100" s="39"/>
      <c r="C100" s="236" t="s">
        <v>115</v>
      </c>
      <c r="D100" s="236" t="s">
        <v>200</v>
      </c>
      <c r="E100" s="237" t="s">
        <v>677</v>
      </c>
      <c r="F100" s="238" t="s">
        <v>678</v>
      </c>
      <c r="G100" s="239" t="s">
        <v>373</v>
      </c>
      <c r="H100" s="240">
        <v>18</v>
      </c>
      <c r="I100" s="241"/>
      <c r="J100" s="242">
        <f t="shared" si="0"/>
        <v>0</v>
      </c>
      <c r="K100" s="238" t="s">
        <v>679</v>
      </c>
      <c r="L100" s="243"/>
      <c r="M100" s="244" t="s">
        <v>21</v>
      </c>
      <c r="N100" s="245" t="s">
        <v>43</v>
      </c>
      <c r="O100" s="40"/>
      <c r="P100" s="210">
        <f t="shared" si="1"/>
        <v>0</v>
      </c>
      <c r="Q100" s="210">
        <v>2.3999999999999998E-3</v>
      </c>
      <c r="R100" s="210">
        <f t="shared" si="2"/>
        <v>4.3199999999999995E-2</v>
      </c>
      <c r="S100" s="210">
        <v>0</v>
      </c>
      <c r="T100" s="211">
        <f t="shared" si="3"/>
        <v>0</v>
      </c>
      <c r="AR100" s="22" t="s">
        <v>195</v>
      </c>
      <c r="AT100" s="22" t="s">
        <v>200</v>
      </c>
      <c r="AU100" s="22" t="s">
        <v>81</v>
      </c>
      <c r="AY100" s="22" t="s">
        <v>158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2" t="s">
        <v>79</v>
      </c>
      <c r="BK100" s="212">
        <f t="shared" si="9"/>
        <v>0</v>
      </c>
      <c r="BL100" s="22" t="s">
        <v>115</v>
      </c>
      <c r="BM100" s="22" t="s">
        <v>680</v>
      </c>
    </row>
    <row r="101" spans="2:65" s="1" customFormat="1" ht="25.5" customHeight="1">
      <c r="B101" s="39"/>
      <c r="C101" s="201" t="s">
        <v>179</v>
      </c>
      <c r="D101" s="201" t="s">
        <v>161</v>
      </c>
      <c r="E101" s="202" t="s">
        <v>681</v>
      </c>
      <c r="F101" s="203" t="s">
        <v>682</v>
      </c>
      <c r="G101" s="204" t="s">
        <v>373</v>
      </c>
      <c r="H101" s="205">
        <v>1</v>
      </c>
      <c r="I101" s="206"/>
      <c r="J101" s="207">
        <f t="shared" si="0"/>
        <v>0</v>
      </c>
      <c r="K101" s="203" t="s">
        <v>165</v>
      </c>
      <c r="L101" s="59"/>
      <c r="M101" s="208" t="s">
        <v>21</v>
      </c>
      <c r="N101" s="209" t="s">
        <v>43</v>
      </c>
      <c r="O101" s="40"/>
      <c r="P101" s="210">
        <f t="shared" si="1"/>
        <v>0</v>
      </c>
      <c r="Q101" s="210">
        <v>7.5100000000000002E-3</v>
      </c>
      <c r="R101" s="210">
        <f t="shared" si="2"/>
        <v>7.5100000000000002E-3</v>
      </c>
      <c r="S101" s="210">
        <v>0</v>
      </c>
      <c r="T101" s="211">
        <f t="shared" si="3"/>
        <v>0</v>
      </c>
      <c r="AR101" s="22" t="s">
        <v>115</v>
      </c>
      <c r="AT101" s="22" t="s">
        <v>161</v>
      </c>
      <c r="AU101" s="22" t="s">
        <v>81</v>
      </c>
      <c r="AY101" s="22" t="s">
        <v>158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2" t="s">
        <v>79</v>
      </c>
      <c r="BK101" s="212">
        <f t="shared" si="9"/>
        <v>0</v>
      </c>
      <c r="BL101" s="22" t="s">
        <v>115</v>
      </c>
      <c r="BM101" s="22" t="s">
        <v>683</v>
      </c>
    </row>
    <row r="102" spans="2:65" s="1" customFormat="1" ht="16.5" customHeight="1">
      <c r="B102" s="39"/>
      <c r="C102" s="236" t="s">
        <v>183</v>
      </c>
      <c r="D102" s="236" t="s">
        <v>200</v>
      </c>
      <c r="E102" s="237" t="s">
        <v>684</v>
      </c>
      <c r="F102" s="238" t="s">
        <v>685</v>
      </c>
      <c r="G102" s="239" t="s">
        <v>686</v>
      </c>
      <c r="H102" s="240">
        <v>1</v>
      </c>
      <c r="I102" s="241"/>
      <c r="J102" s="242">
        <f t="shared" si="0"/>
        <v>0</v>
      </c>
      <c r="K102" s="238" t="s">
        <v>21</v>
      </c>
      <c r="L102" s="243"/>
      <c r="M102" s="244" t="s">
        <v>21</v>
      </c>
      <c r="N102" s="245" t="s">
        <v>43</v>
      </c>
      <c r="O102" s="40"/>
      <c r="P102" s="210">
        <f t="shared" si="1"/>
        <v>0</v>
      </c>
      <c r="Q102" s="210">
        <v>4.2000000000000003E-2</v>
      </c>
      <c r="R102" s="210">
        <f t="shared" si="2"/>
        <v>4.2000000000000003E-2</v>
      </c>
      <c r="S102" s="210">
        <v>0</v>
      </c>
      <c r="T102" s="211">
        <f t="shared" si="3"/>
        <v>0</v>
      </c>
      <c r="AR102" s="22" t="s">
        <v>195</v>
      </c>
      <c r="AT102" s="22" t="s">
        <v>200</v>
      </c>
      <c r="AU102" s="22" t="s">
        <v>81</v>
      </c>
      <c r="AY102" s="22" t="s">
        <v>158</v>
      </c>
      <c r="BE102" s="212">
        <f t="shared" si="4"/>
        <v>0</v>
      </c>
      <c r="BF102" s="212">
        <f t="shared" si="5"/>
        <v>0</v>
      </c>
      <c r="BG102" s="212">
        <f t="shared" si="6"/>
        <v>0</v>
      </c>
      <c r="BH102" s="212">
        <f t="shared" si="7"/>
        <v>0</v>
      </c>
      <c r="BI102" s="212">
        <f t="shared" si="8"/>
        <v>0</v>
      </c>
      <c r="BJ102" s="22" t="s">
        <v>79</v>
      </c>
      <c r="BK102" s="212">
        <f t="shared" si="9"/>
        <v>0</v>
      </c>
      <c r="BL102" s="22" t="s">
        <v>115</v>
      </c>
      <c r="BM102" s="22" t="s">
        <v>687</v>
      </c>
    </row>
    <row r="103" spans="2:65" s="1" customFormat="1" ht="16.5" customHeight="1">
      <c r="B103" s="39"/>
      <c r="C103" s="201" t="s">
        <v>191</v>
      </c>
      <c r="D103" s="201" t="s">
        <v>161</v>
      </c>
      <c r="E103" s="202" t="s">
        <v>688</v>
      </c>
      <c r="F103" s="203" t="s">
        <v>689</v>
      </c>
      <c r="G103" s="204" t="s">
        <v>485</v>
      </c>
      <c r="H103" s="205">
        <v>108</v>
      </c>
      <c r="I103" s="206"/>
      <c r="J103" s="207">
        <f t="shared" si="0"/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 t="shared" si="1"/>
        <v>0</v>
      </c>
      <c r="Q103" s="210">
        <v>0</v>
      </c>
      <c r="R103" s="210">
        <f t="shared" si="2"/>
        <v>0</v>
      </c>
      <c r="S103" s="210">
        <v>0</v>
      </c>
      <c r="T103" s="211">
        <f t="shared" si="3"/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 t="shared" si="4"/>
        <v>0</v>
      </c>
      <c r="BF103" s="212">
        <f t="shared" si="5"/>
        <v>0</v>
      </c>
      <c r="BG103" s="212">
        <f t="shared" si="6"/>
        <v>0</v>
      </c>
      <c r="BH103" s="212">
        <f t="shared" si="7"/>
        <v>0</v>
      </c>
      <c r="BI103" s="212">
        <f t="shared" si="8"/>
        <v>0</v>
      </c>
      <c r="BJ103" s="22" t="s">
        <v>79</v>
      </c>
      <c r="BK103" s="212">
        <f t="shared" si="9"/>
        <v>0</v>
      </c>
      <c r="BL103" s="22" t="s">
        <v>115</v>
      </c>
      <c r="BM103" s="22" t="s">
        <v>690</v>
      </c>
    </row>
    <row r="104" spans="2:65" s="1" customFormat="1" ht="25.5" customHeight="1">
      <c r="B104" s="39"/>
      <c r="C104" s="201" t="s">
        <v>195</v>
      </c>
      <c r="D104" s="201" t="s">
        <v>161</v>
      </c>
      <c r="E104" s="202" t="s">
        <v>691</v>
      </c>
      <c r="F104" s="203" t="s">
        <v>692</v>
      </c>
      <c r="G104" s="204" t="s">
        <v>373</v>
      </c>
      <c r="H104" s="205">
        <v>1</v>
      </c>
      <c r="I104" s="206"/>
      <c r="J104" s="207">
        <f t="shared" si="0"/>
        <v>0</v>
      </c>
      <c r="K104" s="203" t="s">
        <v>21</v>
      </c>
      <c r="L104" s="59"/>
      <c r="M104" s="208" t="s">
        <v>21</v>
      </c>
      <c r="N104" s="209" t="s">
        <v>43</v>
      </c>
      <c r="O104" s="40"/>
      <c r="P104" s="210">
        <f t="shared" si="1"/>
        <v>0</v>
      </c>
      <c r="Q104" s="210">
        <v>0</v>
      </c>
      <c r="R104" s="210">
        <f t="shared" si="2"/>
        <v>0</v>
      </c>
      <c r="S104" s="210">
        <v>0</v>
      </c>
      <c r="T104" s="211">
        <f t="shared" si="3"/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 t="shared" si="4"/>
        <v>0</v>
      </c>
      <c r="BF104" s="212">
        <f t="shared" si="5"/>
        <v>0</v>
      </c>
      <c r="BG104" s="212">
        <f t="shared" si="6"/>
        <v>0</v>
      </c>
      <c r="BH104" s="212">
        <f t="shared" si="7"/>
        <v>0</v>
      </c>
      <c r="BI104" s="212">
        <f t="shared" si="8"/>
        <v>0</v>
      </c>
      <c r="BJ104" s="22" t="s">
        <v>79</v>
      </c>
      <c r="BK104" s="212">
        <f t="shared" si="9"/>
        <v>0</v>
      </c>
      <c r="BL104" s="22" t="s">
        <v>115</v>
      </c>
      <c r="BM104" s="22" t="s">
        <v>693</v>
      </c>
    </row>
    <row r="105" spans="2:65" s="12" customFormat="1">
      <c r="B105" s="213"/>
      <c r="C105" s="214"/>
      <c r="D105" s="215" t="s">
        <v>167</v>
      </c>
      <c r="E105" s="224" t="s">
        <v>21</v>
      </c>
      <c r="F105" s="216" t="s">
        <v>694</v>
      </c>
      <c r="G105" s="214"/>
      <c r="H105" s="217">
        <v>1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167</v>
      </c>
      <c r="AU105" s="223" t="s">
        <v>81</v>
      </c>
      <c r="AV105" s="12" t="s">
        <v>81</v>
      </c>
      <c r="AW105" s="12" t="s">
        <v>35</v>
      </c>
      <c r="AX105" s="12" t="s">
        <v>79</v>
      </c>
      <c r="AY105" s="223" t="s">
        <v>158</v>
      </c>
    </row>
    <row r="106" spans="2:65" s="1" customFormat="1" ht="16.5" customHeight="1">
      <c r="B106" s="39"/>
      <c r="C106" s="201" t="s">
        <v>199</v>
      </c>
      <c r="D106" s="201" t="s">
        <v>161</v>
      </c>
      <c r="E106" s="202" t="s">
        <v>547</v>
      </c>
      <c r="F106" s="203" t="s">
        <v>548</v>
      </c>
      <c r="G106" s="204" t="s">
        <v>373</v>
      </c>
      <c r="H106" s="205">
        <v>2</v>
      </c>
      <c r="I106" s="206"/>
      <c r="J106" s="207">
        <f>ROUND(I106*H106,2)</f>
        <v>0</v>
      </c>
      <c r="K106" s="203" t="s">
        <v>21</v>
      </c>
      <c r="L106" s="59"/>
      <c r="M106" s="208" t="s">
        <v>21</v>
      </c>
      <c r="N106" s="209" t="s">
        <v>43</v>
      </c>
      <c r="O106" s="40"/>
      <c r="P106" s="210">
        <f>O106*H106</f>
        <v>0</v>
      </c>
      <c r="Q106" s="210">
        <v>2.5999999999999999E-2</v>
      </c>
      <c r="R106" s="210">
        <f>Q106*H106</f>
        <v>5.1999999999999998E-2</v>
      </c>
      <c r="S106" s="210">
        <v>0</v>
      </c>
      <c r="T106" s="211">
        <f>S106*H106</f>
        <v>0</v>
      </c>
      <c r="AR106" s="22" t="s">
        <v>115</v>
      </c>
      <c r="AT106" s="22" t="s">
        <v>161</v>
      </c>
      <c r="AU106" s="22" t="s">
        <v>81</v>
      </c>
      <c r="AY106" s="22" t="s">
        <v>158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2" t="s">
        <v>79</v>
      </c>
      <c r="BK106" s="212">
        <f>ROUND(I106*H106,2)</f>
        <v>0</v>
      </c>
      <c r="BL106" s="22" t="s">
        <v>115</v>
      </c>
      <c r="BM106" s="22" t="s">
        <v>549</v>
      </c>
    </row>
    <row r="107" spans="2:65" s="1" customFormat="1" ht="16.5" customHeight="1">
      <c r="B107" s="39"/>
      <c r="C107" s="201" t="s">
        <v>206</v>
      </c>
      <c r="D107" s="201" t="s">
        <v>161</v>
      </c>
      <c r="E107" s="202" t="s">
        <v>695</v>
      </c>
      <c r="F107" s="203" t="s">
        <v>696</v>
      </c>
      <c r="G107" s="204" t="s">
        <v>485</v>
      </c>
      <c r="H107" s="205">
        <v>107</v>
      </c>
      <c r="I107" s="206"/>
      <c r="J107" s="207">
        <f>ROUND(I107*H107,2)</f>
        <v>0</v>
      </c>
      <c r="K107" s="203" t="s">
        <v>165</v>
      </c>
      <c r="L107" s="59"/>
      <c r="M107" s="208" t="s">
        <v>21</v>
      </c>
      <c r="N107" s="209" t="s">
        <v>43</v>
      </c>
      <c r="O107" s="40"/>
      <c r="P107" s="210">
        <f>O107*H107</f>
        <v>0</v>
      </c>
      <c r="Q107" s="210">
        <v>9.0000000000000006E-5</v>
      </c>
      <c r="R107" s="210">
        <f>Q107*H107</f>
        <v>9.6300000000000014E-3</v>
      </c>
      <c r="S107" s="210">
        <v>0</v>
      </c>
      <c r="T107" s="211">
        <f>S107*H107</f>
        <v>0</v>
      </c>
      <c r="AR107" s="22" t="s">
        <v>115</v>
      </c>
      <c r="AT107" s="22" t="s">
        <v>161</v>
      </c>
      <c r="AU107" s="22" t="s">
        <v>81</v>
      </c>
      <c r="AY107" s="22" t="s">
        <v>158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115</v>
      </c>
      <c r="BM107" s="22" t="s">
        <v>697</v>
      </c>
    </row>
    <row r="108" spans="2:65" s="11" customFormat="1" ht="29.85" customHeight="1">
      <c r="B108" s="185"/>
      <c r="C108" s="186"/>
      <c r="D108" s="187" t="s">
        <v>71</v>
      </c>
      <c r="E108" s="199" t="s">
        <v>555</v>
      </c>
      <c r="F108" s="199" t="s">
        <v>556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SUM(P109:P110)</f>
        <v>0</v>
      </c>
      <c r="Q108" s="193"/>
      <c r="R108" s="194">
        <f>SUM(R109:R110)</f>
        <v>0</v>
      </c>
      <c r="S108" s="193"/>
      <c r="T108" s="195">
        <f>SUM(T109:T110)</f>
        <v>0</v>
      </c>
      <c r="AR108" s="196" t="s">
        <v>79</v>
      </c>
      <c r="AT108" s="197" t="s">
        <v>71</v>
      </c>
      <c r="AU108" s="197" t="s">
        <v>79</v>
      </c>
      <c r="AY108" s="196" t="s">
        <v>158</v>
      </c>
      <c r="BK108" s="198">
        <f>SUM(BK109:BK110)</f>
        <v>0</v>
      </c>
    </row>
    <row r="109" spans="2:65" s="1" customFormat="1" ht="38.25" customHeight="1">
      <c r="B109" s="39"/>
      <c r="C109" s="201" t="s">
        <v>210</v>
      </c>
      <c r="D109" s="201" t="s">
        <v>161</v>
      </c>
      <c r="E109" s="202" t="s">
        <v>698</v>
      </c>
      <c r="F109" s="203" t="s">
        <v>699</v>
      </c>
      <c r="G109" s="204" t="s">
        <v>203</v>
      </c>
      <c r="H109" s="205">
        <v>1.099</v>
      </c>
      <c r="I109" s="206"/>
      <c r="J109" s="207">
        <f>ROUND(I109*H109,2)</f>
        <v>0</v>
      </c>
      <c r="K109" s="203" t="s">
        <v>165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2" t="s">
        <v>115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115</v>
      </c>
      <c r="BM109" s="22" t="s">
        <v>700</v>
      </c>
    </row>
    <row r="110" spans="2:65" s="1" customFormat="1" ht="38.25" customHeight="1">
      <c r="B110" s="39"/>
      <c r="C110" s="201" t="s">
        <v>218</v>
      </c>
      <c r="D110" s="201" t="s">
        <v>161</v>
      </c>
      <c r="E110" s="202" t="s">
        <v>701</v>
      </c>
      <c r="F110" s="203" t="s">
        <v>702</v>
      </c>
      <c r="G110" s="204" t="s">
        <v>203</v>
      </c>
      <c r="H110" s="205">
        <v>1.099</v>
      </c>
      <c r="I110" s="206"/>
      <c r="J110" s="207">
        <f>ROUND(I110*H110,2)</f>
        <v>0</v>
      </c>
      <c r="K110" s="203" t="s">
        <v>165</v>
      </c>
      <c r="L110" s="59"/>
      <c r="M110" s="208" t="s">
        <v>21</v>
      </c>
      <c r="N110" s="209" t="s">
        <v>43</v>
      </c>
      <c r="O110" s="4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2" t="s">
        <v>115</v>
      </c>
      <c r="AT110" s="22" t="s">
        <v>161</v>
      </c>
      <c r="AU110" s="22" t="s">
        <v>81</v>
      </c>
      <c r="AY110" s="22" t="s">
        <v>158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115</v>
      </c>
      <c r="BM110" s="22" t="s">
        <v>703</v>
      </c>
    </row>
    <row r="111" spans="2:65" s="11" customFormat="1" ht="37.35" customHeight="1">
      <c r="B111" s="185"/>
      <c r="C111" s="186"/>
      <c r="D111" s="187" t="s">
        <v>71</v>
      </c>
      <c r="E111" s="188" t="s">
        <v>200</v>
      </c>
      <c r="F111" s="188" t="s">
        <v>563</v>
      </c>
      <c r="G111" s="186"/>
      <c r="H111" s="186"/>
      <c r="I111" s="189"/>
      <c r="J111" s="190">
        <f>BK111</f>
        <v>0</v>
      </c>
      <c r="K111" s="186"/>
      <c r="L111" s="191"/>
      <c r="M111" s="192"/>
      <c r="N111" s="193"/>
      <c r="O111" s="193"/>
      <c r="P111" s="194">
        <f>P112</f>
        <v>0</v>
      </c>
      <c r="Q111" s="193"/>
      <c r="R111" s="194">
        <f>R112</f>
        <v>2.4139999999999998E-2</v>
      </c>
      <c r="S111" s="193"/>
      <c r="T111" s="195">
        <f>T112</f>
        <v>0</v>
      </c>
      <c r="AR111" s="196" t="s">
        <v>90</v>
      </c>
      <c r="AT111" s="197" t="s">
        <v>71</v>
      </c>
      <c r="AU111" s="197" t="s">
        <v>72</v>
      </c>
      <c r="AY111" s="196" t="s">
        <v>158</v>
      </c>
      <c r="BK111" s="198">
        <f>BK112</f>
        <v>0</v>
      </c>
    </row>
    <row r="112" spans="2:65" s="11" customFormat="1" ht="19.899999999999999" customHeight="1">
      <c r="B112" s="185"/>
      <c r="C112" s="186"/>
      <c r="D112" s="187" t="s">
        <v>71</v>
      </c>
      <c r="E112" s="199" t="s">
        <v>564</v>
      </c>
      <c r="F112" s="199" t="s">
        <v>565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SUM(P113:P116)</f>
        <v>0</v>
      </c>
      <c r="Q112" s="193"/>
      <c r="R112" s="194">
        <f>SUM(R113:R116)</f>
        <v>2.4139999999999998E-2</v>
      </c>
      <c r="S112" s="193"/>
      <c r="T112" s="195">
        <f>SUM(T113:T116)</f>
        <v>0</v>
      </c>
      <c r="AR112" s="196" t="s">
        <v>90</v>
      </c>
      <c r="AT112" s="197" t="s">
        <v>71</v>
      </c>
      <c r="AU112" s="197" t="s">
        <v>79</v>
      </c>
      <c r="AY112" s="196" t="s">
        <v>158</v>
      </c>
      <c r="BK112" s="198">
        <f>SUM(BK113:BK116)</f>
        <v>0</v>
      </c>
    </row>
    <row r="113" spans="2:65" s="1" customFormat="1" ht="16.5" customHeight="1">
      <c r="B113" s="39"/>
      <c r="C113" s="201" t="s">
        <v>223</v>
      </c>
      <c r="D113" s="201" t="s">
        <v>161</v>
      </c>
      <c r="E113" s="202" t="s">
        <v>704</v>
      </c>
      <c r="F113" s="203" t="s">
        <v>705</v>
      </c>
      <c r="G113" s="204" t="s">
        <v>373</v>
      </c>
      <c r="H113" s="205">
        <v>2</v>
      </c>
      <c r="I113" s="206"/>
      <c r="J113" s="207">
        <f>ROUND(I113*H113,2)</f>
        <v>0</v>
      </c>
      <c r="K113" s="203" t="s">
        <v>165</v>
      </c>
      <c r="L113" s="59"/>
      <c r="M113" s="208" t="s">
        <v>21</v>
      </c>
      <c r="N113" s="209" t="s">
        <v>43</v>
      </c>
      <c r="O113" s="40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2" t="s">
        <v>387</v>
      </c>
      <c r="AT113" s="22" t="s">
        <v>161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387</v>
      </c>
      <c r="BM113" s="22" t="s">
        <v>706</v>
      </c>
    </row>
    <row r="114" spans="2:65" s="1" customFormat="1" ht="16.5" customHeight="1">
      <c r="B114" s="39"/>
      <c r="C114" s="236" t="s">
        <v>226</v>
      </c>
      <c r="D114" s="236" t="s">
        <v>200</v>
      </c>
      <c r="E114" s="237" t="s">
        <v>707</v>
      </c>
      <c r="F114" s="238" t="s">
        <v>708</v>
      </c>
      <c r="G114" s="239" t="s">
        <v>686</v>
      </c>
      <c r="H114" s="240">
        <v>1</v>
      </c>
      <c r="I114" s="241"/>
      <c r="J114" s="242">
        <f>ROUND(I114*H114,2)</f>
        <v>0</v>
      </c>
      <c r="K114" s="238" t="s">
        <v>21</v>
      </c>
      <c r="L114" s="243"/>
      <c r="M114" s="244" t="s">
        <v>21</v>
      </c>
      <c r="N114" s="245" t="s">
        <v>43</v>
      </c>
      <c r="O114" s="40"/>
      <c r="P114" s="210">
        <f>O114*H114</f>
        <v>0</v>
      </c>
      <c r="Q114" s="210">
        <v>7.4999999999999997E-3</v>
      </c>
      <c r="R114" s="210">
        <f>Q114*H114</f>
        <v>7.4999999999999997E-3</v>
      </c>
      <c r="S114" s="210">
        <v>0</v>
      </c>
      <c r="T114" s="211">
        <f>S114*H114</f>
        <v>0</v>
      </c>
      <c r="AR114" s="22" t="s">
        <v>195</v>
      </c>
      <c r="AT114" s="22" t="s">
        <v>200</v>
      </c>
      <c r="AU114" s="22" t="s">
        <v>81</v>
      </c>
      <c r="AY114" s="22" t="s">
        <v>158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2" t="s">
        <v>79</v>
      </c>
      <c r="BK114" s="212">
        <f>ROUND(I114*H114,2)</f>
        <v>0</v>
      </c>
      <c r="BL114" s="22" t="s">
        <v>115</v>
      </c>
      <c r="BM114" s="22" t="s">
        <v>709</v>
      </c>
    </row>
    <row r="115" spans="2:65" s="1" customFormat="1" ht="27">
      <c r="B115" s="39"/>
      <c r="C115" s="61"/>
      <c r="D115" s="215" t="s">
        <v>576</v>
      </c>
      <c r="E115" s="61"/>
      <c r="F115" s="249" t="s">
        <v>710</v>
      </c>
      <c r="G115" s="61"/>
      <c r="H115" s="61"/>
      <c r="I115" s="170"/>
      <c r="J115" s="61"/>
      <c r="K115" s="61"/>
      <c r="L115" s="59"/>
      <c r="M115" s="250"/>
      <c r="N115" s="40"/>
      <c r="O115" s="40"/>
      <c r="P115" s="40"/>
      <c r="Q115" s="40"/>
      <c r="R115" s="40"/>
      <c r="S115" s="40"/>
      <c r="T115" s="76"/>
      <c r="AT115" s="22" t="s">
        <v>576</v>
      </c>
      <c r="AU115" s="22" t="s">
        <v>81</v>
      </c>
    </row>
    <row r="116" spans="2:65" s="1" customFormat="1" ht="16.5" customHeight="1">
      <c r="B116" s="39"/>
      <c r="C116" s="236" t="s">
        <v>10</v>
      </c>
      <c r="D116" s="236" t="s">
        <v>200</v>
      </c>
      <c r="E116" s="237" t="s">
        <v>711</v>
      </c>
      <c r="F116" s="238" t="s">
        <v>712</v>
      </c>
      <c r="G116" s="239" t="s">
        <v>686</v>
      </c>
      <c r="H116" s="240">
        <v>1</v>
      </c>
      <c r="I116" s="241"/>
      <c r="J116" s="242">
        <f>ROUND(I116*H116,2)</f>
        <v>0</v>
      </c>
      <c r="K116" s="238" t="s">
        <v>21</v>
      </c>
      <c r="L116" s="243"/>
      <c r="M116" s="244" t="s">
        <v>21</v>
      </c>
      <c r="N116" s="251" t="s">
        <v>43</v>
      </c>
      <c r="O116" s="252"/>
      <c r="P116" s="253">
        <f>O116*H116</f>
        <v>0</v>
      </c>
      <c r="Q116" s="253">
        <v>1.6639999999999999E-2</v>
      </c>
      <c r="R116" s="253">
        <f>Q116*H116</f>
        <v>1.6639999999999999E-2</v>
      </c>
      <c r="S116" s="253">
        <v>0</v>
      </c>
      <c r="T116" s="254">
        <f>S116*H116</f>
        <v>0</v>
      </c>
      <c r="AR116" s="22" t="s">
        <v>195</v>
      </c>
      <c r="AT116" s="22" t="s">
        <v>200</v>
      </c>
      <c r="AU116" s="22" t="s">
        <v>81</v>
      </c>
      <c r="AY116" s="22" t="s">
        <v>158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2" t="s">
        <v>79</v>
      </c>
      <c r="BK116" s="212">
        <f>ROUND(I116*H116,2)</f>
        <v>0</v>
      </c>
      <c r="BL116" s="22" t="s">
        <v>115</v>
      </c>
      <c r="BM116" s="22" t="s">
        <v>713</v>
      </c>
    </row>
    <row r="117" spans="2:65" s="1" customFormat="1" ht="6.95" customHeight="1">
      <c r="B117" s="54"/>
      <c r="C117" s="55"/>
      <c r="D117" s="55"/>
      <c r="E117" s="55"/>
      <c r="F117" s="55"/>
      <c r="G117" s="55"/>
      <c r="H117" s="55"/>
      <c r="I117" s="146"/>
      <c r="J117" s="55"/>
      <c r="K117" s="55"/>
      <c r="L117" s="59"/>
    </row>
  </sheetData>
  <sheetProtection algorithmName="SHA-512" hashValue="k9GBBfWpoLpHmiK7anPz3jo3R6y0yV/hqtU72/4BAjJyZvWPpVryqgUzlJGoJhxBxxxQlT0ixoUmvudY5zFGuA==" saltValue="kG/HMsiciZhDPhGeXJw3KJiK+tUaqJUmHpR8Oqr0riS1wJfwZo1+ZyyV69AhJAgBhrktvLBJqVFokTrL73w6Gg==" spinCount="100000" sheet="1" objects="1" scenarios="1" formatColumns="0" formatRows="0" autoFilter="0"/>
  <autoFilter ref="C92:K116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79:H79"/>
    <mergeCell ref="E83:H83"/>
    <mergeCell ref="E81:H81"/>
    <mergeCell ref="E85:H85"/>
    <mergeCell ref="J59:J60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100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714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ROUND(J96,2)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ROUND(SUM(BE96:BE143), 2)</f>
        <v>0</v>
      </c>
      <c r="G34" s="40"/>
      <c r="H34" s="40"/>
      <c r="I34" s="138">
        <v>0.21</v>
      </c>
      <c r="J34" s="137">
        <f>ROUND(ROUND((SUM(BE96:BE143)),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ROUND(SUM(BF96:BF143), 2)</f>
        <v>0</v>
      </c>
      <c r="G35" s="40"/>
      <c r="H35" s="40"/>
      <c r="I35" s="138">
        <v>0.15</v>
      </c>
      <c r="J35" s="137">
        <f>ROUND(ROUND((SUM(BF96:BF143)),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ROUND(SUM(BG96:BG143),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ROUND(SUM(BH96:BH143),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ROUND(SUM(BI96:BI143),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04 - NAPOJENÍ UŽITKOVÉ VODY NA PVN 1 (SVS)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J96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J97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J98</f>
        <v>0</v>
      </c>
      <c r="K66" s="169"/>
    </row>
    <row r="67" spans="2:12" s="9" customFormat="1" ht="19.899999999999999" customHeight="1">
      <c r="B67" s="163"/>
      <c r="C67" s="164"/>
      <c r="D67" s="165" t="s">
        <v>715</v>
      </c>
      <c r="E67" s="166"/>
      <c r="F67" s="166"/>
      <c r="G67" s="166"/>
      <c r="H67" s="166"/>
      <c r="I67" s="167"/>
      <c r="J67" s="168">
        <f>J106</f>
        <v>0</v>
      </c>
      <c r="K67" s="169"/>
    </row>
    <row r="68" spans="2:12" s="9" customFormat="1" ht="19.899999999999999" customHeight="1">
      <c r="B68" s="163"/>
      <c r="C68" s="164"/>
      <c r="D68" s="165" t="s">
        <v>538</v>
      </c>
      <c r="E68" s="166"/>
      <c r="F68" s="166"/>
      <c r="G68" s="166"/>
      <c r="H68" s="166"/>
      <c r="I68" s="167"/>
      <c r="J68" s="168">
        <f>J108</f>
        <v>0</v>
      </c>
      <c r="K68" s="169"/>
    </row>
    <row r="69" spans="2:12" s="8" customFormat="1" ht="24.95" customHeight="1">
      <c r="B69" s="156"/>
      <c r="C69" s="157"/>
      <c r="D69" s="158" t="s">
        <v>716</v>
      </c>
      <c r="E69" s="159"/>
      <c r="F69" s="159"/>
      <c r="G69" s="159"/>
      <c r="H69" s="159"/>
      <c r="I69" s="160"/>
      <c r="J69" s="161">
        <f>J111</f>
        <v>0</v>
      </c>
      <c r="K69" s="162"/>
    </row>
    <row r="70" spans="2:12" s="9" customFormat="1" ht="19.899999999999999" customHeight="1">
      <c r="B70" s="163"/>
      <c r="C70" s="164"/>
      <c r="D70" s="165" t="s">
        <v>717</v>
      </c>
      <c r="E70" s="166"/>
      <c r="F70" s="166"/>
      <c r="G70" s="166"/>
      <c r="H70" s="166"/>
      <c r="I70" s="167"/>
      <c r="J70" s="168">
        <f>J112</f>
        <v>0</v>
      </c>
      <c r="K70" s="169"/>
    </row>
    <row r="71" spans="2:12" s="8" customFormat="1" ht="24.95" customHeight="1">
      <c r="B71" s="156"/>
      <c r="C71" s="157"/>
      <c r="D71" s="158" t="s">
        <v>539</v>
      </c>
      <c r="E71" s="159"/>
      <c r="F71" s="159"/>
      <c r="G71" s="159"/>
      <c r="H71" s="159"/>
      <c r="I71" s="160"/>
      <c r="J71" s="161">
        <f>J114</f>
        <v>0</v>
      </c>
      <c r="K71" s="162"/>
    </row>
    <row r="72" spans="2:12" s="9" customFormat="1" ht="19.899999999999999" customHeight="1">
      <c r="B72" s="163"/>
      <c r="C72" s="164"/>
      <c r="D72" s="165" t="s">
        <v>540</v>
      </c>
      <c r="E72" s="166"/>
      <c r="F72" s="166"/>
      <c r="G72" s="166"/>
      <c r="H72" s="166"/>
      <c r="I72" s="167"/>
      <c r="J72" s="168">
        <f>J115</f>
        <v>0</v>
      </c>
      <c r="K72" s="169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25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46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9"/>
      <c r="J78" s="58"/>
      <c r="K78" s="58"/>
      <c r="L78" s="59"/>
    </row>
    <row r="79" spans="2:12" s="1" customFormat="1" ht="36.950000000000003" customHeight="1">
      <c r="B79" s="39"/>
      <c r="C79" s="60" t="s">
        <v>143</v>
      </c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70"/>
      <c r="J80" s="61"/>
      <c r="K80" s="61"/>
      <c r="L80" s="59"/>
    </row>
    <row r="81" spans="2:63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70"/>
      <c r="J81" s="61"/>
      <c r="K81" s="61"/>
      <c r="L81" s="59"/>
    </row>
    <row r="82" spans="2:63" s="1" customFormat="1" ht="16.5" customHeight="1">
      <c r="B82" s="39"/>
      <c r="C82" s="61"/>
      <c r="D82" s="61"/>
      <c r="E82" s="308" t="str">
        <f>E7</f>
        <v>Výstavba inženýrských sítí v prostoru Slatinice - produktovody a trubní sítě</v>
      </c>
      <c r="F82" s="309"/>
      <c r="G82" s="309"/>
      <c r="H82" s="309"/>
      <c r="I82" s="170"/>
      <c r="J82" s="61"/>
      <c r="K82" s="61"/>
      <c r="L82" s="59"/>
    </row>
    <row r="83" spans="2:63" ht="15">
      <c r="B83" s="26"/>
      <c r="C83" s="63" t="s">
        <v>124</v>
      </c>
      <c r="D83" s="171"/>
      <c r="E83" s="171"/>
      <c r="F83" s="171"/>
      <c r="G83" s="171"/>
      <c r="H83" s="171"/>
      <c r="J83" s="171"/>
      <c r="K83" s="171"/>
      <c r="L83" s="172"/>
    </row>
    <row r="84" spans="2:63" ht="16.5" customHeight="1">
      <c r="B84" s="26"/>
      <c r="C84" s="171"/>
      <c r="D84" s="171"/>
      <c r="E84" s="308" t="s">
        <v>125</v>
      </c>
      <c r="F84" s="312"/>
      <c r="G84" s="312"/>
      <c r="H84" s="312"/>
      <c r="J84" s="171"/>
      <c r="K84" s="171"/>
      <c r="L84" s="172"/>
    </row>
    <row r="85" spans="2:63" ht="15">
      <c r="B85" s="26"/>
      <c r="C85" s="63" t="s">
        <v>126</v>
      </c>
      <c r="D85" s="171"/>
      <c r="E85" s="171"/>
      <c r="F85" s="171"/>
      <c r="G85" s="171"/>
      <c r="H85" s="171"/>
      <c r="J85" s="171"/>
      <c r="K85" s="171"/>
      <c r="L85" s="172"/>
    </row>
    <row r="86" spans="2:63" s="1" customFormat="1" ht="16.5" customHeight="1">
      <c r="B86" s="39"/>
      <c r="C86" s="61"/>
      <c r="D86" s="61"/>
      <c r="E86" s="311" t="s">
        <v>533</v>
      </c>
      <c r="F86" s="302"/>
      <c r="G86" s="302"/>
      <c r="H86" s="302"/>
      <c r="I86" s="170"/>
      <c r="J86" s="61"/>
      <c r="K86" s="61"/>
      <c r="L86" s="59"/>
    </row>
    <row r="87" spans="2:63" s="1" customFormat="1" ht="14.45" customHeight="1">
      <c r="B87" s="39"/>
      <c r="C87" s="63" t="s">
        <v>534</v>
      </c>
      <c r="D87" s="61"/>
      <c r="E87" s="61"/>
      <c r="F87" s="61"/>
      <c r="G87" s="61"/>
      <c r="H87" s="61"/>
      <c r="I87" s="170"/>
      <c r="J87" s="61"/>
      <c r="K87" s="61"/>
      <c r="L87" s="59"/>
    </row>
    <row r="88" spans="2:63" s="1" customFormat="1" ht="17.25" customHeight="1">
      <c r="B88" s="39"/>
      <c r="C88" s="61"/>
      <c r="D88" s="61"/>
      <c r="E88" s="270" t="str">
        <f>E13</f>
        <v>04 - NAPOJENÍ UŽITKOVÉ VODY NA PVN 1 (SVS)</v>
      </c>
      <c r="F88" s="302"/>
      <c r="G88" s="302"/>
      <c r="H88" s="302"/>
      <c r="I88" s="170"/>
      <c r="J88" s="61"/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70"/>
      <c r="J89" s="61"/>
      <c r="K89" s="61"/>
      <c r="L89" s="59"/>
    </row>
    <row r="90" spans="2:63" s="1" customFormat="1" ht="18" customHeight="1">
      <c r="B90" s="39"/>
      <c r="C90" s="63" t="s">
        <v>23</v>
      </c>
      <c r="D90" s="61"/>
      <c r="E90" s="61"/>
      <c r="F90" s="173" t="str">
        <f>F16</f>
        <v xml:space="preserve"> </v>
      </c>
      <c r="G90" s="61"/>
      <c r="H90" s="61"/>
      <c r="I90" s="174" t="s">
        <v>25</v>
      </c>
      <c r="J90" s="71" t="str">
        <f>IF(J16="","",J16)</f>
        <v>30. 11. 2017</v>
      </c>
      <c r="K90" s="61"/>
      <c r="L90" s="59"/>
    </row>
    <row r="91" spans="2:63" s="1" customFormat="1" ht="6.9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3" s="1" customFormat="1" ht="15">
      <c r="B92" s="39"/>
      <c r="C92" s="63" t="s">
        <v>27</v>
      </c>
      <c r="D92" s="61"/>
      <c r="E92" s="61"/>
      <c r="F92" s="173" t="str">
        <f>E19</f>
        <v>Vršanská uhelná a.s.</v>
      </c>
      <c r="G92" s="61"/>
      <c r="H92" s="61"/>
      <c r="I92" s="174" t="s">
        <v>33</v>
      </c>
      <c r="J92" s="173" t="str">
        <f>E25</f>
        <v>B-PROJEKTY Teplice s.r.o.</v>
      </c>
      <c r="K92" s="61"/>
      <c r="L92" s="59"/>
    </row>
    <row r="93" spans="2:63" s="1" customFormat="1" ht="14.45" customHeight="1">
      <c r="B93" s="39"/>
      <c r="C93" s="63" t="s">
        <v>31</v>
      </c>
      <c r="D93" s="61"/>
      <c r="E93" s="61"/>
      <c r="F93" s="173" t="str">
        <f>IF(E22="","",E22)</f>
        <v/>
      </c>
      <c r="G93" s="61"/>
      <c r="H93" s="61"/>
      <c r="I93" s="170"/>
      <c r="J93" s="61"/>
      <c r="K93" s="61"/>
      <c r="L93" s="59"/>
    </row>
    <row r="94" spans="2:63" s="1" customFormat="1" ht="10.35" customHeight="1">
      <c r="B94" s="39"/>
      <c r="C94" s="61"/>
      <c r="D94" s="61"/>
      <c r="E94" s="61"/>
      <c r="F94" s="61"/>
      <c r="G94" s="61"/>
      <c r="H94" s="61"/>
      <c r="I94" s="170"/>
      <c r="J94" s="61"/>
      <c r="K94" s="61"/>
      <c r="L94" s="59"/>
    </row>
    <row r="95" spans="2:63" s="10" customFormat="1" ht="29.25" customHeight="1">
      <c r="B95" s="175"/>
      <c r="C95" s="176" t="s">
        <v>144</v>
      </c>
      <c r="D95" s="177" t="s">
        <v>57</v>
      </c>
      <c r="E95" s="177" t="s">
        <v>53</v>
      </c>
      <c r="F95" s="177" t="s">
        <v>145</v>
      </c>
      <c r="G95" s="177" t="s">
        <v>146</v>
      </c>
      <c r="H95" s="177" t="s">
        <v>147</v>
      </c>
      <c r="I95" s="178" t="s">
        <v>148</v>
      </c>
      <c r="J95" s="177" t="s">
        <v>130</v>
      </c>
      <c r="K95" s="179" t="s">
        <v>149</v>
      </c>
      <c r="L95" s="180"/>
      <c r="M95" s="79" t="s">
        <v>150</v>
      </c>
      <c r="N95" s="80" t="s">
        <v>42</v>
      </c>
      <c r="O95" s="80" t="s">
        <v>151</v>
      </c>
      <c r="P95" s="80" t="s">
        <v>152</v>
      </c>
      <c r="Q95" s="80" t="s">
        <v>153</v>
      </c>
      <c r="R95" s="80" t="s">
        <v>154</v>
      </c>
      <c r="S95" s="80" t="s">
        <v>155</v>
      </c>
      <c r="T95" s="81" t="s">
        <v>156</v>
      </c>
    </row>
    <row r="96" spans="2:63" s="1" customFormat="1" ht="29.25" customHeight="1">
      <c r="B96" s="39"/>
      <c r="C96" s="85" t="s">
        <v>131</v>
      </c>
      <c r="D96" s="61"/>
      <c r="E96" s="61"/>
      <c r="F96" s="61"/>
      <c r="G96" s="61"/>
      <c r="H96" s="61"/>
      <c r="I96" s="170"/>
      <c r="J96" s="181">
        <f>BK96</f>
        <v>0</v>
      </c>
      <c r="K96" s="61"/>
      <c r="L96" s="59"/>
      <c r="M96" s="82"/>
      <c r="N96" s="83"/>
      <c r="O96" s="83"/>
      <c r="P96" s="182">
        <f>P97+P111+P114</f>
        <v>0</v>
      </c>
      <c r="Q96" s="83"/>
      <c r="R96" s="182">
        <f>R97+R111+R114</f>
        <v>3.834387</v>
      </c>
      <c r="S96" s="83"/>
      <c r="T96" s="183">
        <f>T97+T111+T114</f>
        <v>0</v>
      </c>
      <c r="AT96" s="22" t="s">
        <v>71</v>
      </c>
      <c r="AU96" s="22" t="s">
        <v>132</v>
      </c>
      <c r="BK96" s="184">
        <f>BK97+BK111+BK114</f>
        <v>0</v>
      </c>
    </row>
    <row r="97" spans="2:65" s="11" customFormat="1" ht="37.35" customHeight="1">
      <c r="B97" s="185"/>
      <c r="C97" s="186"/>
      <c r="D97" s="187" t="s">
        <v>71</v>
      </c>
      <c r="E97" s="188" t="s">
        <v>157</v>
      </c>
      <c r="F97" s="188" t="s">
        <v>541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P98+P106+P108</f>
        <v>0</v>
      </c>
      <c r="Q97" s="193"/>
      <c r="R97" s="194">
        <f>R98+R106+R108</f>
        <v>0.37131500000000001</v>
      </c>
      <c r="S97" s="193"/>
      <c r="T97" s="195">
        <f>T98+T106+T108</f>
        <v>0</v>
      </c>
      <c r="AR97" s="196" t="s">
        <v>79</v>
      </c>
      <c r="AT97" s="197" t="s">
        <v>71</v>
      </c>
      <c r="AU97" s="197" t="s">
        <v>72</v>
      </c>
      <c r="AY97" s="196" t="s">
        <v>158</v>
      </c>
      <c r="BK97" s="198">
        <f>BK98+BK106+BK108</f>
        <v>0</v>
      </c>
    </row>
    <row r="98" spans="2:65" s="11" customFormat="1" ht="19.899999999999999" customHeight="1">
      <c r="B98" s="185"/>
      <c r="C98" s="186"/>
      <c r="D98" s="187" t="s">
        <v>71</v>
      </c>
      <c r="E98" s="199" t="s">
        <v>195</v>
      </c>
      <c r="F98" s="199" t="s">
        <v>542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SUM(P99:P105)</f>
        <v>0</v>
      </c>
      <c r="Q98" s="193"/>
      <c r="R98" s="194">
        <f>SUM(R99:R105)</f>
        <v>0.37109500000000001</v>
      </c>
      <c r="S98" s="193"/>
      <c r="T98" s="195">
        <f>SUM(T99:T105)</f>
        <v>0</v>
      </c>
      <c r="AR98" s="196" t="s">
        <v>79</v>
      </c>
      <c r="AT98" s="197" t="s">
        <v>71</v>
      </c>
      <c r="AU98" s="197" t="s">
        <v>79</v>
      </c>
      <c r="AY98" s="196" t="s">
        <v>158</v>
      </c>
      <c r="BK98" s="198">
        <f>SUM(BK99:BK105)</f>
        <v>0</v>
      </c>
    </row>
    <row r="99" spans="2:65" s="1" customFormat="1" ht="38.25" customHeight="1">
      <c r="B99" s="39"/>
      <c r="C99" s="201" t="s">
        <v>79</v>
      </c>
      <c r="D99" s="201" t="s">
        <v>161</v>
      </c>
      <c r="E99" s="202" t="s">
        <v>718</v>
      </c>
      <c r="F99" s="203" t="s">
        <v>719</v>
      </c>
      <c r="G99" s="204" t="s">
        <v>373</v>
      </c>
      <c r="H99" s="205">
        <v>1</v>
      </c>
      <c r="I99" s="206"/>
      <c r="J99" s="207">
        <f>ROUND(I99*H99,2)</f>
        <v>0</v>
      </c>
      <c r="K99" s="203" t="s">
        <v>165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1.299E-2</v>
      </c>
      <c r="R99" s="210">
        <f>Q99*H99</f>
        <v>1.299E-2</v>
      </c>
      <c r="S99" s="210">
        <v>0</v>
      </c>
      <c r="T99" s="211">
        <f>S99*H99</f>
        <v>0</v>
      </c>
      <c r="AR99" s="22" t="s">
        <v>115</v>
      </c>
      <c r="AT99" s="22" t="s">
        <v>161</v>
      </c>
      <c r="AU99" s="22" t="s">
        <v>81</v>
      </c>
      <c r="AY99" s="22" t="s">
        <v>158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115</v>
      </c>
      <c r="BM99" s="22" t="s">
        <v>720</v>
      </c>
    </row>
    <row r="100" spans="2:65" s="1" customFormat="1" ht="16.5" customHeight="1">
      <c r="B100" s="39"/>
      <c r="C100" s="236" t="s">
        <v>81</v>
      </c>
      <c r="D100" s="236" t="s">
        <v>200</v>
      </c>
      <c r="E100" s="237" t="s">
        <v>721</v>
      </c>
      <c r="F100" s="238" t="s">
        <v>722</v>
      </c>
      <c r="G100" s="239" t="s">
        <v>686</v>
      </c>
      <c r="H100" s="240">
        <v>1</v>
      </c>
      <c r="I100" s="241"/>
      <c r="J100" s="242">
        <f>ROUND(I100*H100,2)</f>
        <v>0</v>
      </c>
      <c r="K100" s="238" t="s">
        <v>21</v>
      </c>
      <c r="L100" s="243"/>
      <c r="M100" s="244" t="s">
        <v>21</v>
      </c>
      <c r="N100" s="245" t="s">
        <v>43</v>
      </c>
      <c r="O100" s="40"/>
      <c r="P100" s="210">
        <f>O100*H100</f>
        <v>0</v>
      </c>
      <c r="Q100" s="210">
        <v>0.28199999999999997</v>
      </c>
      <c r="R100" s="210">
        <f>Q100*H100</f>
        <v>0.28199999999999997</v>
      </c>
      <c r="S100" s="210">
        <v>0</v>
      </c>
      <c r="T100" s="211">
        <f>S100*H100</f>
        <v>0</v>
      </c>
      <c r="AR100" s="22" t="s">
        <v>195</v>
      </c>
      <c r="AT100" s="22" t="s">
        <v>200</v>
      </c>
      <c r="AU100" s="22" t="s">
        <v>81</v>
      </c>
      <c r="AY100" s="22" t="s">
        <v>158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2" t="s">
        <v>79</v>
      </c>
      <c r="BK100" s="212">
        <f>ROUND(I100*H100,2)</f>
        <v>0</v>
      </c>
      <c r="BL100" s="22" t="s">
        <v>115</v>
      </c>
      <c r="BM100" s="22" t="s">
        <v>723</v>
      </c>
    </row>
    <row r="101" spans="2:65" s="1" customFormat="1" ht="16.5" customHeight="1">
      <c r="B101" s="39"/>
      <c r="C101" s="236" t="s">
        <v>90</v>
      </c>
      <c r="D101" s="236" t="s">
        <v>200</v>
      </c>
      <c r="E101" s="237" t="s">
        <v>724</v>
      </c>
      <c r="F101" s="238" t="s">
        <v>725</v>
      </c>
      <c r="G101" s="239" t="s">
        <v>686</v>
      </c>
      <c r="H101" s="240">
        <v>1</v>
      </c>
      <c r="I101" s="241"/>
      <c r="J101" s="242">
        <f>ROUND(I101*H101,2)</f>
        <v>0</v>
      </c>
      <c r="K101" s="238" t="s">
        <v>21</v>
      </c>
      <c r="L101" s="243"/>
      <c r="M101" s="244" t="s">
        <v>21</v>
      </c>
      <c r="N101" s="245" t="s">
        <v>43</v>
      </c>
      <c r="O101" s="40"/>
      <c r="P101" s="210">
        <f>O101*H101</f>
        <v>0</v>
      </c>
      <c r="Q101" s="210">
        <v>2.3E-2</v>
      </c>
      <c r="R101" s="210">
        <f>Q101*H101</f>
        <v>2.3E-2</v>
      </c>
      <c r="S101" s="210">
        <v>0</v>
      </c>
      <c r="T101" s="211">
        <f>S101*H101</f>
        <v>0</v>
      </c>
      <c r="AR101" s="22" t="s">
        <v>195</v>
      </c>
      <c r="AT101" s="22" t="s">
        <v>200</v>
      </c>
      <c r="AU101" s="22" t="s">
        <v>81</v>
      </c>
      <c r="AY101" s="22" t="s">
        <v>158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2" t="s">
        <v>79</v>
      </c>
      <c r="BK101" s="212">
        <f>ROUND(I101*H101,2)</f>
        <v>0</v>
      </c>
      <c r="BL101" s="22" t="s">
        <v>115</v>
      </c>
      <c r="BM101" s="22" t="s">
        <v>726</v>
      </c>
    </row>
    <row r="102" spans="2:65" s="1" customFormat="1" ht="27">
      <c r="B102" s="39"/>
      <c r="C102" s="61"/>
      <c r="D102" s="215" t="s">
        <v>576</v>
      </c>
      <c r="E102" s="61"/>
      <c r="F102" s="249" t="s">
        <v>727</v>
      </c>
      <c r="G102" s="61"/>
      <c r="H102" s="61"/>
      <c r="I102" s="170"/>
      <c r="J102" s="61"/>
      <c r="K102" s="61"/>
      <c r="L102" s="59"/>
      <c r="M102" s="250"/>
      <c r="N102" s="40"/>
      <c r="O102" s="40"/>
      <c r="P102" s="40"/>
      <c r="Q102" s="40"/>
      <c r="R102" s="40"/>
      <c r="S102" s="40"/>
      <c r="T102" s="76"/>
      <c r="AT102" s="22" t="s">
        <v>576</v>
      </c>
      <c r="AU102" s="22" t="s">
        <v>81</v>
      </c>
    </row>
    <row r="103" spans="2:65" s="1" customFormat="1" ht="16.5" customHeight="1">
      <c r="B103" s="39"/>
      <c r="C103" s="201" t="s">
        <v>115</v>
      </c>
      <c r="D103" s="201" t="s">
        <v>161</v>
      </c>
      <c r="E103" s="202" t="s">
        <v>728</v>
      </c>
      <c r="F103" s="203" t="s">
        <v>729</v>
      </c>
      <c r="G103" s="204" t="s">
        <v>485</v>
      </c>
      <c r="H103" s="205">
        <v>10.43</v>
      </c>
      <c r="I103" s="206"/>
      <c r="J103" s="207">
        <f>ROUND(I103*H103,2)</f>
        <v>0</v>
      </c>
      <c r="K103" s="203" t="s">
        <v>165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115</v>
      </c>
      <c r="BM103" s="22" t="s">
        <v>730</v>
      </c>
    </row>
    <row r="104" spans="2:65" s="1" customFormat="1" ht="16.5" customHeight="1">
      <c r="B104" s="39"/>
      <c r="C104" s="201" t="s">
        <v>179</v>
      </c>
      <c r="D104" s="201" t="s">
        <v>161</v>
      </c>
      <c r="E104" s="202" t="s">
        <v>547</v>
      </c>
      <c r="F104" s="203" t="s">
        <v>548</v>
      </c>
      <c r="G104" s="204" t="s">
        <v>373</v>
      </c>
      <c r="H104" s="205">
        <v>2</v>
      </c>
      <c r="I104" s="206"/>
      <c r="J104" s="207">
        <f>ROUND(I104*H104,2)</f>
        <v>0</v>
      </c>
      <c r="K104" s="203" t="s">
        <v>21</v>
      </c>
      <c r="L104" s="59"/>
      <c r="M104" s="208" t="s">
        <v>21</v>
      </c>
      <c r="N104" s="209" t="s">
        <v>43</v>
      </c>
      <c r="O104" s="40"/>
      <c r="P104" s="210">
        <f>O104*H104</f>
        <v>0</v>
      </c>
      <c r="Q104" s="210">
        <v>2.5999999999999999E-2</v>
      </c>
      <c r="R104" s="210">
        <f>Q104*H104</f>
        <v>5.1999999999999998E-2</v>
      </c>
      <c r="S104" s="210">
        <v>0</v>
      </c>
      <c r="T104" s="211">
        <f>S104*H104</f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2" t="s">
        <v>79</v>
      </c>
      <c r="BK104" s="212">
        <f>ROUND(I104*H104,2)</f>
        <v>0</v>
      </c>
      <c r="BL104" s="22" t="s">
        <v>115</v>
      </c>
      <c r="BM104" s="22" t="s">
        <v>549</v>
      </c>
    </row>
    <row r="105" spans="2:65" s="1" customFormat="1" ht="16.5" customHeight="1">
      <c r="B105" s="39"/>
      <c r="C105" s="201" t="s">
        <v>183</v>
      </c>
      <c r="D105" s="201" t="s">
        <v>161</v>
      </c>
      <c r="E105" s="202" t="s">
        <v>551</v>
      </c>
      <c r="F105" s="203" t="s">
        <v>552</v>
      </c>
      <c r="G105" s="204" t="s">
        <v>485</v>
      </c>
      <c r="H105" s="205">
        <v>8.5</v>
      </c>
      <c r="I105" s="206"/>
      <c r="J105" s="207">
        <f>ROUND(I105*H105,2)</f>
        <v>0</v>
      </c>
      <c r="K105" s="203" t="s">
        <v>165</v>
      </c>
      <c r="L105" s="59"/>
      <c r="M105" s="208" t="s">
        <v>21</v>
      </c>
      <c r="N105" s="209" t="s">
        <v>43</v>
      </c>
      <c r="O105" s="40"/>
      <c r="P105" s="210">
        <f>O105*H105</f>
        <v>0</v>
      </c>
      <c r="Q105" s="210">
        <v>1.2999999999999999E-4</v>
      </c>
      <c r="R105" s="210">
        <f>Q105*H105</f>
        <v>1.1049999999999999E-3</v>
      </c>
      <c r="S105" s="210">
        <v>0</v>
      </c>
      <c r="T105" s="211">
        <f>S105*H105</f>
        <v>0</v>
      </c>
      <c r="AR105" s="22" t="s">
        <v>115</v>
      </c>
      <c r="AT105" s="22" t="s">
        <v>161</v>
      </c>
      <c r="AU105" s="22" t="s">
        <v>81</v>
      </c>
      <c r="AY105" s="22" t="s">
        <v>158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2" t="s">
        <v>79</v>
      </c>
      <c r="BK105" s="212">
        <f>ROUND(I105*H105,2)</f>
        <v>0</v>
      </c>
      <c r="BL105" s="22" t="s">
        <v>115</v>
      </c>
      <c r="BM105" s="22" t="s">
        <v>553</v>
      </c>
    </row>
    <row r="106" spans="2:65" s="11" customFormat="1" ht="29.85" customHeight="1">
      <c r="B106" s="185"/>
      <c r="C106" s="186"/>
      <c r="D106" s="187" t="s">
        <v>71</v>
      </c>
      <c r="E106" s="199" t="s">
        <v>199</v>
      </c>
      <c r="F106" s="199" t="s">
        <v>731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P107</f>
        <v>0</v>
      </c>
      <c r="Q106" s="193"/>
      <c r="R106" s="194">
        <f>R107</f>
        <v>2.2000000000000001E-4</v>
      </c>
      <c r="S106" s="193"/>
      <c r="T106" s="195">
        <f>T107</f>
        <v>0</v>
      </c>
      <c r="AR106" s="196" t="s">
        <v>79</v>
      </c>
      <c r="AT106" s="197" t="s">
        <v>71</v>
      </c>
      <c r="AU106" s="197" t="s">
        <v>79</v>
      </c>
      <c r="AY106" s="196" t="s">
        <v>158</v>
      </c>
      <c r="BK106" s="198">
        <f>BK107</f>
        <v>0</v>
      </c>
    </row>
    <row r="107" spans="2:65" s="1" customFormat="1" ht="16.5" customHeight="1">
      <c r="B107" s="39"/>
      <c r="C107" s="201" t="s">
        <v>191</v>
      </c>
      <c r="D107" s="201" t="s">
        <v>161</v>
      </c>
      <c r="E107" s="202" t="s">
        <v>732</v>
      </c>
      <c r="F107" s="203" t="s">
        <v>733</v>
      </c>
      <c r="G107" s="204" t="s">
        <v>734</v>
      </c>
      <c r="H107" s="205">
        <v>1</v>
      </c>
      <c r="I107" s="206"/>
      <c r="J107" s="207">
        <f>ROUND(I107*H107,2)</f>
        <v>0</v>
      </c>
      <c r="K107" s="203" t="s">
        <v>21</v>
      </c>
      <c r="L107" s="59"/>
      <c r="M107" s="208" t="s">
        <v>21</v>
      </c>
      <c r="N107" s="209" t="s">
        <v>43</v>
      </c>
      <c r="O107" s="40"/>
      <c r="P107" s="210">
        <f>O107*H107</f>
        <v>0</v>
      </c>
      <c r="Q107" s="210">
        <v>2.2000000000000001E-4</v>
      </c>
      <c r="R107" s="210">
        <f>Q107*H107</f>
        <v>2.2000000000000001E-4</v>
      </c>
      <c r="S107" s="210">
        <v>0</v>
      </c>
      <c r="T107" s="211">
        <f>S107*H107</f>
        <v>0</v>
      </c>
      <c r="AR107" s="22" t="s">
        <v>115</v>
      </c>
      <c r="AT107" s="22" t="s">
        <v>161</v>
      </c>
      <c r="AU107" s="22" t="s">
        <v>81</v>
      </c>
      <c r="AY107" s="22" t="s">
        <v>158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115</v>
      </c>
      <c r="BM107" s="22" t="s">
        <v>735</v>
      </c>
    </row>
    <row r="108" spans="2:65" s="11" customFormat="1" ht="29.85" customHeight="1">
      <c r="B108" s="185"/>
      <c r="C108" s="186"/>
      <c r="D108" s="187" t="s">
        <v>71</v>
      </c>
      <c r="E108" s="199" t="s">
        <v>555</v>
      </c>
      <c r="F108" s="199" t="s">
        <v>556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SUM(P109:P110)</f>
        <v>0</v>
      </c>
      <c r="Q108" s="193"/>
      <c r="R108" s="194">
        <f>SUM(R109:R110)</f>
        <v>0</v>
      </c>
      <c r="S108" s="193"/>
      <c r="T108" s="195">
        <f>SUM(T109:T110)</f>
        <v>0</v>
      </c>
      <c r="AR108" s="196" t="s">
        <v>79</v>
      </c>
      <c r="AT108" s="197" t="s">
        <v>71</v>
      </c>
      <c r="AU108" s="197" t="s">
        <v>79</v>
      </c>
      <c r="AY108" s="196" t="s">
        <v>158</v>
      </c>
      <c r="BK108" s="198">
        <f>SUM(BK109:BK110)</f>
        <v>0</v>
      </c>
    </row>
    <row r="109" spans="2:65" s="1" customFormat="1" ht="38.25" customHeight="1">
      <c r="B109" s="39"/>
      <c r="C109" s="201" t="s">
        <v>195</v>
      </c>
      <c r="D109" s="201" t="s">
        <v>161</v>
      </c>
      <c r="E109" s="202" t="s">
        <v>557</v>
      </c>
      <c r="F109" s="203" t="s">
        <v>558</v>
      </c>
      <c r="G109" s="204" t="s">
        <v>203</v>
      </c>
      <c r="H109" s="205">
        <v>3.8340000000000001</v>
      </c>
      <c r="I109" s="206"/>
      <c r="J109" s="207">
        <f>ROUND(I109*H109,2)</f>
        <v>0</v>
      </c>
      <c r="K109" s="203" t="s">
        <v>165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2" t="s">
        <v>115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115</v>
      </c>
      <c r="BM109" s="22" t="s">
        <v>559</v>
      </c>
    </row>
    <row r="110" spans="2:65" s="1" customFormat="1" ht="38.25" customHeight="1">
      <c r="B110" s="39"/>
      <c r="C110" s="201" t="s">
        <v>199</v>
      </c>
      <c r="D110" s="201" t="s">
        <v>161</v>
      </c>
      <c r="E110" s="202" t="s">
        <v>560</v>
      </c>
      <c r="F110" s="203" t="s">
        <v>561</v>
      </c>
      <c r="G110" s="204" t="s">
        <v>203</v>
      </c>
      <c r="H110" s="205">
        <v>3.8340000000000001</v>
      </c>
      <c r="I110" s="206"/>
      <c r="J110" s="207">
        <f>ROUND(I110*H110,2)</f>
        <v>0</v>
      </c>
      <c r="K110" s="203" t="s">
        <v>165</v>
      </c>
      <c r="L110" s="59"/>
      <c r="M110" s="208" t="s">
        <v>21</v>
      </c>
      <c r="N110" s="209" t="s">
        <v>43</v>
      </c>
      <c r="O110" s="4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2" t="s">
        <v>115</v>
      </c>
      <c r="AT110" s="22" t="s">
        <v>161</v>
      </c>
      <c r="AU110" s="22" t="s">
        <v>81</v>
      </c>
      <c r="AY110" s="22" t="s">
        <v>158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115</v>
      </c>
      <c r="BM110" s="22" t="s">
        <v>736</v>
      </c>
    </row>
    <row r="111" spans="2:65" s="11" customFormat="1" ht="37.35" customHeight="1">
      <c r="B111" s="185"/>
      <c r="C111" s="186"/>
      <c r="D111" s="187" t="s">
        <v>71</v>
      </c>
      <c r="E111" s="188" t="s">
        <v>737</v>
      </c>
      <c r="F111" s="188" t="s">
        <v>738</v>
      </c>
      <c r="G111" s="186"/>
      <c r="H111" s="186"/>
      <c r="I111" s="189"/>
      <c r="J111" s="190">
        <f>BK111</f>
        <v>0</v>
      </c>
      <c r="K111" s="186"/>
      <c r="L111" s="191"/>
      <c r="M111" s="192"/>
      <c r="N111" s="193"/>
      <c r="O111" s="193"/>
      <c r="P111" s="194">
        <f>P112</f>
        <v>0</v>
      </c>
      <c r="Q111" s="193"/>
      <c r="R111" s="194">
        <f>R112</f>
        <v>7.6000000000000004E-4</v>
      </c>
      <c r="S111" s="193"/>
      <c r="T111" s="195">
        <f>T112</f>
        <v>0</v>
      </c>
      <c r="AR111" s="196" t="s">
        <v>81</v>
      </c>
      <c r="AT111" s="197" t="s">
        <v>71</v>
      </c>
      <c r="AU111" s="197" t="s">
        <v>72</v>
      </c>
      <c r="AY111" s="196" t="s">
        <v>158</v>
      </c>
      <c r="BK111" s="198">
        <f>BK112</f>
        <v>0</v>
      </c>
    </row>
    <row r="112" spans="2:65" s="11" customFormat="1" ht="19.899999999999999" customHeight="1">
      <c r="B112" s="185"/>
      <c r="C112" s="186"/>
      <c r="D112" s="187" t="s">
        <v>71</v>
      </c>
      <c r="E112" s="199" t="s">
        <v>739</v>
      </c>
      <c r="F112" s="199" t="s">
        <v>740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P113</f>
        <v>0</v>
      </c>
      <c r="Q112" s="193"/>
      <c r="R112" s="194">
        <f>R113</f>
        <v>7.6000000000000004E-4</v>
      </c>
      <c r="S112" s="193"/>
      <c r="T112" s="195">
        <f>T113</f>
        <v>0</v>
      </c>
      <c r="AR112" s="196" t="s">
        <v>81</v>
      </c>
      <c r="AT112" s="197" t="s">
        <v>71</v>
      </c>
      <c r="AU112" s="197" t="s">
        <v>79</v>
      </c>
      <c r="AY112" s="196" t="s">
        <v>158</v>
      </c>
      <c r="BK112" s="198">
        <f>BK113</f>
        <v>0</v>
      </c>
    </row>
    <row r="113" spans="2:65" s="1" customFormat="1" ht="25.5" customHeight="1">
      <c r="B113" s="39"/>
      <c r="C113" s="201" t="s">
        <v>206</v>
      </c>
      <c r="D113" s="201" t="s">
        <v>161</v>
      </c>
      <c r="E113" s="202" t="s">
        <v>741</v>
      </c>
      <c r="F113" s="203" t="s">
        <v>742</v>
      </c>
      <c r="G113" s="204" t="s">
        <v>734</v>
      </c>
      <c r="H113" s="205">
        <v>1</v>
      </c>
      <c r="I113" s="206"/>
      <c r="J113" s="207">
        <f>ROUND(I113*H113,2)</f>
        <v>0</v>
      </c>
      <c r="K113" s="203" t="s">
        <v>21</v>
      </c>
      <c r="L113" s="59"/>
      <c r="M113" s="208" t="s">
        <v>21</v>
      </c>
      <c r="N113" s="209" t="s">
        <v>43</v>
      </c>
      <c r="O113" s="40"/>
      <c r="P113" s="210">
        <f>O113*H113</f>
        <v>0</v>
      </c>
      <c r="Q113" s="210">
        <v>7.6000000000000004E-4</v>
      </c>
      <c r="R113" s="210">
        <f>Q113*H113</f>
        <v>7.6000000000000004E-4</v>
      </c>
      <c r="S113" s="210">
        <v>0</v>
      </c>
      <c r="T113" s="211">
        <f>S113*H113</f>
        <v>0</v>
      </c>
      <c r="AR113" s="22" t="s">
        <v>231</v>
      </c>
      <c r="AT113" s="22" t="s">
        <v>161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231</v>
      </c>
      <c r="BM113" s="22" t="s">
        <v>743</v>
      </c>
    </row>
    <row r="114" spans="2:65" s="11" customFormat="1" ht="37.35" customHeight="1">
      <c r="B114" s="185"/>
      <c r="C114" s="186"/>
      <c r="D114" s="187" t="s">
        <v>71</v>
      </c>
      <c r="E114" s="188" t="s">
        <v>200</v>
      </c>
      <c r="F114" s="188" t="s">
        <v>563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P115</f>
        <v>0</v>
      </c>
      <c r="Q114" s="193"/>
      <c r="R114" s="194">
        <f>R115</f>
        <v>3.4623119999999998</v>
      </c>
      <c r="S114" s="193"/>
      <c r="T114" s="195">
        <f>T115</f>
        <v>0</v>
      </c>
      <c r="AR114" s="196" t="s">
        <v>90</v>
      </c>
      <c r="AT114" s="197" t="s">
        <v>71</v>
      </c>
      <c r="AU114" s="197" t="s">
        <v>72</v>
      </c>
      <c r="AY114" s="196" t="s">
        <v>158</v>
      </c>
      <c r="BK114" s="198">
        <f>BK115</f>
        <v>0</v>
      </c>
    </row>
    <row r="115" spans="2:65" s="11" customFormat="1" ht="19.899999999999999" customHeight="1">
      <c r="B115" s="185"/>
      <c r="C115" s="186"/>
      <c r="D115" s="187" t="s">
        <v>71</v>
      </c>
      <c r="E115" s="199" t="s">
        <v>564</v>
      </c>
      <c r="F115" s="199" t="s">
        <v>565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SUM(P116:P143)</f>
        <v>0</v>
      </c>
      <c r="Q115" s="193"/>
      <c r="R115" s="194">
        <f>SUM(R116:R143)</f>
        <v>3.4623119999999998</v>
      </c>
      <c r="S115" s="193"/>
      <c r="T115" s="195">
        <f>SUM(T116:T143)</f>
        <v>0</v>
      </c>
      <c r="AR115" s="196" t="s">
        <v>90</v>
      </c>
      <c r="AT115" s="197" t="s">
        <v>71</v>
      </c>
      <c r="AU115" s="197" t="s">
        <v>79</v>
      </c>
      <c r="AY115" s="196" t="s">
        <v>158</v>
      </c>
      <c r="BK115" s="198">
        <f>SUM(BK116:BK143)</f>
        <v>0</v>
      </c>
    </row>
    <row r="116" spans="2:65" s="1" customFormat="1" ht="25.5" customHeight="1">
      <c r="B116" s="39"/>
      <c r="C116" s="201" t="s">
        <v>210</v>
      </c>
      <c r="D116" s="201" t="s">
        <v>161</v>
      </c>
      <c r="E116" s="202" t="s">
        <v>744</v>
      </c>
      <c r="F116" s="203" t="s">
        <v>745</v>
      </c>
      <c r="G116" s="204" t="s">
        <v>485</v>
      </c>
      <c r="H116" s="205">
        <v>8.6999999999999993</v>
      </c>
      <c r="I116" s="206"/>
      <c r="J116" s="207">
        <f>ROUND(I116*H116,2)</f>
        <v>0</v>
      </c>
      <c r="K116" s="203" t="s">
        <v>165</v>
      </c>
      <c r="L116" s="59"/>
      <c r="M116" s="208" t="s">
        <v>21</v>
      </c>
      <c r="N116" s="209" t="s">
        <v>43</v>
      </c>
      <c r="O116" s="40"/>
      <c r="P116" s="210">
        <f>O116*H116</f>
        <v>0</v>
      </c>
      <c r="Q116" s="210">
        <v>1.4599999999999999E-3</v>
      </c>
      <c r="R116" s="210">
        <f>Q116*H116</f>
        <v>1.2701999999999998E-2</v>
      </c>
      <c r="S116" s="210">
        <v>0</v>
      </c>
      <c r="T116" s="211">
        <f>S116*H116</f>
        <v>0</v>
      </c>
      <c r="AR116" s="22" t="s">
        <v>387</v>
      </c>
      <c r="AT116" s="22" t="s">
        <v>161</v>
      </c>
      <c r="AU116" s="22" t="s">
        <v>81</v>
      </c>
      <c r="AY116" s="22" t="s">
        <v>158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2" t="s">
        <v>79</v>
      </c>
      <c r="BK116" s="212">
        <f>ROUND(I116*H116,2)</f>
        <v>0</v>
      </c>
      <c r="BL116" s="22" t="s">
        <v>387</v>
      </c>
      <c r="BM116" s="22" t="s">
        <v>746</v>
      </c>
    </row>
    <row r="117" spans="2:65" s="12" customFormat="1">
      <c r="B117" s="213"/>
      <c r="C117" s="214"/>
      <c r="D117" s="215" t="s">
        <v>167</v>
      </c>
      <c r="E117" s="224" t="s">
        <v>21</v>
      </c>
      <c r="F117" s="216" t="s">
        <v>747</v>
      </c>
      <c r="G117" s="214"/>
      <c r="H117" s="217">
        <v>8.6999999999999993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167</v>
      </c>
      <c r="AU117" s="223" t="s">
        <v>81</v>
      </c>
      <c r="AV117" s="12" t="s">
        <v>81</v>
      </c>
      <c r="AW117" s="12" t="s">
        <v>35</v>
      </c>
      <c r="AX117" s="12" t="s">
        <v>79</v>
      </c>
      <c r="AY117" s="223" t="s">
        <v>158</v>
      </c>
    </row>
    <row r="118" spans="2:65" s="1" customFormat="1" ht="16.5" customHeight="1">
      <c r="B118" s="39"/>
      <c r="C118" s="236" t="s">
        <v>218</v>
      </c>
      <c r="D118" s="236" t="s">
        <v>200</v>
      </c>
      <c r="E118" s="237" t="s">
        <v>748</v>
      </c>
      <c r="F118" s="238" t="s">
        <v>749</v>
      </c>
      <c r="G118" s="239" t="s">
        <v>485</v>
      </c>
      <c r="H118" s="240">
        <v>8.6999999999999993</v>
      </c>
      <c r="I118" s="241"/>
      <c r="J118" s="242">
        <f>ROUND(I118*H118,2)</f>
        <v>0</v>
      </c>
      <c r="K118" s="238" t="s">
        <v>21</v>
      </c>
      <c r="L118" s="243"/>
      <c r="M118" s="244" t="s">
        <v>21</v>
      </c>
      <c r="N118" s="245" t="s">
        <v>43</v>
      </c>
      <c r="O118" s="40"/>
      <c r="P118" s="210">
        <f>O118*H118</f>
        <v>0</v>
      </c>
      <c r="Q118" s="210">
        <v>0.107</v>
      </c>
      <c r="R118" s="210">
        <f>Q118*H118</f>
        <v>0.93089999999999995</v>
      </c>
      <c r="S118" s="210">
        <v>0</v>
      </c>
      <c r="T118" s="211">
        <f>S118*H118</f>
        <v>0</v>
      </c>
      <c r="AR118" s="22" t="s">
        <v>571</v>
      </c>
      <c r="AT118" s="22" t="s">
        <v>200</v>
      </c>
      <c r="AU118" s="22" t="s">
        <v>81</v>
      </c>
      <c r="AY118" s="22" t="s">
        <v>158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2" t="s">
        <v>79</v>
      </c>
      <c r="BK118" s="212">
        <f>ROUND(I118*H118,2)</f>
        <v>0</v>
      </c>
      <c r="BL118" s="22" t="s">
        <v>571</v>
      </c>
      <c r="BM118" s="22" t="s">
        <v>750</v>
      </c>
    </row>
    <row r="119" spans="2:65" s="1" customFormat="1" ht="25.5" customHeight="1">
      <c r="B119" s="39"/>
      <c r="C119" s="201" t="s">
        <v>223</v>
      </c>
      <c r="D119" s="201" t="s">
        <v>161</v>
      </c>
      <c r="E119" s="202" t="s">
        <v>751</v>
      </c>
      <c r="F119" s="203" t="s">
        <v>752</v>
      </c>
      <c r="G119" s="204" t="s">
        <v>485</v>
      </c>
      <c r="H119" s="205">
        <v>1.5</v>
      </c>
      <c r="I119" s="206"/>
      <c r="J119" s="207">
        <f>ROUND(I119*H119,2)</f>
        <v>0</v>
      </c>
      <c r="K119" s="203" t="s">
        <v>165</v>
      </c>
      <c r="L119" s="59"/>
      <c r="M119" s="208" t="s">
        <v>21</v>
      </c>
      <c r="N119" s="209" t="s">
        <v>43</v>
      </c>
      <c r="O119" s="40"/>
      <c r="P119" s="210">
        <f>O119*H119</f>
        <v>0</v>
      </c>
      <c r="Q119" s="210">
        <v>1.8600000000000001E-3</v>
      </c>
      <c r="R119" s="210">
        <f>Q119*H119</f>
        <v>2.7899999999999999E-3</v>
      </c>
      <c r="S119" s="210">
        <v>0</v>
      </c>
      <c r="T119" s="211">
        <f>S119*H119</f>
        <v>0</v>
      </c>
      <c r="AR119" s="22" t="s">
        <v>387</v>
      </c>
      <c r="AT119" s="22" t="s">
        <v>161</v>
      </c>
      <c r="AU119" s="22" t="s">
        <v>81</v>
      </c>
      <c r="AY119" s="22" t="s">
        <v>158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2" t="s">
        <v>79</v>
      </c>
      <c r="BK119" s="212">
        <f>ROUND(I119*H119,2)</f>
        <v>0</v>
      </c>
      <c r="BL119" s="22" t="s">
        <v>387</v>
      </c>
      <c r="BM119" s="22" t="s">
        <v>753</v>
      </c>
    </row>
    <row r="120" spans="2:65" s="1" customFormat="1" ht="16.5" customHeight="1">
      <c r="B120" s="39"/>
      <c r="C120" s="236" t="s">
        <v>226</v>
      </c>
      <c r="D120" s="236" t="s">
        <v>200</v>
      </c>
      <c r="E120" s="237" t="s">
        <v>754</v>
      </c>
      <c r="F120" s="238" t="s">
        <v>755</v>
      </c>
      <c r="G120" s="239" t="s">
        <v>485</v>
      </c>
      <c r="H120" s="240">
        <v>1.5</v>
      </c>
      <c r="I120" s="241"/>
      <c r="J120" s="242">
        <f>ROUND(I120*H120,2)</f>
        <v>0</v>
      </c>
      <c r="K120" s="238" t="s">
        <v>21</v>
      </c>
      <c r="L120" s="243"/>
      <c r="M120" s="244" t="s">
        <v>21</v>
      </c>
      <c r="N120" s="245" t="s">
        <v>43</v>
      </c>
      <c r="O120" s="40"/>
      <c r="P120" s="210">
        <f>O120*H120</f>
        <v>0</v>
      </c>
      <c r="Q120" s="210">
        <v>0.14099999999999999</v>
      </c>
      <c r="R120" s="210">
        <f>Q120*H120</f>
        <v>0.21149999999999997</v>
      </c>
      <c r="S120" s="210">
        <v>0</v>
      </c>
      <c r="T120" s="211">
        <f>S120*H120</f>
        <v>0</v>
      </c>
      <c r="AR120" s="22" t="s">
        <v>571</v>
      </c>
      <c r="AT120" s="22" t="s">
        <v>200</v>
      </c>
      <c r="AU120" s="22" t="s">
        <v>81</v>
      </c>
      <c r="AY120" s="22" t="s">
        <v>158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2" t="s">
        <v>79</v>
      </c>
      <c r="BK120" s="212">
        <f>ROUND(I120*H120,2)</f>
        <v>0</v>
      </c>
      <c r="BL120" s="22" t="s">
        <v>571</v>
      </c>
      <c r="BM120" s="22" t="s">
        <v>756</v>
      </c>
    </row>
    <row r="121" spans="2:65" s="1" customFormat="1" ht="25.5" customHeight="1">
      <c r="B121" s="39"/>
      <c r="C121" s="201" t="s">
        <v>10</v>
      </c>
      <c r="D121" s="201" t="s">
        <v>161</v>
      </c>
      <c r="E121" s="202" t="s">
        <v>757</v>
      </c>
      <c r="F121" s="203" t="s">
        <v>758</v>
      </c>
      <c r="G121" s="204" t="s">
        <v>373</v>
      </c>
      <c r="H121" s="205">
        <v>5</v>
      </c>
      <c r="I121" s="206"/>
      <c r="J121" s="207">
        <f>ROUND(I121*H121,2)</f>
        <v>0</v>
      </c>
      <c r="K121" s="203" t="s">
        <v>165</v>
      </c>
      <c r="L121" s="59"/>
      <c r="M121" s="208" t="s">
        <v>21</v>
      </c>
      <c r="N121" s="209" t="s">
        <v>43</v>
      </c>
      <c r="O121" s="40"/>
      <c r="P121" s="210">
        <f>O121*H121</f>
        <v>0</v>
      </c>
      <c r="Q121" s="210">
        <v>4.1099999999999999E-3</v>
      </c>
      <c r="R121" s="210">
        <f>Q121*H121</f>
        <v>2.0549999999999999E-2</v>
      </c>
      <c r="S121" s="210">
        <v>0</v>
      </c>
      <c r="T121" s="211">
        <f>S121*H121</f>
        <v>0</v>
      </c>
      <c r="AR121" s="22" t="s">
        <v>387</v>
      </c>
      <c r="AT121" s="22" t="s">
        <v>161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387</v>
      </c>
      <c r="BM121" s="22" t="s">
        <v>759</v>
      </c>
    </row>
    <row r="122" spans="2:65" s="1" customFormat="1" ht="16.5" customHeight="1">
      <c r="B122" s="39"/>
      <c r="C122" s="236" t="s">
        <v>231</v>
      </c>
      <c r="D122" s="236" t="s">
        <v>200</v>
      </c>
      <c r="E122" s="237" t="s">
        <v>760</v>
      </c>
      <c r="F122" s="238" t="s">
        <v>761</v>
      </c>
      <c r="G122" s="239" t="s">
        <v>373</v>
      </c>
      <c r="H122" s="240">
        <v>1</v>
      </c>
      <c r="I122" s="241"/>
      <c r="J122" s="242">
        <f>ROUND(I122*H122,2)</f>
        <v>0</v>
      </c>
      <c r="K122" s="238" t="s">
        <v>21</v>
      </c>
      <c r="L122" s="243"/>
      <c r="M122" s="244" t="s">
        <v>21</v>
      </c>
      <c r="N122" s="245" t="s">
        <v>43</v>
      </c>
      <c r="O122" s="40"/>
      <c r="P122" s="210">
        <f>O122*H122</f>
        <v>0</v>
      </c>
      <c r="Q122" s="210">
        <v>0.52100000000000002</v>
      </c>
      <c r="R122" s="210">
        <f>Q122*H122</f>
        <v>0.52100000000000002</v>
      </c>
      <c r="S122" s="210">
        <v>0</v>
      </c>
      <c r="T122" s="211">
        <f>S122*H122</f>
        <v>0</v>
      </c>
      <c r="AR122" s="22" t="s">
        <v>571</v>
      </c>
      <c r="AT122" s="22" t="s">
        <v>200</v>
      </c>
      <c r="AU122" s="22" t="s">
        <v>81</v>
      </c>
      <c r="AY122" s="22" t="s">
        <v>158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2" t="s">
        <v>79</v>
      </c>
      <c r="BK122" s="212">
        <f>ROUND(I122*H122,2)</f>
        <v>0</v>
      </c>
      <c r="BL122" s="22" t="s">
        <v>571</v>
      </c>
      <c r="BM122" s="22" t="s">
        <v>762</v>
      </c>
    </row>
    <row r="123" spans="2:65" s="1" customFormat="1" ht="27">
      <c r="B123" s="39"/>
      <c r="C123" s="61"/>
      <c r="D123" s="215" t="s">
        <v>576</v>
      </c>
      <c r="E123" s="61"/>
      <c r="F123" s="249" t="s">
        <v>588</v>
      </c>
      <c r="G123" s="61"/>
      <c r="H123" s="61"/>
      <c r="I123" s="170"/>
      <c r="J123" s="61"/>
      <c r="K123" s="61"/>
      <c r="L123" s="59"/>
      <c r="M123" s="250"/>
      <c r="N123" s="40"/>
      <c r="O123" s="40"/>
      <c r="P123" s="40"/>
      <c r="Q123" s="40"/>
      <c r="R123" s="40"/>
      <c r="S123" s="40"/>
      <c r="T123" s="76"/>
      <c r="AT123" s="22" t="s">
        <v>576</v>
      </c>
      <c r="AU123" s="22" t="s">
        <v>81</v>
      </c>
    </row>
    <row r="124" spans="2:65" s="1" customFormat="1" ht="16.5" customHeight="1">
      <c r="B124" s="39"/>
      <c r="C124" s="236" t="s">
        <v>233</v>
      </c>
      <c r="D124" s="236" t="s">
        <v>200</v>
      </c>
      <c r="E124" s="237" t="s">
        <v>763</v>
      </c>
      <c r="F124" s="238" t="s">
        <v>764</v>
      </c>
      <c r="G124" s="239" t="s">
        <v>373</v>
      </c>
      <c r="H124" s="240">
        <v>1</v>
      </c>
      <c r="I124" s="241"/>
      <c r="J124" s="242">
        <f>ROUND(I124*H124,2)</f>
        <v>0</v>
      </c>
      <c r="K124" s="238" t="s">
        <v>21</v>
      </c>
      <c r="L124" s="243"/>
      <c r="M124" s="244" t="s">
        <v>21</v>
      </c>
      <c r="N124" s="245" t="s">
        <v>43</v>
      </c>
      <c r="O124" s="40"/>
      <c r="P124" s="210">
        <f>O124*H124</f>
        <v>0</v>
      </c>
      <c r="Q124" s="210">
        <v>0.52100000000000002</v>
      </c>
      <c r="R124" s="210">
        <f>Q124*H124</f>
        <v>0.52100000000000002</v>
      </c>
      <c r="S124" s="210">
        <v>0</v>
      </c>
      <c r="T124" s="211">
        <f>S124*H124</f>
        <v>0</v>
      </c>
      <c r="AR124" s="22" t="s">
        <v>571</v>
      </c>
      <c r="AT124" s="22" t="s">
        <v>200</v>
      </c>
      <c r="AU124" s="22" t="s">
        <v>81</v>
      </c>
      <c r="AY124" s="22" t="s">
        <v>158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2" t="s">
        <v>79</v>
      </c>
      <c r="BK124" s="212">
        <f>ROUND(I124*H124,2)</f>
        <v>0</v>
      </c>
      <c r="BL124" s="22" t="s">
        <v>571</v>
      </c>
      <c r="BM124" s="22" t="s">
        <v>765</v>
      </c>
    </row>
    <row r="125" spans="2:65" s="1" customFormat="1" ht="27">
      <c r="B125" s="39"/>
      <c r="C125" s="61"/>
      <c r="D125" s="215" t="s">
        <v>576</v>
      </c>
      <c r="E125" s="61"/>
      <c r="F125" s="249" t="s">
        <v>588</v>
      </c>
      <c r="G125" s="61"/>
      <c r="H125" s="61"/>
      <c r="I125" s="170"/>
      <c r="J125" s="61"/>
      <c r="K125" s="61"/>
      <c r="L125" s="59"/>
      <c r="M125" s="250"/>
      <c r="N125" s="40"/>
      <c r="O125" s="40"/>
      <c r="P125" s="40"/>
      <c r="Q125" s="40"/>
      <c r="R125" s="40"/>
      <c r="S125" s="40"/>
      <c r="T125" s="76"/>
      <c r="AT125" s="22" t="s">
        <v>576</v>
      </c>
      <c r="AU125" s="22" t="s">
        <v>81</v>
      </c>
    </row>
    <row r="126" spans="2:65" s="1" customFormat="1" ht="16.5" customHeight="1">
      <c r="B126" s="39"/>
      <c r="C126" s="236" t="s">
        <v>237</v>
      </c>
      <c r="D126" s="236" t="s">
        <v>200</v>
      </c>
      <c r="E126" s="237" t="s">
        <v>766</v>
      </c>
      <c r="F126" s="238" t="s">
        <v>767</v>
      </c>
      <c r="G126" s="239" t="s">
        <v>373</v>
      </c>
      <c r="H126" s="240">
        <v>1</v>
      </c>
      <c r="I126" s="241"/>
      <c r="J126" s="242">
        <f>ROUND(I126*H126,2)</f>
        <v>0</v>
      </c>
      <c r="K126" s="238" t="s">
        <v>21</v>
      </c>
      <c r="L126" s="243"/>
      <c r="M126" s="244" t="s">
        <v>21</v>
      </c>
      <c r="N126" s="245" t="s">
        <v>43</v>
      </c>
      <c r="O126" s="40"/>
      <c r="P126" s="210">
        <f>O126*H126</f>
        <v>0</v>
      </c>
      <c r="Q126" s="210">
        <v>0.52100000000000002</v>
      </c>
      <c r="R126" s="210">
        <f>Q126*H126</f>
        <v>0.52100000000000002</v>
      </c>
      <c r="S126" s="210">
        <v>0</v>
      </c>
      <c r="T126" s="211">
        <f>S126*H126</f>
        <v>0</v>
      </c>
      <c r="AR126" s="22" t="s">
        <v>571</v>
      </c>
      <c r="AT126" s="22" t="s">
        <v>200</v>
      </c>
      <c r="AU126" s="22" t="s">
        <v>81</v>
      </c>
      <c r="AY126" s="22" t="s">
        <v>158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2" t="s">
        <v>79</v>
      </c>
      <c r="BK126" s="212">
        <f>ROUND(I126*H126,2)</f>
        <v>0</v>
      </c>
      <c r="BL126" s="22" t="s">
        <v>571</v>
      </c>
      <c r="BM126" s="22" t="s">
        <v>768</v>
      </c>
    </row>
    <row r="127" spans="2:65" s="1" customFormat="1" ht="27">
      <c r="B127" s="39"/>
      <c r="C127" s="61"/>
      <c r="D127" s="215" t="s">
        <v>576</v>
      </c>
      <c r="E127" s="61"/>
      <c r="F127" s="249" t="s">
        <v>588</v>
      </c>
      <c r="G127" s="61"/>
      <c r="H127" s="61"/>
      <c r="I127" s="170"/>
      <c r="J127" s="61"/>
      <c r="K127" s="61"/>
      <c r="L127" s="59"/>
      <c r="M127" s="250"/>
      <c r="N127" s="40"/>
      <c r="O127" s="40"/>
      <c r="P127" s="40"/>
      <c r="Q127" s="40"/>
      <c r="R127" s="40"/>
      <c r="S127" s="40"/>
      <c r="T127" s="76"/>
      <c r="AT127" s="22" t="s">
        <v>576</v>
      </c>
      <c r="AU127" s="22" t="s">
        <v>81</v>
      </c>
    </row>
    <row r="128" spans="2:65" s="1" customFormat="1" ht="16.5" customHeight="1">
      <c r="B128" s="39"/>
      <c r="C128" s="236" t="s">
        <v>239</v>
      </c>
      <c r="D128" s="236" t="s">
        <v>200</v>
      </c>
      <c r="E128" s="237" t="s">
        <v>769</v>
      </c>
      <c r="F128" s="238" t="s">
        <v>770</v>
      </c>
      <c r="G128" s="239" t="s">
        <v>373</v>
      </c>
      <c r="H128" s="240">
        <v>2</v>
      </c>
      <c r="I128" s="241"/>
      <c r="J128" s="242">
        <f>ROUND(I128*H128,2)</f>
        <v>0</v>
      </c>
      <c r="K128" s="238" t="s">
        <v>21</v>
      </c>
      <c r="L128" s="243"/>
      <c r="M128" s="244" t="s">
        <v>21</v>
      </c>
      <c r="N128" s="245" t="s">
        <v>43</v>
      </c>
      <c r="O128" s="40"/>
      <c r="P128" s="210">
        <f>O128*H128</f>
        <v>0</v>
      </c>
      <c r="Q128" s="210">
        <v>2.4E-2</v>
      </c>
      <c r="R128" s="210">
        <f>Q128*H128</f>
        <v>4.8000000000000001E-2</v>
      </c>
      <c r="S128" s="210">
        <v>0</v>
      </c>
      <c r="T128" s="211">
        <f>S128*H128</f>
        <v>0</v>
      </c>
      <c r="AR128" s="22" t="s">
        <v>195</v>
      </c>
      <c r="AT128" s="22" t="s">
        <v>200</v>
      </c>
      <c r="AU128" s="22" t="s">
        <v>81</v>
      </c>
      <c r="AY128" s="22" t="s">
        <v>158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2" t="s">
        <v>79</v>
      </c>
      <c r="BK128" s="212">
        <f>ROUND(I128*H128,2)</f>
        <v>0</v>
      </c>
      <c r="BL128" s="22" t="s">
        <v>115</v>
      </c>
      <c r="BM128" s="22" t="s">
        <v>771</v>
      </c>
    </row>
    <row r="129" spans="2:65" s="1" customFormat="1" ht="16.5" customHeight="1">
      <c r="B129" s="39"/>
      <c r="C129" s="236" t="s">
        <v>241</v>
      </c>
      <c r="D129" s="236" t="s">
        <v>200</v>
      </c>
      <c r="E129" s="237" t="s">
        <v>654</v>
      </c>
      <c r="F129" s="238" t="s">
        <v>574</v>
      </c>
      <c r="G129" s="239" t="s">
        <v>373</v>
      </c>
      <c r="H129" s="240">
        <v>12</v>
      </c>
      <c r="I129" s="241"/>
      <c r="J129" s="242">
        <f>ROUND(I129*H129,2)</f>
        <v>0</v>
      </c>
      <c r="K129" s="238" t="s">
        <v>21</v>
      </c>
      <c r="L129" s="243"/>
      <c r="M129" s="244" t="s">
        <v>21</v>
      </c>
      <c r="N129" s="245" t="s">
        <v>43</v>
      </c>
      <c r="O129" s="40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22" t="s">
        <v>195</v>
      </c>
      <c r="AT129" s="22" t="s">
        <v>200</v>
      </c>
      <c r="AU129" s="22" t="s">
        <v>81</v>
      </c>
      <c r="AY129" s="22" t="s">
        <v>158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2" t="s">
        <v>79</v>
      </c>
      <c r="BK129" s="212">
        <f>ROUND(I129*H129,2)</f>
        <v>0</v>
      </c>
      <c r="BL129" s="22" t="s">
        <v>115</v>
      </c>
      <c r="BM129" s="22" t="s">
        <v>772</v>
      </c>
    </row>
    <row r="130" spans="2:65" s="1" customFormat="1" ht="108">
      <c r="B130" s="39"/>
      <c r="C130" s="61"/>
      <c r="D130" s="215" t="s">
        <v>576</v>
      </c>
      <c r="E130" s="61"/>
      <c r="F130" s="249" t="s">
        <v>577</v>
      </c>
      <c r="G130" s="61"/>
      <c r="H130" s="61"/>
      <c r="I130" s="170"/>
      <c r="J130" s="61"/>
      <c r="K130" s="61"/>
      <c r="L130" s="59"/>
      <c r="M130" s="250"/>
      <c r="N130" s="40"/>
      <c r="O130" s="40"/>
      <c r="P130" s="40"/>
      <c r="Q130" s="40"/>
      <c r="R130" s="40"/>
      <c r="S130" s="40"/>
      <c r="T130" s="76"/>
      <c r="AT130" s="22" t="s">
        <v>576</v>
      </c>
      <c r="AU130" s="22" t="s">
        <v>81</v>
      </c>
    </row>
    <row r="131" spans="2:65" s="1" customFormat="1" ht="25.5" customHeight="1">
      <c r="B131" s="39"/>
      <c r="C131" s="201" t="s">
        <v>9</v>
      </c>
      <c r="D131" s="201" t="s">
        <v>161</v>
      </c>
      <c r="E131" s="202" t="s">
        <v>773</v>
      </c>
      <c r="F131" s="203" t="s">
        <v>774</v>
      </c>
      <c r="G131" s="204" t="s">
        <v>373</v>
      </c>
      <c r="H131" s="205">
        <v>2</v>
      </c>
      <c r="I131" s="206"/>
      <c r="J131" s="207">
        <f>ROUND(I131*H131,2)</f>
        <v>0</v>
      </c>
      <c r="K131" s="203" t="s">
        <v>165</v>
      </c>
      <c r="L131" s="59"/>
      <c r="M131" s="208" t="s">
        <v>21</v>
      </c>
      <c r="N131" s="209" t="s">
        <v>43</v>
      </c>
      <c r="O131" s="40"/>
      <c r="P131" s="210">
        <f>O131*H131</f>
        <v>0</v>
      </c>
      <c r="Q131" s="210">
        <v>5.3600000000000002E-3</v>
      </c>
      <c r="R131" s="210">
        <f>Q131*H131</f>
        <v>1.072E-2</v>
      </c>
      <c r="S131" s="210">
        <v>0</v>
      </c>
      <c r="T131" s="211">
        <f>S131*H131</f>
        <v>0</v>
      </c>
      <c r="AR131" s="22" t="s">
        <v>387</v>
      </c>
      <c r="AT131" s="22" t="s">
        <v>161</v>
      </c>
      <c r="AU131" s="22" t="s">
        <v>81</v>
      </c>
      <c r="AY131" s="22" t="s">
        <v>158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2" t="s">
        <v>79</v>
      </c>
      <c r="BK131" s="212">
        <f>ROUND(I131*H131,2)</f>
        <v>0</v>
      </c>
      <c r="BL131" s="22" t="s">
        <v>387</v>
      </c>
      <c r="BM131" s="22" t="s">
        <v>775</v>
      </c>
    </row>
    <row r="132" spans="2:65" s="1" customFormat="1" ht="16.5" customHeight="1">
      <c r="B132" s="39"/>
      <c r="C132" s="236" t="s">
        <v>245</v>
      </c>
      <c r="D132" s="236" t="s">
        <v>200</v>
      </c>
      <c r="E132" s="237" t="s">
        <v>776</v>
      </c>
      <c r="F132" s="238" t="s">
        <v>777</v>
      </c>
      <c r="G132" s="239" t="s">
        <v>373</v>
      </c>
      <c r="H132" s="240">
        <v>1</v>
      </c>
      <c r="I132" s="241"/>
      <c r="J132" s="242">
        <f>ROUND(I132*H132,2)</f>
        <v>0</v>
      </c>
      <c r="K132" s="238" t="s">
        <v>21</v>
      </c>
      <c r="L132" s="243"/>
      <c r="M132" s="244" t="s">
        <v>21</v>
      </c>
      <c r="N132" s="245" t="s">
        <v>43</v>
      </c>
      <c r="O132" s="40"/>
      <c r="P132" s="210">
        <f>O132*H132</f>
        <v>0</v>
      </c>
      <c r="Q132" s="210">
        <v>0.52100000000000002</v>
      </c>
      <c r="R132" s="210">
        <f>Q132*H132</f>
        <v>0.52100000000000002</v>
      </c>
      <c r="S132" s="210">
        <v>0</v>
      </c>
      <c r="T132" s="211">
        <f>S132*H132</f>
        <v>0</v>
      </c>
      <c r="AR132" s="22" t="s">
        <v>571</v>
      </c>
      <c r="AT132" s="22" t="s">
        <v>200</v>
      </c>
      <c r="AU132" s="22" t="s">
        <v>81</v>
      </c>
      <c r="AY132" s="22" t="s">
        <v>158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2" t="s">
        <v>79</v>
      </c>
      <c r="BK132" s="212">
        <f>ROUND(I132*H132,2)</f>
        <v>0</v>
      </c>
      <c r="BL132" s="22" t="s">
        <v>571</v>
      </c>
      <c r="BM132" s="22" t="s">
        <v>778</v>
      </c>
    </row>
    <row r="133" spans="2:65" s="1" customFormat="1" ht="16.5" customHeight="1">
      <c r="B133" s="39"/>
      <c r="C133" s="236" t="s">
        <v>250</v>
      </c>
      <c r="D133" s="236" t="s">
        <v>200</v>
      </c>
      <c r="E133" s="237" t="s">
        <v>779</v>
      </c>
      <c r="F133" s="238" t="s">
        <v>780</v>
      </c>
      <c r="G133" s="239" t="s">
        <v>373</v>
      </c>
      <c r="H133" s="240">
        <v>1</v>
      </c>
      <c r="I133" s="241"/>
      <c r="J133" s="242">
        <f>ROUND(I133*H133,2)</f>
        <v>0</v>
      </c>
      <c r="K133" s="238" t="s">
        <v>21</v>
      </c>
      <c r="L133" s="243"/>
      <c r="M133" s="244" t="s">
        <v>21</v>
      </c>
      <c r="N133" s="245" t="s">
        <v>43</v>
      </c>
      <c r="O133" s="40"/>
      <c r="P133" s="210">
        <f>O133*H133</f>
        <v>0</v>
      </c>
      <c r="Q133" s="210">
        <v>2.4E-2</v>
      </c>
      <c r="R133" s="210">
        <f>Q133*H133</f>
        <v>2.4E-2</v>
      </c>
      <c r="S133" s="210">
        <v>0</v>
      </c>
      <c r="T133" s="211">
        <f>S133*H133</f>
        <v>0</v>
      </c>
      <c r="AR133" s="22" t="s">
        <v>195</v>
      </c>
      <c r="AT133" s="22" t="s">
        <v>200</v>
      </c>
      <c r="AU133" s="22" t="s">
        <v>81</v>
      </c>
      <c r="AY133" s="22" t="s">
        <v>158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2" t="s">
        <v>79</v>
      </c>
      <c r="BK133" s="212">
        <f>ROUND(I133*H133,2)</f>
        <v>0</v>
      </c>
      <c r="BL133" s="22" t="s">
        <v>115</v>
      </c>
      <c r="BM133" s="22" t="s">
        <v>781</v>
      </c>
    </row>
    <row r="134" spans="2:65" s="1" customFormat="1" ht="16.5" customHeight="1">
      <c r="B134" s="39"/>
      <c r="C134" s="201" t="s">
        <v>253</v>
      </c>
      <c r="D134" s="201" t="s">
        <v>161</v>
      </c>
      <c r="E134" s="202" t="s">
        <v>782</v>
      </c>
      <c r="F134" s="203" t="s">
        <v>783</v>
      </c>
      <c r="G134" s="204" t="s">
        <v>373</v>
      </c>
      <c r="H134" s="205">
        <v>2</v>
      </c>
      <c r="I134" s="206"/>
      <c r="J134" s="207">
        <f>ROUND(I134*H134,2)</f>
        <v>0</v>
      </c>
      <c r="K134" s="203" t="s">
        <v>165</v>
      </c>
      <c r="L134" s="59"/>
      <c r="M134" s="208" t="s">
        <v>21</v>
      </c>
      <c r="N134" s="209" t="s">
        <v>43</v>
      </c>
      <c r="O134" s="40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22" t="s">
        <v>387</v>
      </c>
      <c r="AT134" s="22" t="s">
        <v>161</v>
      </c>
      <c r="AU134" s="22" t="s">
        <v>81</v>
      </c>
      <c r="AY134" s="22" t="s">
        <v>158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2" t="s">
        <v>79</v>
      </c>
      <c r="BK134" s="212">
        <f>ROUND(I134*H134,2)</f>
        <v>0</v>
      </c>
      <c r="BL134" s="22" t="s">
        <v>387</v>
      </c>
      <c r="BM134" s="22" t="s">
        <v>784</v>
      </c>
    </row>
    <row r="135" spans="2:65" s="1" customFormat="1" ht="16.5" customHeight="1">
      <c r="B135" s="39"/>
      <c r="C135" s="236" t="s">
        <v>256</v>
      </c>
      <c r="D135" s="236" t="s">
        <v>200</v>
      </c>
      <c r="E135" s="237" t="s">
        <v>785</v>
      </c>
      <c r="F135" s="238" t="s">
        <v>786</v>
      </c>
      <c r="G135" s="239" t="s">
        <v>686</v>
      </c>
      <c r="H135" s="240">
        <v>2</v>
      </c>
      <c r="I135" s="241"/>
      <c r="J135" s="242">
        <f>ROUND(I135*H135,2)</f>
        <v>0</v>
      </c>
      <c r="K135" s="238" t="s">
        <v>21</v>
      </c>
      <c r="L135" s="243"/>
      <c r="M135" s="244" t="s">
        <v>21</v>
      </c>
      <c r="N135" s="245" t="s">
        <v>43</v>
      </c>
      <c r="O135" s="40"/>
      <c r="P135" s="210">
        <f>O135*H135</f>
        <v>0</v>
      </c>
      <c r="Q135" s="210">
        <v>3.6499999999999998E-2</v>
      </c>
      <c r="R135" s="210">
        <f>Q135*H135</f>
        <v>7.2999999999999995E-2</v>
      </c>
      <c r="S135" s="210">
        <v>0</v>
      </c>
      <c r="T135" s="211">
        <f>S135*H135</f>
        <v>0</v>
      </c>
      <c r="AR135" s="22" t="s">
        <v>195</v>
      </c>
      <c r="AT135" s="22" t="s">
        <v>200</v>
      </c>
      <c r="AU135" s="22" t="s">
        <v>81</v>
      </c>
      <c r="AY135" s="22" t="s">
        <v>158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2" t="s">
        <v>79</v>
      </c>
      <c r="BK135" s="212">
        <f>ROUND(I135*H135,2)</f>
        <v>0</v>
      </c>
      <c r="BL135" s="22" t="s">
        <v>115</v>
      </c>
      <c r="BM135" s="22" t="s">
        <v>787</v>
      </c>
    </row>
    <row r="136" spans="2:65" s="1" customFormat="1" ht="27">
      <c r="B136" s="39"/>
      <c r="C136" s="61"/>
      <c r="D136" s="215" t="s">
        <v>576</v>
      </c>
      <c r="E136" s="61"/>
      <c r="F136" s="249" t="s">
        <v>710</v>
      </c>
      <c r="G136" s="61"/>
      <c r="H136" s="61"/>
      <c r="I136" s="170"/>
      <c r="J136" s="61"/>
      <c r="K136" s="61"/>
      <c r="L136" s="59"/>
      <c r="M136" s="250"/>
      <c r="N136" s="40"/>
      <c r="O136" s="40"/>
      <c r="P136" s="40"/>
      <c r="Q136" s="40"/>
      <c r="R136" s="40"/>
      <c r="S136" s="40"/>
      <c r="T136" s="76"/>
      <c r="AT136" s="22" t="s">
        <v>576</v>
      </c>
      <c r="AU136" s="22" t="s">
        <v>81</v>
      </c>
    </row>
    <row r="137" spans="2:65" s="1" customFormat="1" ht="16.5" customHeight="1">
      <c r="B137" s="39"/>
      <c r="C137" s="201" t="s">
        <v>258</v>
      </c>
      <c r="D137" s="201" t="s">
        <v>161</v>
      </c>
      <c r="E137" s="202" t="s">
        <v>788</v>
      </c>
      <c r="F137" s="203" t="s">
        <v>789</v>
      </c>
      <c r="G137" s="204" t="s">
        <v>373</v>
      </c>
      <c r="H137" s="205">
        <v>1</v>
      </c>
      <c r="I137" s="206"/>
      <c r="J137" s="207">
        <f>ROUND(I137*H137,2)</f>
        <v>0</v>
      </c>
      <c r="K137" s="203" t="s">
        <v>165</v>
      </c>
      <c r="L137" s="59"/>
      <c r="M137" s="208" t="s">
        <v>21</v>
      </c>
      <c r="N137" s="209" t="s">
        <v>43</v>
      </c>
      <c r="O137" s="40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2" t="s">
        <v>387</v>
      </c>
      <c r="AT137" s="22" t="s">
        <v>161</v>
      </c>
      <c r="AU137" s="22" t="s">
        <v>81</v>
      </c>
      <c r="AY137" s="22" t="s">
        <v>158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2" t="s">
        <v>79</v>
      </c>
      <c r="BK137" s="212">
        <f>ROUND(I137*H137,2)</f>
        <v>0</v>
      </c>
      <c r="BL137" s="22" t="s">
        <v>387</v>
      </c>
      <c r="BM137" s="22" t="s">
        <v>790</v>
      </c>
    </row>
    <row r="138" spans="2:65" s="1" customFormat="1" ht="16.5" customHeight="1">
      <c r="B138" s="39"/>
      <c r="C138" s="236" t="s">
        <v>260</v>
      </c>
      <c r="D138" s="236" t="s">
        <v>200</v>
      </c>
      <c r="E138" s="237" t="s">
        <v>791</v>
      </c>
      <c r="F138" s="238" t="s">
        <v>792</v>
      </c>
      <c r="G138" s="239" t="s">
        <v>686</v>
      </c>
      <c r="H138" s="240">
        <v>1</v>
      </c>
      <c r="I138" s="241"/>
      <c r="J138" s="242">
        <f>ROUND(I138*H138,2)</f>
        <v>0</v>
      </c>
      <c r="K138" s="238" t="s">
        <v>21</v>
      </c>
      <c r="L138" s="243"/>
      <c r="M138" s="244" t="s">
        <v>21</v>
      </c>
      <c r="N138" s="245" t="s">
        <v>43</v>
      </c>
      <c r="O138" s="40"/>
      <c r="P138" s="210">
        <f>O138*H138</f>
        <v>0</v>
      </c>
      <c r="Q138" s="210">
        <v>3.5000000000000003E-2</v>
      </c>
      <c r="R138" s="210">
        <f>Q138*H138</f>
        <v>3.5000000000000003E-2</v>
      </c>
      <c r="S138" s="210">
        <v>0</v>
      </c>
      <c r="T138" s="211">
        <f>S138*H138</f>
        <v>0</v>
      </c>
      <c r="AR138" s="22" t="s">
        <v>195</v>
      </c>
      <c r="AT138" s="22" t="s">
        <v>200</v>
      </c>
      <c r="AU138" s="22" t="s">
        <v>81</v>
      </c>
      <c r="AY138" s="22" t="s">
        <v>158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2" t="s">
        <v>79</v>
      </c>
      <c r="BK138" s="212">
        <f>ROUND(I138*H138,2)</f>
        <v>0</v>
      </c>
      <c r="BL138" s="22" t="s">
        <v>115</v>
      </c>
      <c r="BM138" s="22" t="s">
        <v>793</v>
      </c>
    </row>
    <row r="139" spans="2:65" s="1" customFormat="1" ht="27">
      <c r="B139" s="39"/>
      <c r="C139" s="61"/>
      <c r="D139" s="215" t="s">
        <v>576</v>
      </c>
      <c r="E139" s="61"/>
      <c r="F139" s="249" t="s">
        <v>710</v>
      </c>
      <c r="G139" s="61"/>
      <c r="H139" s="61"/>
      <c r="I139" s="170"/>
      <c r="J139" s="61"/>
      <c r="K139" s="61"/>
      <c r="L139" s="59"/>
      <c r="M139" s="250"/>
      <c r="N139" s="40"/>
      <c r="O139" s="40"/>
      <c r="P139" s="40"/>
      <c r="Q139" s="40"/>
      <c r="R139" s="40"/>
      <c r="S139" s="40"/>
      <c r="T139" s="76"/>
      <c r="AT139" s="22" t="s">
        <v>576</v>
      </c>
      <c r="AU139" s="22" t="s">
        <v>81</v>
      </c>
    </row>
    <row r="140" spans="2:65" s="1" customFormat="1" ht="16.5" customHeight="1">
      <c r="B140" s="39"/>
      <c r="C140" s="201" t="s">
        <v>262</v>
      </c>
      <c r="D140" s="201" t="s">
        <v>161</v>
      </c>
      <c r="E140" s="202" t="s">
        <v>794</v>
      </c>
      <c r="F140" s="203" t="s">
        <v>795</v>
      </c>
      <c r="G140" s="204" t="s">
        <v>373</v>
      </c>
      <c r="H140" s="205">
        <v>1</v>
      </c>
      <c r="I140" s="206"/>
      <c r="J140" s="207">
        <f>ROUND(I140*H140,2)</f>
        <v>0</v>
      </c>
      <c r="K140" s="203" t="s">
        <v>21</v>
      </c>
      <c r="L140" s="59"/>
      <c r="M140" s="208" t="s">
        <v>21</v>
      </c>
      <c r="N140" s="209" t="s">
        <v>43</v>
      </c>
      <c r="O140" s="40"/>
      <c r="P140" s="210">
        <f>O140*H140</f>
        <v>0</v>
      </c>
      <c r="Q140" s="210">
        <v>2.3600000000000001E-3</v>
      </c>
      <c r="R140" s="210">
        <f>Q140*H140</f>
        <v>2.3600000000000001E-3</v>
      </c>
      <c r="S140" s="210">
        <v>0</v>
      </c>
      <c r="T140" s="211">
        <f>S140*H140</f>
        <v>0</v>
      </c>
      <c r="AR140" s="22" t="s">
        <v>115</v>
      </c>
      <c r="AT140" s="22" t="s">
        <v>161</v>
      </c>
      <c r="AU140" s="22" t="s">
        <v>81</v>
      </c>
      <c r="AY140" s="22" t="s">
        <v>158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2" t="s">
        <v>79</v>
      </c>
      <c r="BK140" s="212">
        <f>ROUND(I140*H140,2)</f>
        <v>0</v>
      </c>
      <c r="BL140" s="22" t="s">
        <v>115</v>
      </c>
      <c r="BM140" s="22" t="s">
        <v>796</v>
      </c>
    </row>
    <row r="141" spans="2:65" s="1" customFormat="1" ht="27">
      <c r="B141" s="39"/>
      <c r="C141" s="61"/>
      <c r="D141" s="215" t="s">
        <v>576</v>
      </c>
      <c r="E141" s="61"/>
      <c r="F141" s="249" t="s">
        <v>797</v>
      </c>
      <c r="G141" s="61"/>
      <c r="H141" s="61"/>
      <c r="I141" s="170"/>
      <c r="J141" s="61"/>
      <c r="K141" s="61"/>
      <c r="L141" s="59"/>
      <c r="M141" s="250"/>
      <c r="N141" s="40"/>
      <c r="O141" s="40"/>
      <c r="P141" s="40"/>
      <c r="Q141" s="40"/>
      <c r="R141" s="40"/>
      <c r="S141" s="40"/>
      <c r="T141" s="76"/>
      <c r="AT141" s="22" t="s">
        <v>576</v>
      </c>
      <c r="AU141" s="22" t="s">
        <v>81</v>
      </c>
    </row>
    <row r="142" spans="2:65" s="1" customFormat="1" ht="16.5" customHeight="1">
      <c r="B142" s="39"/>
      <c r="C142" s="201" t="s">
        <v>266</v>
      </c>
      <c r="D142" s="201" t="s">
        <v>161</v>
      </c>
      <c r="E142" s="202" t="s">
        <v>798</v>
      </c>
      <c r="F142" s="203" t="s">
        <v>580</v>
      </c>
      <c r="G142" s="204" t="s">
        <v>373</v>
      </c>
      <c r="H142" s="205">
        <v>12</v>
      </c>
      <c r="I142" s="206"/>
      <c r="J142" s="207">
        <f>ROUND(I142*H142,2)</f>
        <v>0</v>
      </c>
      <c r="K142" s="203" t="s">
        <v>21</v>
      </c>
      <c r="L142" s="59"/>
      <c r="M142" s="208" t="s">
        <v>21</v>
      </c>
      <c r="N142" s="209" t="s">
        <v>43</v>
      </c>
      <c r="O142" s="40"/>
      <c r="P142" s="210">
        <f>O142*H142</f>
        <v>0</v>
      </c>
      <c r="Q142" s="210">
        <v>4.6999999999999999E-4</v>
      </c>
      <c r="R142" s="210">
        <f>Q142*H142</f>
        <v>5.64E-3</v>
      </c>
      <c r="S142" s="210">
        <v>0</v>
      </c>
      <c r="T142" s="211">
        <f>S142*H142</f>
        <v>0</v>
      </c>
      <c r="AR142" s="22" t="s">
        <v>231</v>
      </c>
      <c r="AT142" s="22" t="s">
        <v>161</v>
      </c>
      <c r="AU142" s="22" t="s">
        <v>81</v>
      </c>
      <c r="AY142" s="22" t="s">
        <v>158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2" t="s">
        <v>79</v>
      </c>
      <c r="BK142" s="212">
        <f>ROUND(I142*H142,2)</f>
        <v>0</v>
      </c>
      <c r="BL142" s="22" t="s">
        <v>231</v>
      </c>
      <c r="BM142" s="22" t="s">
        <v>799</v>
      </c>
    </row>
    <row r="143" spans="2:65" s="1" customFormat="1" ht="25.5" customHeight="1">
      <c r="B143" s="39"/>
      <c r="C143" s="201" t="s">
        <v>268</v>
      </c>
      <c r="D143" s="201" t="s">
        <v>161</v>
      </c>
      <c r="E143" s="202" t="s">
        <v>800</v>
      </c>
      <c r="F143" s="203" t="s">
        <v>801</v>
      </c>
      <c r="G143" s="204" t="s">
        <v>373</v>
      </c>
      <c r="H143" s="205">
        <v>1</v>
      </c>
      <c r="I143" s="206"/>
      <c r="J143" s="207">
        <f>ROUND(I143*H143,2)</f>
        <v>0</v>
      </c>
      <c r="K143" s="203" t="s">
        <v>21</v>
      </c>
      <c r="L143" s="59"/>
      <c r="M143" s="208" t="s">
        <v>21</v>
      </c>
      <c r="N143" s="255" t="s">
        <v>43</v>
      </c>
      <c r="O143" s="252"/>
      <c r="P143" s="253">
        <f>O143*H143</f>
        <v>0</v>
      </c>
      <c r="Q143" s="253">
        <v>1.15E-3</v>
      </c>
      <c r="R143" s="253">
        <f>Q143*H143</f>
        <v>1.15E-3</v>
      </c>
      <c r="S143" s="253">
        <v>0</v>
      </c>
      <c r="T143" s="254">
        <f>S143*H143</f>
        <v>0</v>
      </c>
      <c r="AR143" s="22" t="s">
        <v>387</v>
      </c>
      <c r="AT143" s="22" t="s">
        <v>161</v>
      </c>
      <c r="AU143" s="22" t="s">
        <v>81</v>
      </c>
      <c r="AY143" s="22" t="s">
        <v>158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2" t="s">
        <v>79</v>
      </c>
      <c r="BK143" s="212">
        <f>ROUND(I143*H143,2)</f>
        <v>0</v>
      </c>
      <c r="BL143" s="22" t="s">
        <v>387</v>
      </c>
      <c r="BM143" s="22" t="s">
        <v>802</v>
      </c>
    </row>
    <row r="144" spans="2:65" s="1" customFormat="1" ht="6.95" customHeight="1">
      <c r="B144" s="54"/>
      <c r="C144" s="55"/>
      <c r="D144" s="55"/>
      <c r="E144" s="55"/>
      <c r="F144" s="55"/>
      <c r="G144" s="55"/>
      <c r="H144" s="55"/>
      <c r="I144" s="146"/>
      <c r="J144" s="55"/>
      <c r="K144" s="55"/>
      <c r="L144" s="59"/>
    </row>
  </sheetData>
  <sheetProtection algorithmName="SHA-512" hashValue="fnUfotitYI3yc6jHxPDdqYByZZBk5G5VNoE4raVFlTrlmdn+Y7q0mQVVv7IGXsju3jVpbqtDzdcvwtAsrqrXfw==" saltValue="fDcfiCjQWq/Ge//HzPafRQLBrWI42h+SPHebjv1tUPfQimnZn14c4xBdVVzpdqki97vl5aw5P1mH2hYUUNJ+kQ==" spinCount="100000" sheet="1" objects="1" scenarios="1" formatColumns="0" formatRows="0" autoFilter="0"/>
  <autoFilter ref="C95:K143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82:H82"/>
    <mergeCell ref="E86:H86"/>
    <mergeCell ref="E84:H84"/>
    <mergeCell ref="E88:H88"/>
    <mergeCell ref="J59:J60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103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803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ROUND(J96,2)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ROUND(SUM(BE96:BE148), 2)</f>
        <v>0</v>
      </c>
      <c r="G34" s="40"/>
      <c r="H34" s="40"/>
      <c r="I34" s="138">
        <v>0.21</v>
      </c>
      <c r="J34" s="137">
        <f>ROUND(ROUND((SUM(BE96:BE148)),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ROUND(SUM(BF96:BF148), 2)</f>
        <v>0</v>
      </c>
      <c r="G35" s="40"/>
      <c r="H35" s="40"/>
      <c r="I35" s="138">
        <v>0.15</v>
      </c>
      <c r="J35" s="137">
        <f>ROUND(ROUND((SUM(BF96:BF148)),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ROUND(SUM(BG96:BG148),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ROUND(SUM(BH96:BH148),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ROUND(SUM(BI96:BI148),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05 - NAPOJENÍ UŽITKOVÉ VODY NA PVN 2 (SVS)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J96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J97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J98</f>
        <v>0</v>
      </c>
      <c r="K66" s="169"/>
    </row>
    <row r="67" spans="2:12" s="9" customFormat="1" ht="19.899999999999999" customHeight="1">
      <c r="B67" s="163"/>
      <c r="C67" s="164"/>
      <c r="D67" s="165" t="s">
        <v>715</v>
      </c>
      <c r="E67" s="166"/>
      <c r="F67" s="166"/>
      <c r="G67" s="166"/>
      <c r="H67" s="166"/>
      <c r="I67" s="167"/>
      <c r="J67" s="168">
        <f>J111</f>
        <v>0</v>
      </c>
      <c r="K67" s="169"/>
    </row>
    <row r="68" spans="2:12" s="9" customFormat="1" ht="19.899999999999999" customHeight="1">
      <c r="B68" s="163"/>
      <c r="C68" s="164"/>
      <c r="D68" s="165" t="s">
        <v>538</v>
      </c>
      <c r="E68" s="166"/>
      <c r="F68" s="166"/>
      <c r="G68" s="166"/>
      <c r="H68" s="166"/>
      <c r="I68" s="167"/>
      <c r="J68" s="168">
        <f>J113</f>
        <v>0</v>
      </c>
      <c r="K68" s="169"/>
    </row>
    <row r="69" spans="2:12" s="8" customFormat="1" ht="24.95" customHeight="1">
      <c r="B69" s="156"/>
      <c r="C69" s="157"/>
      <c r="D69" s="158" t="s">
        <v>716</v>
      </c>
      <c r="E69" s="159"/>
      <c r="F69" s="159"/>
      <c r="G69" s="159"/>
      <c r="H69" s="159"/>
      <c r="I69" s="160"/>
      <c r="J69" s="161">
        <f>J116</f>
        <v>0</v>
      </c>
      <c r="K69" s="162"/>
    </row>
    <row r="70" spans="2:12" s="9" customFormat="1" ht="19.899999999999999" customHeight="1">
      <c r="B70" s="163"/>
      <c r="C70" s="164"/>
      <c r="D70" s="165" t="s">
        <v>717</v>
      </c>
      <c r="E70" s="166"/>
      <c r="F70" s="166"/>
      <c r="G70" s="166"/>
      <c r="H70" s="166"/>
      <c r="I70" s="167"/>
      <c r="J70" s="168">
        <f>J117</f>
        <v>0</v>
      </c>
      <c r="K70" s="169"/>
    </row>
    <row r="71" spans="2:12" s="8" customFormat="1" ht="24.95" customHeight="1">
      <c r="B71" s="156"/>
      <c r="C71" s="157"/>
      <c r="D71" s="158" t="s">
        <v>539</v>
      </c>
      <c r="E71" s="159"/>
      <c r="F71" s="159"/>
      <c r="G71" s="159"/>
      <c r="H71" s="159"/>
      <c r="I71" s="160"/>
      <c r="J71" s="161">
        <f>J119</f>
        <v>0</v>
      </c>
      <c r="K71" s="162"/>
    </row>
    <row r="72" spans="2:12" s="9" customFormat="1" ht="19.899999999999999" customHeight="1">
      <c r="B72" s="163"/>
      <c r="C72" s="164"/>
      <c r="D72" s="165" t="s">
        <v>540</v>
      </c>
      <c r="E72" s="166"/>
      <c r="F72" s="166"/>
      <c r="G72" s="166"/>
      <c r="H72" s="166"/>
      <c r="I72" s="167"/>
      <c r="J72" s="168">
        <f>J120</f>
        <v>0</v>
      </c>
      <c r="K72" s="169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25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46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9"/>
      <c r="J78" s="58"/>
      <c r="K78" s="58"/>
      <c r="L78" s="59"/>
    </row>
    <row r="79" spans="2:12" s="1" customFormat="1" ht="36.950000000000003" customHeight="1">
      <c r="B79" s="39"/>
      <c r="C79" s="60" t="s">
        <v>143</v>
      </c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70"/>
      <c r="J80" s="61"/>
      <c r="K80" s="61"/>
      <c r="L80" s="59"/>
    </row>
    <row r="81" spans="2:63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70"/>
      <c r="J81" s="61"/>
      <c r="K81" s="61"/>
      <c r="L81" s="59"/>
    </row>
    <row r="82" spans="2:63" s="1" customFormat="1" ht="16.5" customHeight="1">
      <c r="B82" s="39"/>
      <c r="C82" s="61"/>
      <c r="D82" s="61"/>
      <c r="E82" s="308" t="str">
        <f>E7</f>
        <v>Výstavba inženýrských sítí v prostoru Slatinice - produktovody a trubní sítě</v>
      </c>
      <c r="F82" s="309"/>
      <c r="G82" s="309"/>
      <c r="H82" s="309"/>
      <c r="I82" s="170"/>
      <c r="J82" s="61"/>
      <c r="K82" s="61"/>
      <c r="L82" s="59"/>
    </row>
    <row r="83" spans="2:63" ht="15">
      <c r="B83" s="26"/>
      <c r="C83" s="63" t="s">
        <v>124</v>
      </c>
      <c r="D83" s="171"/>
      <c r="E83" s="171"/>
      <c r="F83" s="171"/>
      <c r="G83" s="171"/>
      <c r="H83" s="171"/>
      <c r="J83" s="171"/>
      <c r="K83" s="171"/>
      <c r="L83" s="172"/>
    </row>
    <row r="84" spans="2:63" ht="16.5" customHeight="1">
      <c r="B84" s="26"/>
      <c r="C84" s="171"/>
      <c r="D84" s="171"/>
      <c r="E84" s="308" t="s">
        <v>125</v>
      </c>
      <c r="F84" s="312"/>
      <c r="G84" s="312"/>
      <c r="H84" s="312"/>
      <c r="J84" s="171"/>
      <c r="K84" s="171"/>
      <c r="L84" s="172"/>
    </row>
    <row r="85" spans="2:63" ht="15">
      <c r="B85" s="26"/>
      <c r="C85" s="63" t="s">
        <v>126</v>
      </c>
      <c r="D85" s="171"/>
      <c r="E85" s="171"/>
      <c r="F85" s="171"/>
      <c r="G85" s="171"/>
      <c r="H85" s="171"/>
      <c r="J85" s="171"/>
      <c r="K85" s="171"/>
      <c r="L85" s="172"/>
    </row>
    <row r="86" spans="2:63" s="1" customFormat="1" ht="16.5" customHeight="1">
      <c r="B86" s="39"/>
      <c r="C86" s="61"/>
      <c r="D86" s="61"/>
      <c r="E86" s="311" t="s">
        <v>533</v>
      </c>
      <c r="F86" s="302"/>
      <c r="G86" s="302"/>
      <c r="H86" s="302"/>
      <c r="I86" s="170"/>
      <c r="J86" s="61"/>
      <c r="K86" s="61"/>
      <c r="L86" s="59"/>
    </row>
    <row r="87" spans="2:63" s="1" customFormat="1" ht="14.45" customHeight="1">
      <c r="B87" s="39"/>
      <c r="C87" s="63" t="s">
        <v>534</v>
      </c>
      <c r="D87" s="61"/>
      <c r="E87" s="61"/>
      <c r="F87" s="61"/>
      <c r="G87" s="61"/>
      <c r="H87" s="61"/>
      <c r="I87" s="170"/>
      <c r="J87" s="61"/>
      <c r="K87" s="61"/>
      <c r="L87" s="59"/>
    </row>
    <row r="88" spans="2:63" s="1" customFormat="1" ht="17.25" customHeight="1">
      <c r="B88" s="39"/>
      <c r="C88" s="61"/>
      <c r="D88" s="61"/>
      <c r="E88" s="270" t="str">
        <f>E13</f>
        <v>05 - NAPOJENÍ UŽITKOVÉ VODY NA PVN 2 (SVS)</v>
      </c>
      <c r="F88" s="302"/>
      <c r="G88" s="302"/>
      <c r="H88" s="302"/>
      <c r="I88" s="170"/>
      <c r="J88" s="61"/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70"/>
      <c r="J89" s="61"/>
      <c r="K89" s="61"/>
      <c r="L89" s="59"/>
    </row>
    <row r="90" spans="2:63" s="1" customFormat="1" ht="18" customHeight="1">
      <c r="B90" s="39"/>
      <c r="C90" s="63" t="s">
        <v>23</v>
      </c>
      <c r="D90" s="61"/>
      <c r="E90" s="61"/>
      <c r="F90" s="173" t="str">
        <f>F16</f>
        <v xml:space="preserve"> </v>
      </c>
      <c r="G90" s="61"/>
      <c r="H90" s="61"/>
      <c r="I90" s="174" t="s">
        <v>25</v>
      </c>
      <c r="J90" s="71" t="str">
        <f>IF(J16="","",J16)</f>
        <v>30. 11. 2017</v>
      </c>
      <c r="K90" s="61"/>
      <c r="L90" s="59"/>
    </row>
    <row r="91" spans="2:63" s="1" customFormat="1" ht="6.9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3" s="1" customFormat="1" ht="15">
      <c r="B92" s="39"/>
      <c r="C92" s="63" t="s">
        <v>27</v>
      </c>
      <c r="D92" s="61"/>
      <c r="E92" s="61"/>
      <c r="F92" s="173" t="str">
        <f>E19</f>
        <v>Vršanská uhelná a.s.</v>
      </c>
      <c r="G92" s="61"/>
      <c r="H92" s="61"/>
      <c r="I92" s="174" t="s">
        <v>33</v>
      </c>
      <c r="J92" s="173" t="str">
        <f>E25</f>
        <v>B-PROJEKTY Teplice s.r.o.</v>
      </c>
      <c r="K92" s="61"/>
      <c r="L92" s="59"/>
    </row>
    <row r="93" spans="2:63" s="1" customFormat="1" ht="14.45" customHeight="1">
      <c r="B93" s="39"/>
      <c r="C93" s="63" t="s">
        <v>31</v>
      </c>
      <c r="D93" s="61"/>
      <c r="E93" s="61"/>
      <c r="F93" s="173" t="str">
        <f>IF(E22="","",E22)</f>
        <v/>
      </c>
      <c r="G93" s="61"/>
      <c r="H93" s="61"/>
      <c r="I93" s="170"/>
      <c r="J93" s="61"/>
      <c r="K93" s="61"/>
      <c r="L93" s="59"/>
    </row>
    <row r="94" spans="2:63" s="1" customFormat="1" ht="10.35" customHeight="1">
      <c r="B94" s="39"/>
      <c r="C94" s="61"/>
      <c r="D94" s="61"/>
      <c r="E94" s="61"/>
      <c r="F94" s="61"/>
      <c r="G94" s="61"/>
      <c r="H94" s="61"/>
      <c r="I94" s="170"/>
      <c r="J94" s="61"/>
      <c r="K94" s="61"/>
      <c r="L94" s="59"/>
    </row>
    <row r="95" spans="2:63" s="10" customFormat="1" ht="29.25" customHeight="1">
      <c r="B95" s="175"/>
      <c r="C95" s="176" t="s">
        <v>144</v>
      </c>
      <c r="D95" s="177" t="s">
        <v>57</v>
      </c>
      <c r="E95" s="177" t="s">
        <v>53</v>
      </c>
      <c r="F95" s="177" t="s">
        <v>145</v>
      </c>
      <c r="G95" s="177" t="s">
        <v>146</v>
      </c>
      <c r="H95" s="177" t="s">
        <v>147</v>
      </c>
      <c r="I95" s="178" t="s">
        <v>148</v>
      </c>
      <c r="J95" s="177" t="s">
        <v>130</v>
      </c>
      <c r="K95" s="179" t="s">
        <v>149</v>
      </c>
      <c r="L95" s="180"/>
      <c r="M95" s="79" t="s">
        <v>150</v>
      </c>
      <c r="N95" s="80" t="s">
        <v>42</v>
      </c>
      <c r="O95" s="80" t="s">
        <v>151</v>
      </c>
      <c r="P95" s="80" t="s">
        <v>152</v>
      </c>
      <c r="Q95" s="80" t="s">
        <v>153</v>
      </c>
      <c r="R95" s="80" t="s">
        <v>154</v>
      </c>
      <c r="S95" s="80" t="s">
        <v>155</v>
      </c>
      <c r="T95" s="81" t="s">
        <v>156</v>
      </c>
    </row>
    <row r="96" spans="2:63" s="1" customFormat="1" ht="29.25" customHeight="1">
      <c r="B96" s="39"/>
      <c r="C96" s="85" t="s">
        <v>131</v>
      </c>
      <c r="D96" s="61"/>
      <c r="E96" s="61"/>
      <c r="F96" s="61"/>
      <c r="G96" s="61"/>
      <c r="H96" s="61"/>
      <c r="I96" s="170"/>
      <c r="J96" s="181">
        <f>BK96</f>
        <v>0</v>
      </c>
      <c r="K96" s="61"/>
      <c r="L96" s="59"/>
      <c r="M96" s="82"/>
      <c r="N96" s="83"/>
      <c r="O96" s="83"/>
      <c r="P96" s="182">
        <f>P97+P116+P119</f>
        <v>0</v>
      </c>
      <c r="Q96" s="83"/>
      <c r="R96" s="182">
        <f>R97+R116+R119</f>
        <v>5.5618245000000002</v>
      </c>
      <c r="S96" s="83"/>
      <c r="T96" s="183">
        <f>T97+T116+T119</f>
        <v>0</v>
      </c>
      <c r="AT96" s="22" t="s">
        <v>71</v>
      </c>
      <c r="AU96" s="22" t="s">
        <v>132</v>
      </c>
      <c r="BK96" s="184">
        <f>BK97+BK116+BK119</f>
        <v>0</v>
      </c>
    </row>
    <row r="97" spans="2:65" s="11" customFormat="1" ht="37.35" customHeight="1">
      <c r="B97" s="185"/>
      <c r="C97" s="186"/>
      <c r="D97" s="187" t="s">
        <v>71</v>
      </c>
      <c r="E97" s="188" t="s">
        <v>157</v>
      </c>
      <c r="F97" s="188" t="s">
        <v>541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P98+P111+P113</f>
        <v>0</v>
      </c>
      <c r="Q97" s="193"/>
      <c r="R97" s="194">
        <f>R98+R111+R113</f>
        <v>0.52323750000000002</v>
      </c>
      <c r="S97" s="193"/>
      <c r="T97" s="195">
        <f>T98+T111+T113</f>
        <v>0</v>
      </c>
      <c r="AR97" s="196" t="s">
        <v>79</v>
      </c>
      <c r="AT97" s="197" t="s">
        <v>71</v>
      </c>
      <c r="AU97" s="197" t="s">
        <v>72</v>
      </c>
      <c r="AY97" s="196" t="s">
        <v>158</v>
      </c>
      <c r="BK97" s="198">
        <f>BK98+BK111+BK113</f>
        <v>0</v>
      </c>
    </row>
    <row r="98" spans="2:65" s="11" customFormat="1" ht="19.899999999999999" customHeight="1">
      <c r="B98" s="185"/>
      <c r="C98" s="186"/>
      <c r="D98" s="187" t="s">
        <v>71</v>
      </c>
      <c r="E98" s="199" t="s">
        <v>195</v>
      </c>
      <c r="F98" s="199" t="s">
        <v>542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SUM(P99:P110)</f>
        <v>0</v>
      </c>
      <c r="Q98" s="193"/>
      <c r="R98" s="194">
        <f>SUM(R99:R110)</f>
        <v>0.52301750000000002</v>
      </c>
      <c r="S98" s="193"/>
      <c r="T98" s="195">
        <f>SUM(T99:T110)</f>
        <v>0</v>
      </c>
      <c r="AR98" s="196" t="s">
        <v>79</v>
      </c>
      <c r="AT98" s="197" t="s">
        <v>71</v>
      </c>
      <c r="AU98" s="197" t="s">
        <v>79</v>
      </c>
      <c r="AY98" s="196" t="s">
        <v>158</v>
      </c>
      <c r="BK98" s="198">
        <f>SUM(BK99:BK110)</f>
        <v>0</v>
      </c>
    </row>
    <row r="99" spans="2:65" s="1" customFormat="1" ht="38.25" customHeight="1">
      <c r="B99" s="39"/>
      <c r="C99" s="201" t="s">
        <v>79</v>
      </c>
      <c r="D99" s="201" t="s">
        <v>161</v>
      </c>
      <c r="E99" s="202" t="s">
        <v>804</v>
      </c>
      <c r="F99" s="203" t="s">
        <v>805</v>
      </c>
      <c r="G99" s="204" t="s">
        <v>373</v>
      </c>
      <c r="H99" s="205">
        <v>1</v>
      </c>
      <c r="I99" s="206"/>
      <c r="J99" s="207">
        <f t="shared" ref="J99:J106" si="0">ROUND(I99*H99,2)</f>
        <v>0</v>
      </c>
      <c r="K99" s="203" t="s">
        <v>21</v>
      </c>
      <c r="L99" s="59"/>
      <c r="M99" s="208" t="s">
        <v>21</v>
      </c>
      <c r="N99" s="209" t="s">
        <v>43</v>
      </c>
      <c r="O99" s="40"/>
      <c r="P99" s="210">
        <f t="shared" ref="P99:P106" si="1">O99*H99</f>
        <v>0</v>
      </c>
      <c r="Q99" s="210">
        <v>2.7100000000000002E-3</v>
      </c>
      <c r="R99" s="210">
        <f t="shared" ref="R99:R106" si="2">Q99*H99</f>
        <v>2.7100000000000002E-3</v>
      </c>
      <c r="S99" s="210">
        <v>0</v>
      </c>
      <c r="T99" s="211">
        <f t="shared" ref="T99:T106" si="3">S99*H99</f>
        <v>0</v>
      </c>
      <c r="AR99" s="22" t="s">
        <v>115</v>
      </c>
      <c r="AT99" s="22" t="s">
        <v>161</v>
      </c>
      <c r="AU99" s="22" t="s">
        <v>81</v>
      </c>
      <c r="AY99" s="22" t="s">
        <v>158</v>
      </c>
      <c r="BE99" s="212">
        <f t="shared" ref="BE99:BE106" si="4">IF(N99="základní",J99,0)</f>
        <v>0</v>
      </c>
      <c r="BF99" s="212">
        <f t="shared" ref="BF99:BF106" si="5">IF(N99="snížená",J99,0)</f>
        <v>0</v>
      </c>
      <c r="BG99" s="212">
        <f t="shared" ref="BG99:BG106" si="6">IF(N99="zákl. přenesená",J99,0)</f>
        <v>0</v>
      </c>
      <c r="BH99" s="212">
        <f t="shared" ref="BH99:BH106" si="7">IF(N99="sníž. přenesená",J99,0)</f>
        <v>0</v>
      </c>
      <c r="BI99" s="212">
        <f t="shared" ref="BI99:BI106" si="8">IF(N99="nulová",J99,0)</f>
        <v>0</v>
      </c>
      <c r="BJ99" s="22" t="s">
        <v>79</v>
      </c>
      <c r="BK99" s="212">
        <f t="shared" ref="BK99:BK106" si="9">ROUND(I99*H99,2)</f>
        <v>0</v>
      </c>
      <c r="BL99" s="22" t="s">
        <v>115</v>
      </c>
      <c r="BM99" s="22" t="s">
        <v>806</v>
      </c>
    </row>
    <row r="100" spans="2:65" s="1" customFormat="1" ht="16.5" customHeight="1">
      <c r="B100" s="39"/>
      <c r="C100" s="236" t="s">
        <v>81</v>
      </c>
      <c r="D100" s="236" t="s">
        <v>200</v>
      </c>
      <c r="E100" s="237" t="s">
        <v>807</v>
      </c>
      <c r="F100" s="238" t="s">
        <v>808</v>
      </c>
      <c r="G100" s="239" t="s">
        <v>686</v>
      </c>
      <c r="H100" s="240">
        <v>1</v>
      </c>
      <c r="I100" s="241"/>
      <c r="J100" s="242">
        <f t="shared" si="0"/>
        <v>0</v>
      </c>
      <c r="K100" s="238" t="s">
        <v>21</v>
      </c>
      <c r="L100" s="243"/>
      <c r="M100" s="244" t="s">
        <v>21</v>
      </c>
      <c r="N100" s="245" t="s">
        <v>43</v>
      </c>
      <c r="O100" s="40"/>
      <c r="P100" s="210">
        <f t="shared" si="1"/>
        <v>0</v>
      </c>
      <c r="Q100" s="210">
        <v>7.6999999999999999E-2</v>
      </c>
      <c r="R100" s="210">
        <f t="shared" si="2"/>
        <v>7.6999999999999999E-2</v>
      </c>
      <c r="S100" s="210">
        <v>0</v>
      </c>
      <c r="T100" s="211">
        <f t="shared" si="3"/>
        <v>0</v>
      </c>
      <c r="AR100" s="22" t="s">
        <v>195</v>
      </c>
      <c r="AT100" s="22" t="s">
        <v>200</v>
      </c>
      <c r="AU100" s="22" t="s">
        <v>81</v>
      </c>
      <c r="AY100" s="22" t="s">
        <v>158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2" t="s">
        <v>79</v>
      </c>
      <c r="BK100" s="212">
        <f t="shared" si="9"/>
        <v>0</v>
      </c>
      <c r="BL100" s="22" t="s">
        <v>115</v>
      </c>
      <c r="BM100" s="22" t="s">
        <v>809</v>
      </c>
    </row>
    <row r="101" spans="2:65" s="1" customFormat="1" ht="25.5" customHeight="1">
      <c r="B101" s="39"/>
      <c r="C101" s="201" t="s">
        <v>90</v>
      </c>
      <c r="D101" s="201" t="s">
        <v>161</v>
      </c>
      <c r="E101" s="202" t="s">
        <v>810</v>
      </c>
      <c r="F101" s="203" t="s">
        <v>811</v>
      </c>
      <c r="G101" s="204" t="s">
        <v>373</v>
      </c>
      <c r="H101" s="205">
        <v>1</v>
      </c>
      <c r="I101" s="206"/>
      <c r="J101" s="207">
        <f t="shared" si="0"/>
        <v>0</v>
      </c>
      <c r="K101" s="203" t="s">
        <v>165</v>
      </c>
      <c r="L101" s="59"/>
      <c r="M101" s="208" t="s">
        <v>21</v>
      </c>
      <c r="N101" s="209" t="s">
        <v>43</v>
      </c>
      <c r="O101" s="40"/>
      <c r="P101" s="210">
        <f t="shared" si="1"/>
        <v>0</v>
      </c>
      <c r="Q101" s="210">
        <v>3.0100000000000001E-3</v>
      </c>
      <c r="R101" s="210">
        <f t="shared" si="2"/>
        <v>3.0100000000000001E-3</v>
      </c>
      <c r="S101" s="210">
        <v>0</v>
      </c>
      <c r="T101" s="211">
        <f t="shared" si="3"/>
        <v>0</v>
      </c>
      <c r="AR101" s="22" t="s">
        <v>115</v>
      </c>
      <c r="AT101" s="22" t="s">
        <v>161</v>
      </c>
      <c r="AU101" s="22" t="s">
        <v>81</v>
      </c>
      <c r="AY101" s="22" t="s">
        <v>158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2" t="s">
        <v>79</v>
      </c>
      <c r="BK101" s="212">
        <f t="shared" si="9"/>
        <v>0</v>
      </c>
      <c r="BL101" s="22" t="s">
        <v>115</v>
      </c>
      <c r="BM101" s="22" t="s">
        <v>812</v>
      </c>
    </row>
    <row r="102" spans="2:65" s="1" customFormat="1" ht="16.5" customHeight="1">
      <c r="B102" s="39"/>
      <c r="C102" s="236" t="s">
        <v>115</v>
      </c>
      <c r="D102" s="236" t="s">
        <v>200</v>
      </c>
      <c r="E102" s="237" t="s">
        <v>813</v>
      </c>
      <c r="F102" s="238" t="s">
        <v>814</v>
      </c>
      <c r="G102" s="239" t="s">
        <v>686</v>
      </c>
      <c r="H102" s="240">
        <v>1</v>
      </c>
      <c r="I102" s="241"/>
      <c r="J102" s="242">
        <f t="shared" si="0"/>
        <v>0</v>
      </c>
      <c r="K102" s="238" t="s">
        <v>21</v>
      </c>
      <c r="L102" s="243"/>
      <c r="M102" s="244" t="s">
        <v>21</v>
      </c>
      <c r="N102" s="245" t="s">
        <v>43</v>
      </c>
      <c r="O102" s="40"/>
      <c r="P102" s="210">
        <f t="shared" si="1"/>
        <v>0</v>
      </c>
      <c r="Q102" s="210">
        <v>6.4000000000000001E-2</v>
      </c>
      <c r="R102" s="210">
        <f t="shared" si="2"/>
        <v>6.4000000000000001E-2</v>
      </c>
      <c r="S102" s="210">
        <v>0</v>
      </c>
      <c r="T102" s="211">
        <f t="shared" si="3"/>
        <v>0</v>
      </c>
      <c r="AR102" s="22" t="s">
        <v>195</v>
      </c>
      <c r="AT102" s="22" t="s">
        <v>200</v>
      </c>
      <c r="AU102" s="22" t="s">
        <v>81</v>
      </c>
      <c r="AY102" s="22" t="s">
        <v>158</v>
      </c>
      <c r="BE102" s="212">
        <f t="shared" si="4"/>
        <v>0</v>
      </c>
      <c r="BF102" s="212">
        <f t="shared" si="5"/>
        <v>0</v>
      </c>
      <c r="BG102" s="212">
        <f t="shared" si="6"/>
        <v>0</v>
      </c>
      <c r="BH102" s="212">
        <f t="shared" si="7"/>
        <v>0</v>
      </c>
      <c r="BI102" s="212">
        <f t="shared" si="8"/>
        <v>0</v>
      </c>
      <c r="BJ102" s="22" t="s">
        <v>79</v>
      </c>
      <c r="BK102" s="212">
        <f t="shared" si="9"/>
        <v>0</v>
      </c>
      <c r="BL102" s="22" t="s">
        <v>115</v>
      </c>
      <c r="BM102" s="22" t="s">
        <v>815</v>
      </c>
    </row>
    <row r="103" spans="2:65" s="1" customFormat="1" ht="16.5" customHeight="1">
      <c r="B103" s="39"/>
      <c r="C103" s="236" t="s">
        <v>179</v>
      </c>
      <c r="D103" s="236" t="s">
        <v>200</v>
      </c>
      <c r="E103" s="237" t="s">
        <v>816</v>
      </c>
      <c r="F103" s="238" t="s">
        <v>817</v>
      </c>
      <c r="G103" s="239" t="s">
        <v>686</v>
      </c>
      <c r="H103" s="240">
        <v>1</v>
      </c>
      <c r="I103" s="241"/>
      <c r="J103" s="242">
        <f t="shared" si="0"/>
        <v>0</v>
      </c>
      <c r="K103" s="238" t="s">
        <v>21</v>
      </c>
      <c r="L103" s="243"/>
      <c r="M103" s="244" t="s">
        <v>21</v>
      </c>
      <c r="N103" s="245" t="s">
        <v>43</v>
      </c>
      <c r="O103" s="40"/>
      <c r="P103" s="210">
        <f t="shared" si="1"/>
        <v>0</v>
      </c>
      <c r="Q103" s="210">
        <v>3.0899999999999999E-3</v>
      </c>
      <c r="R103" s="210">
        <f t="shared" si="2"/>
        <v>3.0899999999999999E-3</v>
      </c>
      <c r="S103" s="210">
        <v>0</v>
      </c>
      <c r="T103" s="211">
        <f t="shared" si="3"/>
        <v>0</v>
      </c>
      <c r="AR103" s="22" t="s">
        <v>195</v>
      </c>
      <c r="AT103" s="22" t="s">
        <v>200</v>
      </c>
      <c r="AU103" s="22" t="s">
        <v>81</v>
      </c>
      <c r="AY103" s="22" t="s">
        <v>158</v>
      </c>
      <c r="BE103" s="212">
        <f t="shared" si="4"/>
        <v>0</v>
      </c>
      <c r="BF103" s="212">
        <f t="shared" si="5"/>
        <v>0</v>
      </c>
      <c r="BG103" s="212">
        <f t="shared" si="6"/>
        <v>0</v>
      </c>
      <c r="BH103" s="212">
        <f t="shared" si="7"/>
        <v>0</v>
      </c>
      <c r="BI103" s="212">
        <f t="shared" si="8"/>
        <v>0</v>
      </c>
      <c r="BJ103" s="22" t="s">
        <v>79</v>
      </c>
      <c r="BK103" s="212">
        <f t="shared" si="9"/>
        <v>0</v>
      </c>
      <c r="BL103" s="22" t="s">
        <v>115</v>
      </c>
      <c r="BM103" s="22" t="s">
        <v>818</v>
      </c>
    </row>
    <row r="104" spans="2:65" s="1" customFormat="1" ht="38.25" customHeight="1">
      <c r="B104" s="39"/>
      <c r="C104" s="201" t="s">
        <v>183</v>
      </c>
      <c r="D104" s="201" t="s">
        <v>161</v>
      </c>
      <c r="E104" s="202" t="s">
        <v>718</v>
      </c>
      <c r="F104" s="203" t="s">
        <v>719</v>
      </c>
      <c r="G104" s="204" t="s">
        <v>373</v>
      </c>
      <c r="H104" s="205">
        <v>1</v>
      </c>
      <c r="I104" s="206"/>
      <c r="J104" s="207">
        <f t="shared" si="0"/>
        <v>0</v>
      </c>
      <c r="K104" s="203" t="s">
        <v>165</v>
      </c>
      <c r="L104" s="59"/>
      <c r="M104" s="208" t="s">
        <v>21</v>
      </c>
      <c r="N104" s="209" t="s">
        <v>43</v>
      </c>
      <c r="O104" s="40"/>
      <c r="P104" s="210">
        <f t="shared" si="1"/>
        <v>0</v>
      </c>
      <c r="Q104" s="210">
        <v>1.299E-2</v>
      </c>
      <c r="R104" s="210">
        <f t="shared" si="2"/>
        <v>1.299E-2</v>
      </c>
      <c r="S104" s="210">
        <v>0</v>
      </c>
      <c r="T104" s="211">
        <f t="shared" si="3"/>
        <v>0</v>
      </c>
      <c r="AR104" s="22" t="s">
        <v>115</v>
      </c>
      <c r="AT104" s="22" t="s">
        <v>161</v>
      </c>
      <c r="AU104" s="22" t="s">
        <v>81</v>
      </c>
      <c r="AY104" s="22" t="s">
        <v>158</v>
      </c>
      <c r="BE104" s="212">
        <f t="shared" si="4"/>
        <v>0</v>
      </c>
      <c r="BF104" s="212">
        <f t="shared" si="5"/>
        <v>0</v>
      </c>
      <c r="BG104" s="212">
        <f t="shared" si="6"/>
        <v>0</v>
      </c>
      <c r="BH104" s="212">
        <f t="shared" si="7"/>
        <v>0</v>
      </c>
      <c r="BI104" s="212">
        <f t="shared" si="8"/>
        <v>0</v>
      </c>
      <c r="BJ104" s="22" t="s">
        <v>79</v>
      </c>
      <c r="BK104" s="212">
        <f t="shared" si="9"/>
        <v>0</v>
      </c>
      <c r="BL104" s="22" t="s">
        <v>115</v>
      </c>
      <c r="BM104" s="22" t="s">
        <v>720</v>
      </c>
    </row>
    <row r="105" spans="2:65" s="1" customFormat="1" ht="16.5" customHeight="1">
      <c r="B105" s="39"/>
      <c r="C105" s="236" t="s">
        <v>191</v>
      </c>
      <c r="D105" s="236" t="s">
        <v>200</v>
      </c>
      <c r="E105" s="237" t="s">
        <v>721</v>
      </c>
      <c r="F105" s="238" t="s">
        <v>722</v>
      </c>
      <c r="G105" s="239" t="s">
        <v>686</v>
      </c>
      <c r="H105" s="240">
        <v>1</v>
      </c>
      <c r="I105" s="241"/>
      <c r="J105" s="242">
        <f t="shared" si="0"/>
        <v>0</v>
      </c>
      <c r="K105" s="238" t="s">
        <v>21</v>
      </c>
      <c r="L105" s="243"/>
      <c r="M105" s="244" t="s">
        <v>21</v>
      </c>
      <c r="N105" s="245" t="s">
        <v>43</v>
      </c>
      <c r="O105" s="40"/>
      <c r="P105" s="210">
        <f t="shared" si="1"/>
        <v>0</v>
      </c>
      <c r="Q105" s="210">
        <v>0.28199999999999997</v>
      </c>
      <c r="R105" s="210">
        <f t="shared" si="2"/>
        <v>0.28199999999999997</v>
      </c>
      <c r="S105" s="210">
        <v>0</v>
      </c>
      <c r="T105" s="211">
        <f t="shared" si="3"/>
        <v>0</v>
      </c>
      <c r="AR105" s="22" t="s">
        <v>195</v>
      </c>
      <c r="AT105" s="22" t="s">
        <v>200</v>
      </c>
      <c r="AU105" s="22" t="s">
        <v>81</v>
      </c>
      <c r="AY105" s="22" t="s">
        <v>158</v>
      </c>
      <c r="BE105" s="212">
        <f t="shared" si="4"/>
        <v>0</v>
      </c>
      <c r="BF105" s="212">
        <f t="shared" si="5"/>
        <v>0</v>
      </c>
      <c r="BG105" s="212">
        <f t="shared" si="6"/>
        <v>0</v>
      </c>
      <c r="BH105" s="212">
        <f t="shared" si="7"/>
        <v>0</v>
      </c>
      <c r="BI105" s="212">
        <f t="shared" si="8"/>
        <v>0</v>
      </c>
      <c r="BJ105" s="22" t="s">
        <v>79</v>
      </c>
      <c r="BK105" s="212">
        <f t="shared" si="9"/>
        <v>0</v>
      </c>
      <c r="BL105" s="22" t="s">
        <v>115</v>
      </c>
      <c r="BM105" s="22" t="s">
        <v>723</v>
      </c>
    </row>
    <row r="106" spans="2:65" s="1" customFormat="1" ht="16.5" customHeight="1">
      <c r="B106" s="39"/>
      <c r="C106" s="236" t="s">
        <v>195</v>
      </c>
      <c r="D106" s="236" t="s">
        <v>200</v>
      </c>
      <c r="E106" s="237" t="s">
        <v>724</v>
      </c>
      <c r="F106" s="238" t="s">
        <v>725</v>
      </c>
      <c r="G106" s="239" t="s">
        <v>686</v>
      </c>
      <c r="H106" s="240">
        <v>1</v>
      </c>
      <c r="I106" s="241"/>
      <c r="J106" s="242">
        <f t="shared" si="0"/>
        <v>0</v>
      </c>
      <c r="K106" s="238" t="s">
        <v>21</v>
      </c>
      <c r="L106" s="243"/>
      <c r="M106" s="244" t="s">
        <v>21</v>
      </c>
      <c r="N106" s="245" t="s">
        <v>43</v>
      </c>
      <c r="O106" s="40"/>
      <c r="P106" s="210">
        <f t="shared" si="1"/>
        <v>0</v>
      </c>
      <c r="Q106" s="210">
        <v>2.3E-2</v>
      </c>
      <c r="R106" s="210">
        <f t="shared" si="2"/>
        <v>2.3E-2</v>
      </c>
      <c r="S106" s="210">
        <v>0</v>
      </c>
      <c r="T106" s="211">
        <f t="shared" si="3"/>
        <v>0</v>
      </c>
      <c r="AR106" s="22" t="s">
        <v>195</v>
      </c>
      <c r="AT106" s="22" t="s">
        <v>200</v>
      </c>
      <c r="AU106" s="22" t="s">
        <v>81</v>
      </c>
      <c r="AY106" s="22" t="s">
        <v>158</v>
      </c>
      <c r="BE106" s="212">
        <f t="shared" si="4"/>
        <v>0</v>
      </c>
      <c r="BF106" s="212">
        <f t="shared" si="5"/>
        <v>0</v>
      </c>
      <c r="BG106" s="212">
        <f t="shared" si="6"/>
        <v>0</v>
      </c>
      <c r="BH106" s="212">
        <f t="shared" si="7"/>
        <v>0</v>
      </c>
      <c r="BI106" s="212">
        <f t="shared" si="8"/>
        <v>0</v>
      </c>
      <c r="BJ106" s="22" t="s">
        <v>79</v>
      </c>
      <c r="BK106" s="212">
        <f t="shared" si="9"/>
        <v>0</v>
      </c>
      <c r="BL106" s="22" t="s">
        <v>115</v>
      </c>
      <c r="BM106" s="22" t="s">
        <v>819</v>
      </c>
    </row>
    <row r="107" spans="2:65" s="1" customFormat="1" ht="27">
      <c r="B107" s="39"/>
      <c r="C107" s="61"/>
      <c r="D107" s="215" t="s">
        <v>576</v>
      </c>
      <c r="E107" s="61"/>
      <c r="F107" s="249" t="s">
        <v>727</v>
      </c>
      <c r="G107" s="61"/>
      <c r="H107" s="61"/>
      <c r="I107" s="170"/>
      <c r="J107" s="61"/>
      <c r="K107" s="61"/>
      <c r="L107" s="59"/>
      <c r="M107" s="250"/>
      <c r="N107" s="40"/>
      <c r="O107" s="40"/>
      <c r="P107" s="40"/>
      <c r="Q107" s="40"/>
      <c r="R107" s="40"/>
      <c r="S107" s="40"/>
      <c r="T107" s="76"/>
      <c r="AT107" s="22" t="s">
        <v>576</v>
      </c>
      <c r="AU107" s="22" t="s">
        <v>81</v>
      </c>
    </row>
    <row r="108" spans="2:65" s="1" customFormat="1" ht="16.5" customHeight="1">
      <c r="B108" s="39"/>
      <c r="C108" s="201" t="s">
        <v>199</v>
      </c>
      <c r="D108" s="201" t="s">
        <v>161</v>
      </c>
      <c r="E108" s="202" t="s">
        <v>728</v>
      </c>
      <c r="F108" s="203" t="s">
        <v>729</v>
      </c>
      <c r="G108" s="204" t="s">
        <v>485</v>
      </c>
      <c r="H108" s="205">
        <v>24.75</v>
      </c>
      <c r="I108" s="206"/>
      <c r="J108" s="207">
        <f>ROUND(I108*H108,2)</f>
        <v>0</v>
      </c>
      <c r="K108" s="203" t="s">
        <v>165</v>
      </c>
      <c r="L108" s="59"/>
      <c r="M108" s="208" t="s">
        <v>21</v>
      </c>
      <c r="N108" s="209" t="s">
        <v>43</v>
      </c>
      <c r="O108" s="40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22" t="s">
        <v>115</v>
      </c>
      <c r="AT108" s="22" t="s">
        <v>161</v>
      </c>
      <c r="AU108" s="22" t="s">
        <v>81</v>
      </c>
      <c r="AY108" s="22" t="s">
        <v>158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2" t="s">
        <v>79</v>
      </c>
      <c r="BK108" s="212">
        <f>ROUND(I108*H108,2)</f>
        <v>0</v>
      </c>
      <c r="BL108" s="22" t="s">
        <v>115</v>
      </c>
      <c r="BM108" s="22" t="s">
        <v>730</v>
      </c>
    </row>
    <row r="109" spans="2:65" s="1" customFormat="1" ht="16.5" customHeight="1">
      <c r="B109" s="39"/>
      <c r="C109" s="201" t="s">
        <v>206</v>
      </c>
      <c r="D109" s="201" t="s">
        <v>161</v>
      </c>
      <c r="E109" s="202" t="s">
        <v>820</v>
      </c>
      <c r="F109" s="203" t="s">
        <v>548</v>
      </c>
      <c r="G109" s="204" t="s">
        <v>373</v>
      </c>
      <c r="H109" s="205">
        <v>2</v>
      </c>
      <c r="I109" s="206"/>
      <c r="J109" s="207">
        <f>ROUND(I109*H109,2)</f>
        <v>0</v>
      </c>
      <c r="K109" s="203" t="s">
        <v>21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2.5999999999999999E-2</v>
      </c>
      <c r="R109" s="210">
        <f>Q109*H109</f>
        <v>5.1999999999999998E-2</v>
      </c>
      <c r="S109" s="210">
        <v>0</v>
      </c>
      <c r="T109" s="211">
        <f>S109*H109</f>
        <v>0</v>
      </c>
      <c r="AR109" s="22" t="s">
        <v>115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115</v>
      </c>
      <c r="BM109" s="22" t="s">
        <v>549</v>
      </c>
    </row>
    <row r="110" spans="2:65" s="1" customFormat="1" ht="16.5" customHeight="1">
      <c r="B110" s="39"/>
      <c r="C110" s="201" t="s">
        <v>210</v>
      </c>
      <c r="D110" s="201" t="s">
        <v>161</v>
      </c>
      <c r="E110" s="202" t="s">
        <v>551</v>
      </c>
      <c r="F110" s="203" t="s">
        <v>552</v>
      </c>
      <c r="G110" s="204" t="s">
        <v>485</v>
      </c>
      <c r="H110" s="205">
        <v>24.75</v>
      </c>
      <c r="I110" s="206"/>
      <c r="J110" s="207">
        <f>ROUND(I110*H110,2)</f>
        <v>0</v>
      </c>
      <c r="K110" s="203" t="s">
        <v>165</v>
      </c>
      <c r="L110" s="59"/>
      <c r="M110" s="208" t="s">
        <v>21</v>
      </c>
      <c r="N110" s="209" t="s">
        <v>43</v>
      </c>
      <c r="O110" s="40"/>
      <c r="P110" s="210">
        <f>O110*H110</f>
        <v>0</v>
      </c>
      <c r="Q110" s="210">
        <v>1.2999999999999999E-4</v>
      </c>
      <c r="R110" s="210">
        <f>Q110*H110</f>
        <v>3.2174999999999999E-3</v>
      </c>
      <c r="S110" s="210">
        <v>0</v>
      </c>
      <c r="T110" s="211">
        <f>S110*H110</f>
        <v>0</v>
      </c>
      <c r="AR110" s="22" t="s">
        <v>115</v>
      </c>
      <c r="AT110" s="22" t="s">
        <v>161</v>
      </c>
      <c r="AU110" s="22" t="s">
        <v>81</v>
      </c>
      <c r="AY110" s="22" t="s">
        <v>158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115</v>
      </c>
      <c r="BM110" s="22" t="s">
        <v>553</v>
      </c>
    </row>
    <row r="111" spans="2:65" s="11" customFormat="1" ht="29.85" customHeight="1">
      <c r="B111" s="185"/>
      <c r="C111" s="186"/>
      <c r="D111" s="187" t="s">
        <v>71</v>
      </c>
      <c r="E111" s="199" t="s">
        <v>199</v>
      </c>
      <c r="F111" s="199" t="s">
        <v>731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P112</f>
        <v>0</v>
      </c>
      <c r="Q111" s="193"/>
      <c r="R111" s="194">
        <f>R112</f>
        <v>2.2000000000000001E-4</v>
      </c>
      <c r="S111" s="193"/>
      <c r="T111" s="195">
        <f>T112</f>
        <v>0</v>
      </c>
      <c r="AR111" s="196" t="s">
        <v>79</v>
      </c>
      <c r="AT111" s="197" t="s">
        <v>71</v>
      </c>
      <c r="AU111" s="197" t="s">
        <v>79</v>
      </c>
      <c r="AY111" s="196" t="s">
        <v>158</v>
      </c>
      <c r="BK111" s="198">
        <f>BK112</f>
        <v>0</v>
      </c>
    </row>
    <row r="112" spans="2:65" s="1" customFormat="1" ht="16.5" customHeight="1">
      <c r="B112" s="39"/>
      <c r="C112" s="201" t="s">
        <v>218</v>
      </c>
      <c r="D112" s="201" t="s">
        <v>161</v>
      </c>
      <c r="E112" s="202" t="s">
        <v>821</v>
      </c>
      <c r="F112" s="203" t="s">
        <v>733</v>
      </c>
      <c r="G112" s="204" t="s">
        <v>734</v>
      </c>
      <c r="H112" s="205">
        <v>1</v>
      </c>
      <c r="I112" s="206"/>
      <c r="J112" s="207">
        <f>ROUND(I112*H112,2)</f>
        <v>0</v>
      </c>
      <c r="K112" s="203" t="s">
        <v>21</v>
      </c>
      <c r="L112" s="59"/>
      <c r="M112" s="208" t="s">
        <v>21</v>
      </c>
      <c r="N112" s="209" t="s">
        <v>43</v>
      </c>
      <c r="O112" s="40"/>
      <c r="P112" s="210">
        <f>O112*H112</f>
        <v>0</v>
      </c>
      <c r="Q112" s="210">
        <v>2.2000000000000001E-4</v>
      </c>
      <c r="R112" s="210">
        <f>Q112*H112</f>
        <v>2.2000000000000001E-4</v>
      </c>
      <c r="S112" s="210">
        <v>0</v>
      </c>
      <c r="T112" s="211">
        <f>S112*H112</f>
        <v>0</v>
      </c>
      <c r="AR112" s="22" t="s">
        <v>115</v>
      </c>
      <c r="AT112" s="22" t="s">
        <v>161</v>
      </c>
      <c r="AU112" s="22" t="s">
        <v>81</v>
      </c>
      <c r="AY112" s="22" t="s">
        <v>158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2" t="s">
        <v>79</v>
      </c>
      <c r="BK112" s="212">
        <f>ROUND(I112*H112,2)</f>
        <v>0</v>
      </c>
      <c r="BL112" s="22" t="s">
        <v>115</v>
      </c>
      <c r="BM112" s="22" t="s">
        <v>822</v>
      </c>
    </row>
    <row r="113" spans="2:65" s="11" customFormat="1" ht="29.85" customHeight="1">
      <c r="B113" s="185"/>
      <c r="C113" s="186"/>
      <c r="D113" s="187" t="s">
        <v>71</v>
      </c>
      <c r="E113" s="199" t="s">
        <v>555</v>
      </c>
      <c r="F113" s="199" t="s">
        <v>556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SUM(P114:P115)</f>
        <v>0</v>
      </c>
      <c r="Q113" s="193"/>
      <c r="R113" s="194">
        <f>SUM(R114:R115)</f>
        <v>0</v>
      </c>
      <c r="S113" s="193"/>
      <c r="T113" s="195">
        <f>SUM(T114:T115)</f>
        <v>0</v>
      </c>
      <c r="AR113" s="196" t="s">
        <v>79</v>
      </c>
      <c r="AT113" s="197" t="s">
        <v>71</v>
      </c>
      <c r="AU113" s="197" t="s">
        <v>79</v>
      </c>
      <c r="AY113" s="196" t="s">
        <v>158</v>
      </c>
      <c r="BK113" s="198">
        <f>SUM(BK114:BK115)</f>
        <v>0</v>
      </c>
    </row>
    <row r="114" spans="2:65" s="1" customFormat="1" ht="38.25" customHeight="1">
      <c r="B114" s="39"/>
      <c r="C114" s="201" t="s">
        <v>223</v>
      </c>
      <c r="D114" s="201" t="s">
        <v>161</v>
      </c>
      <c r="E114" s="202" t="s">
        <v>557</v>
      </c>
      <c r="F114" s="203" t="s">
        <v>558</v>
      </c>
      <c r="G114" s="204" t="s">
        <v>203</v>
      </c>
      <c r="H114" s="205">
        <v>5.5620000000000003</v>
      </c>
      <c r="I114" s="206"/>
      <c r="J114" s="207">
        <f>ROUND(I114*H114,2)</f>
        <v>0</v>
      </c>
      <c r="K114" s="203" t="s">
        <v>165</v>
      </c>
      <c r="L114" s="59"/>
      <c r="M114" s="208" t="s">
        <v>21</v>
      </c>
      <c r="N114" s="209" t="s">
        <v>43</v>
      </c>
      <c r="O114" s="4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2" t="s">
        <v>115</v>
      </c>
      <c r="AT114" s="22" t="s">
        <v>161</v>
      </c>
      <c r="AU114" s="22" t="s">
        <v>81</v>
      </c>
      <c r="AY114" s="22" t="s">
        <v>158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2" t="s">
        <v>79</v>
      </c>
      <c r="BK114" s="212">
        <f>ROUND(I114*H114,2)</f>
        <v>0</v>
      </c>
      <c r="BL114" s="22" t="s">
        <v>115</v>
      </c>
      <c r="BM114" s="22" t="s">
        <v>559</v>
      </c>
    </row>
    <row r="115" spans="2:65" s="1" customFormat="1" ht="38.25" customHeight="1">
      <c r="B115" s="39"/>
      <c r="C115" s="201" t="s">
        <v>226</v>
      </c>
      <c r="D115" s="201" t="s">
        <v>161</v>
      </c>
      <c r="E115" s="202" t="s">
        <v>560</v>
      </c>
      <c r="F115" s="203" t="s">
        <v>561</v>
      </c>
      <c r="G115" s="204" t="s">
        <v>203</v>
      </c>
      <c r="H115" s="205">
        <v>5.5620000000000003</v>
      </c>
      <c r="I115" s="206"/>
      <c r="J115" s="207">
        <f>ROUND(I115*H115,2)</f>
        <v>0</v>
      </c>
      <c r="K115" s="203" t="s">
        <v>165</v>
      </c>
      <c r="L115" s="59"/>
      <c r="M115" s="208" t="s">
        <v>21</v>
      </c>
      <c r="N115" s="209" t="s">
        <v>43</v>
      </c>
      <c r="O115" s="40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2" t="s">
        <v>115</v>
      </c>
      <c r="AT115" s="22" t="s">
        <v>161</v>
      </c>
      <c r="AU115" s="22" t="s">
        <v>81</v>
      </c>
      <c r="AY115" s="22" t="s">
        <v>158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2" t="s">
        <v>79</v>
      </c>
      <c r="BK115" s="212">
        <f>ROUND(I115*H115,2)</f>
        <v>0</v>
      </c>
      <c r="BL115" s="22" t="s">
        <v>115</v>
      </c>
      <c r="BM115" s="22" t="s">
        <v>823</v>
      </c>
    </row>
    <row r="116" spans="2:65" s="11" customFormat="1" ht="37.35" customHeight="1">
      <c r="B116" s="185"/>
      <c r="C116" s="186"/>
      <c r="D116" s="187" t="s">
        <v>71</v>
      </c>
      <c r="E116" s="188" t="s">
        <v>737</v>
      </c>
      <c r="F116" s="188" t="s">
        <v>738</v>
      </c>
      <c r="G116" s="186"/>
      <c r="H116" s="186"/>
      <c r="I116" s="189"/>
      <c r="J116" s="190">
        <f>BK116</f>
        <v>0</v>
      </c>
      <c r="K116" s="186"/>
      <c r="L116" s="191"/>
      <c r="M116" s="192"/>
      <c r="N116" s="193"/>
      <c r="O116" s="193"/>
      <c r="P116" s="194">
        <f>P117</f>
        <v>0</v>
      </c>
      <c r="Q116" s="193"/>
      <c r="R116" s="194">
        <f>R117</f>
        <v>7.6000000000000004E-4</v>
      </c>
      <c r="S116" s="193"/>
      <c r="T116" s="195">
        <f>T117</f>
        <v>0</v>
      </c>
      <c r="AR116" s="196" t="s">
        <v>81</v>
      </c>
      <c r="AT116" s="197" t="s">
        <v>71</v>
      </c>
      <c r="AU116" s="197" t="s">
        <v>72</v>
      </c>
      <c r="AY116" s="196" t="s">
        <v>158</v>
      </c>
      <c r="BK116" s="198">
        <f>BK117</f>
        <v>0</v>
      </c>
    </row>
    <row r="117" spans="2:65" s="11" customFormat="1" ht="19.899999999999999" customHeight="1">
      <c r="B117" s="185"/>
      <c r="C117" s="186"/>
      <c r="D117" s="187" t="s">
        <v>71</v>
      </c>
      <c r="E117" s="199" t="s">
        <v>739</v>
      </c>
      <c r="F117" s="199" t="s">
        <v>740</v>
      </c>
      <c r="G117" s="186"/>
      <c r="H117" s="186"/>
      <c r="I117" s="189"/>
      <c r="J117" s="200">
        <f>BK117</f>
        <v>0</v>
      </c>
      <c r="K117" s="186"/>
      <c r="L117" s="191"/>
      <c r="M117" s="192"/>
      <c r="N117" s="193"/>
      <c r="O117" s="193"/>
      <c r="P117" s="194">
        <f>P118</f>
        <v>0</v>
      </c>
      <c r="Q117" s="193"/>
      <c r="R117" s="194">
        <f>R118</f>
        <v>7.6000000000000004E-4</v>
      </c>
      <c r="S117" s="193"/>
      <c r="T117" s="195">
        <f>T118</f>
        <v>0</v>
      </c>
      <c r="AR117" s="196" t="s">
        <v>81</v>
      </c>
      <c r="AT117" s="197" t="s">
        <v>71</v>
      </c>
      <c r="AU117" s="197" t="s">
        <v>79</v>
      </c>
      <c r="AY117" s="196" t="s">
        <v>158</v>
      </c>
      <c r="BK117" s="198">
        <f>BK118</f>
        <v>0</v>
      </c>
    </row>
    <row r="118" spans="2:65" s="1" customFormat="1" ht="25.5" customHeight="1">
      <c r="B118" s="39"/>
      <c r="C118" s="201" t="s">
        <v>283</v>
      </c>
      <c r="D118" s="201" t="s">
        <v>161</v>
      </c>
      <c r="E118" s="202" t="s">
        <v>824</v>
      </c>
      <c r="F118" s="203" t="s">
        <v>742</v>
      </c>
      <c r="G118" s="204" t="s">
        <v>734</v>
      </c>
      <c r="H118" s="205">
        <v>1</v>
      </c>
      <c r="I118" s="206"/>
      <c r="J118" s="207">
        <f>ROUND(I118*H118,2)</f>
        <v>0</v>
      </c>
      <c r="K118" s="203" t="s">
        <v>21</v>
      </c>
      <c r="L118" s="59"/>
      <c r="M118" s="208" t="s">
        <v>21</v>
      </c>
      <c r="N118" s="209" t="s">
        <v>43</v>
      </c>
      <c r="O118" s="40"/>
      <c r="P118" s="210">
        <f>O118*H118</f>
        <v>0</v>
      </c>
      <c r="Q118" s="210">
        <v>7.6000000000000004E-4</v>
      </c>
      <c r="R118" s="210">
        <f>Q118*H118</f>
        <v>7.6000000000000004E-4</v>
      </c>
      <c r="S118" s="210">
        <v>0</v>
      </c>
      <c r="T118" s="211">
        <f>S118*H118</f>
        <v>0</v>
      </c>
      <c r="AR118" s="22" t="s">
        <v>231</v>
      </c>
      <c r="AT118" s="22" t="s">
        <v>161</v>
      </c>
      <c r="AU118" s="22" t="s">
        <v>81</v>
      </c>
      <c r="AY118" s="22" t="s">
        <v>158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2" t="s">
        <v>79</v>
      </c>
      <c r="BK118" s="212">
        <f>ROUND(I118*H118,2)</f>
        <v>0</v>
      </c>
      <c r="BL118" s="22" t="s">
        <v>231</v>
      </c>
      <c r="BM118" s="22" t="s">
        <v>825</v>
      </c>
    </row>
    <row r="119" spans="2:65" s="11" customFormat="1" ht="37.35" customHeight="1">
      <c r="B119" s="185"/>
      <c r="C119" s="186"/>
      <c r="D119" s="187" t="s">
        <v>71</v>
      </c>
      <c r="E119" s="188" t="s">
        <v>200</v>
      </c>
      <c r="F119" s="188" t="s">
        <v>563</v>
      </c>
      <c r="G119" s="186"/>
      <c r="H119" s="186"/>
      <c r="I119" s="189"/>
      <c r="J119" s="190">
        <f>BK119</f>
        <v>0</v>
      </c>
      <c r="K119" s="186"/>
      <c r="L119" s="191"/>
      <c r="M119" s="192"/>
      <c r="N119" s="193"/>
      <c r="O119" s="193"/>
      <c r="P119" s="194">
        <f>P120</f>
        <v>0</v>
      </c>
      <c r="Q119" s="193"/>
      <c r="R119" s="194">
        <f>R120</f>
        <v>5.0378270000000001</v>
      </c>
      <c r="S119" s="193"/>
      <c r="T119" s="195">
        <f>T120</f>
        <v>0</v>
      </c>
      <c r="AR119" s="196" t="s">
        <v>90</v>
      </c>
      <c r="AT119" s="197" t="s">
        <v>71</v>
      </c>
      <c r="AU119" s="197" t="s">
        <v>72</v>
      </c>
      <c r="AY119" s="196" t="s">
        <v>158</v>
      </c>
      <c r="BK119" s="198">
        <f>BK120</f>
        <v>0</v>
      </c>
    </row>
    <row r="120" spans="2:65" s="11" customFormat="1" ht="19.899999999999999" customHeight="1">
      <c r="B120" s="185"/>
      <c r="C120" s="186"/>
      <c r="D120" s="187" t="s">
        <v>71</v>
      </c>
      <c r="E120" s="199" t="s">
        <v>564</v>
      </c>
      <c r="F120" s="199" t="s">
        <v>565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SUM(P121:P148)</f>
        <v>0</v>
      </c>
      <c r="Q120" s="193"/>
      <c r="R120" s="194">
        <f>SUM(R121:R148)</f>
        <v>5.0378270000000001</v>
      </c>
      <c r="S120" s="193"/>
      <c r="T120" s="195">
        <f>SUM(T121:T148)</f>
        <v>0</v>
      </c>
      <c r="AR120" s="196" t="s">
        <v>90</v>
      </c>
      <c r="AT120" s="197" t="s">
        <v>71</v>
      </c>
      <c r="AU120" s="197" t="s">
        <v>79</v>
      </c>
      <c r="AY120" s="196" t="s">
        <v>158</v>
      </c>
      <c r="BK120" s="198">
        <f>SUM(BK121:BK148)</f>
        <v>0</v>
      </c>
    </row>
    <row r="121" spans="2:65" s="1" customFormat="1" ht="25.5" customHeight="1">
      <c r="B121" s="39"/>
      <c r="C121" s="201" t="s">
        <v>10</v>
      </c>
      <c r="D121" s="201" t="s">
        <v>161</v>
      </c>
      <c r="E121" s="202" t="s">
        <v>744</v>
      </c>
      <c r="F121" s="203" t="s">
        <v>745</v>
      </c>
      <c r="G121" s="204" t="s">
        <v>485</v>
      </c>
      <c r="H121" s="205">
        <v>24.95</v>
      </c>
      <c r="I121" s="206"/>
      <c r="J121" s="207">
        <f>ROUND(I121*H121,2)</f>
        <v>0</v>
      </c>
      <c r="K121" s="203" t="s">
        <v>165</v>
      </c>
      <c r="L121" s="59"/>
      <c r="M121" s="208" t="s">
        <v>21</v>
      </c>
      <c r="N121" s="209" t="s">
        <v>43</v>
      </c>
      <c r="O121" s="40"/>
      <c r="P121" s="210">
        <f>O121*H121</f>
        <v>0</v>
      </c>
      <c r="Q121" s="210">
        <v>1.4599999999999999E-3</v>
      </c>
      <c r="R121" s="210">
        <f>Q121*H121</f>
        <v>3.6426999999999994E-2</v>
      </c>
      <c r="S121" s="210">
        <v>0</v>
      </c>
      <c r="T121" s="211">
        <f>S121*H121</f>
        <v>0</v>
      </c>
      <c r="AR121" s="22" t="s">
        <v>387</v>
      </c>
      <c r="AT121" s="22" t="s">
        <v>161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387</v>
      </c>
      <c r="BM121" s="22" t="s">
        <v>746</v>
      </c>
    </row>
    <row r="122" spans="2:65" s="12" customFormat="1">
      <c r="B122" s="213"/>
      <c r="C122" s="214"/>
      <c r="D122" s="215" t="s">
        <v>167</v>
      </c>
      <c r="E122" s="224" t="s">
        <v>21</v>
      </c>
      <c r="F122" s="216" t="s">
        <v>826</v>
      </c>
      <c r="G122" s="214"/>
      <c r="H122" s="217">
        <v>24.95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167</v>
      </c>
      <c r="AU122" s="223" t="s">
        <v>81</v>
      </c>
      <c r="AV122" s="12" t="s">
        <v>81</v>
      </c>
      <c r="AW122" s="12" t="s">
        <v>35</v>
      </c>
      <c r="AX122" s="12" t="s">
        <v>79</v>
      </c>
      <c r="AY122" s="223" t="s">
        <v>158</v>
      </c>
    </row>
    <row r="123" spans="2:65" s="1" customFormat="1" ht="16.5" customHeight="1">
      <c r="B123" s="39"/>
      <c r="C123" s="236" t="s">
        <v>231</v>
      </c>
      <c r="D123" s="236" t="s">
        <v>200</v>
      </c>
      <c r="E123" s="237" t="s">
        <v>748</v>
      </c>
      <c r="F123" s="238" t="s">
        <v>749</v>
      </c>
      <c r="G123" s="239" t="s">
        <v>485</v>
      </c>
      <c r="H123" s="240">
        <v>24.95</v>
      </c>
      <c r="I123" s="241"/>
      <c r="J123" s="242">
        <f>ROUND(I123*H123,2)</f>
        <v>0</v>
      </c>
      <c r="K123" s="238" t="s">
        <v>21</v>
      </c>
      <c r="L123" s="243"/>
      <c r="M123" s="244" t="s">
        <v>21</v>
      </c>
      <c r="N123" s="245" t="s">
        <v>43</v>
      </c>
      <c r="O123" s="40"/>
      <c r="P123" s="210">
        <f>O123*H123</f>
        <v>0</v>
      </c>
      <c r="Q123" s="210">
        <v>0.107</v>
      </c>
      <c r="R123" s="210">
        <f>Q123*H123</f>
        <v>2.6696499999999999</v>
      </c>
      <c r="S123" s="210">
        <v>0</v>
      </c>
      <c r="T123" s="211">
        <f>S123*H123</f>
        <v>0</v>
      </c>
      <c r="AR123" s="22" t="s">
        <v>571</v>
      </c>
      <c r="AT123" s="22" t="s">
        <v>200</v>
      </c>
      <c r="AU123" s="22" t="s">
        <v>81</v>
      </c>
      <c r="AY123" s="22" t="s">
        <v>158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2" t="s">
        <v>79</v>
      </c>
      <c r="BK123" s="212">
        <f>ROUND(I123*H123,2)</f>
        <v>0</v>
      </c>
      <c r="BL123" s="22" t="s">
        <v>571</v>
      </c>
      <c r="BM123" s="22" t="s">
        <v>750</v>
      </c>
    </row>
    <row r="124" spans="2:65" s="1" customFormat="1" ht="16.5" customHeight="1">
      <c r="B124" s="39"/>
      <c r="C124" s="236" t="s">
        <v>233</v>
      </c>
      <c r="D124" s="236" t="s">
        <v>200</v>
      </c>
      <c r="E124" s="237" t="s">
        <v>654</v>
      </c>
      <c r="F124" s="238" t="s">
        <v>574</v>
      </c>
      <c r="G124" s="239" t="s">
        <v>373</v>
      </c>
      <c r="H124" s="240">
        <v>11</v>
      </c>
      <c r="I124" s="241"/>
      <c r="J124" s="242">
        <f>ROUND(I124*H124,2)</f>
        <v>0</v>
      </c>
      <c r="K124" s="238" t="s">
        <v>21</v>
      </c>
      <c r="L124" s="243"/>
      <c r="M124" s="244" t="s">
        <v>21</v>
      </c>
      <c r="N124" s="245" t="s">
        <v>43</v>
      </c>
      <c r="O124" s="40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22" t="s">
        <v>195</v>
      </c>
      <c r="AT124" s="22" t="s">
        <v>200</v>
      </c>
      <c r="AU124" s="22" t="s">
        <v>81</v>
      </c>
      <c r="AY124" s="22" t="s">
        <v>158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2" t="s">
        <v>79</v>
      </c>
      <c r="BK124" s="212">
        <f>ROUND(I124*H124,2)</f>
        <v>0</v>
      </c>
      <c r="BL124" s="22" t="s">
        <v>115</v>
      </c>
      <c r="BM124" s="22" t="s">
        <v>827</v>
      </c>
    </row>
    <row r="125" spans="2:65" s="1" customFormat="1" ht="108">
      <c r="B125" s="39"/>
      <c r="C125" s="61"/>
      <c r="D125" s="215" t="s">
        <v>576</v>
      </c>
      <c r="E125" s="61"/>
      <c r="F125" s="249" t="s">
        <v>577</v>
      </c>
      <c r="G125" s="61"/>
      <c r="H125" s="61"/>
      <c r="I125" s="170"/>
      <c r="J125" s="61"/>
      <c r="K125" s="61"/>
      <c r="L125" s="59"/>
      <c r="M125" s="250"/>
      <c r="N125" s="40"/>
      <c r="O125" s="40"/>
      <c r="P125" s="40"/>
      <c r="Q125" s="40"/>
      <c r="R125" s="40"/>
      <c r="S125" s="40"/>
      <c r="T125" s="76"/>
      <c r="AT125" s="22" t="s">
        <v>576</v>
      </c>
      <c r="AU125" s="22" t="s">
        <v>81</v>
      </c>
    </row>
    <row r="126" spans="2:65" s="1" customFormat="1" ht="25.5" customHeight="1">
      <c r="B126" s="39"/>
      <c r="C126" s="201" t="s">
        <v>237</v>
      </c>
      <c r="D126" s="201" t="s">
        <v>161</v>
      </c>
      <c r="E126" s="202" t="s">
        <v>757</v>
      </c>
      <c r="F126" s="203" t="s">
        <v>758</v>
      </c>
      <c r="G126" s="204" t="s">
        <v>373</v>
      </c>
      <c r="H126" s="205">
        <v>7</v>
      </c>
      <c r="I126" s="206"/>
      <c r="J126" s="207">
        <f>ROUND(I126*H126,2)</f>
        <v>0</v>
      </c>
      <c r="K126" s="203" t="s">
        <v>165</v>
      </c>
      <c r="L126" s="59"/>
      <c r="M126" s="208" t="s">
        <v>21</v>
      </c>
      <c r="N126" s="209" t="s">
        <v>43</v>
      </c>
      <c r="O126" s="40"/>
      <c r="P126" s="210">
        <f>O126*H126</f>
        <v>0</v>
      </c>
      <c r="Q126" s="210">
        <v>4.1099999999999999E-3</v>
      </c>
      <c r="R126" s="210">
        <f>Q126*H126</f>
        <v>2.877E-2</v>
      </c>
      <c r="S126" s="210">
        <v>0</v>
      </c>
      <c r="T126" s="211">
        <f>S126*H126</f>
        <v>0</v>
      </c>
      <c r="AR126" s="22" t="s">
        <v>387</v>
      </c>
      <c r="AT126" s="22" t="s">
        <v>161</v>
      </c>
      <c r="AU126" s="22" t="s">
        <v>81</v>
      </c>
      <c r="AY126" s="22" t="s">
        <v>158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2" t="s">
        <v>79</v>
      </c>
      <c r="BK126" s="212">
        <f>ROUND(I126*H126,2)</f>
        <v>0</v>
      </c>
      <c r="BL126" s="22" t="s">
        <v>387</v>
      </c>
      <c r="BM126" s="22" t="s">
        <v>759</v>
      </c>
    </row>
    <row r="127" spans="2:65" s="1" customFormat="1" ht="16.5" customHeight="1">
      <c r="B127" s="39"/>
      <c r="C127" s="236" t="s">
        <v>239</v>
      </c>
      <c r="D127" s="236" t="s">
        <v>200</v>
      </c>
      <c r="E127" s="237" t="s">
        <v>763</v>
      </c>
      <c r="F127" s="238" t="s">
        <v>764</v>
      </c>
      <c r="G127" s="239" t="s">
        <v>373</v>
      </c>
      <c r="H127" s="240">
        <v>1</v>
      </c>
      <c r="I127" s="241"/>
      <c r="J127" s="242">
        <f>ROUND(I127*H127,2)</f>
        <v>0</v>
      </c>
      <c r="K127" s="238" t="s">
        <v>21</v>
      </c>
      <c r="L127" s="243"/>
      <c r="M127" s="244" t="s">
        <v>21</v>
      </c>
      <c r="N127" s="245" t="s">
        <v>43</v>
      </c>
      <c r="O127" s="40"/>
      <c r="P127" s="210">
        <f>O127*H127</f>
        <v>0</v>
      </c>
      <c r="Q127" s="210">
        <v>0.52100000000000002</v>
      </c>
      <c r="R127" s="210">
        <f>Q127*H127</f>
        <v>0.52100000000000002</v>
      </c>
      <c r="S127" s="210">
        <v>0</v>
      </c>
      <c r="T127" s="211">
        <f>S127*H127</f>
        <v>0</v>
      </c>
      <c r="AR127" s="22" t="s">
        <v>571</v>
      </c>
      <c r="AT127" s="22" t="s">
        <v>200</v>
      </c>
      <c r="AU127" s="22" t="s">
        <v>81</v>
      </c>
      <c r="AY127" s="22" t="s">
        <v>158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571</v>
      </c>
      <c r="BM127" s="22" t="s">
        <v>828</v>
      </c>
    </row>
    <row r="128" spans="2:65" s="1" customFormat="1" ht="27">
      <c r="B128" s="39"/>
      <c r="C128" s="61"/>
      <c r="D128" s="215" t="s">
        <v>576</v>
      </c>
      <c r="E128" s="61"/>
      <c r="F128" s="249" t="s">
        <v>588</v>
      </c>
      <c r="G128" s="61"/>
      <c r="H128" s="61"/>
      <c r="I128" s="170"/>
      <c r="J128" s="61"/>
      <c r="K128" s="61"/>
      <c r="L128" s="59"/>
      <c r="M128" s="250"/>
      <c r="N128" s="40"/>
      <c r="O128" s="40"/>
      <c r="P128" s="40"/>
      <c r="Q128" s="40"/>
      <c r="R128" s="40"/>
      <c r="S128" s="40"/>
      <c r="T128" s="76"/>
      <c r="AT128" s="22" t="s">
        <v>576</v>
      </c>
      <c r="AU128" s="22" t="s">
        <v>81</v>
      </c>
    </row>
    <row r="129" spans="2:65" s="1" customFormat="1" ht="16.5" customHeight="1">
      <c r="B129" s="39"/>
      <c r="C129" s="236" t="s">
        <v>241</v>
      </c>
      <c r="D129" s="236" t="s">
        <v>200</v>
      </c>
      <c r="E129" s="237" t="s">
        <v>829</v>
      </c>
      <c r="F129" s="238" t="s">
        <v>830</v>
      </c>
      <c r="G129" s="239" t="s">
        <v>373</v>
      </c>
      <c r="H129" s="240">
        <v>1</v>
      </c>
      <c r="I129" s="241"/>
      <c r="J129" s="242">
        <f>ROUND(I129*H129,2)</f>
        <v>0</v>
      </c>
      <c r="K129" s="238" t="s">
        <v>21</v>
      </c>
      <c r="L129" s="243"/>
      <c r="M129" s="244" t="s">
        <v>21</v>
      </c>
      <c r="N129" s="245" t="s">
        <v>43</v>
      </c>
      <c r="O129" s="40"/>
      <c r="P129" s="210">
        <f>O129*H129</f>
        <v>0</v>
      </c>
      <c r="Q129" s="210">
        <v>0.52100000000000002</v>
      </c>
      <c r="R129" s="210">
        <f>Q129*H129</f>
        <v>0.52100000000000002</v>
      </c>
      <c r="S129" s="210">
        <v>0</v>
      </c>
      <c r="T129" s="211">
        <f>S129*H129</f>
        <v>0</v>
      </c>
      <c r="AR129" s="22" t="s">
        <v>571</v>
      </c>
      <c r="AT129" s="22" t="s">
        <v>200</v>
      </c>
      <c r="AU129" s="22" t="s">
        <v>81</v>
      </c>
      <c r="AY129" s="22" t="s">
        <v>158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2" t="s">
        <v>79</v>
      </c>
      <c r="BK129" s="212">
        <f>ROUND(I129*H129,2)</f>
        <v>0</v>
      </c>
      <c r="BL129" s="22" t="s">
        <v>571</v>
      </c>
      <c r="BM129" s="22" t="s">
        <v>831</v>
      </c>
    </row>
    <row r="130" spans="2:65" s="1" customFormat="1" ht="27">
      <c r="B130" s="39"/>
      <c r="C130" s="61"/>
      <c r="D130" s="215" t="s">
        <v>576</v>
      </c>
      <c r="E130" s="61"/>
      <c r="F130" s="249" t="s">
        <v>588</v>
      </c>
      <c r="G130" s="61"/>
      <c r="H130" s="61"/>
      <c r="I130" s="170"/>
      <c r="J130" s="61"/>
      <c r="K130" s="61"/>
      <c r="L130" s="59"/>
      <c r="M130" s="250"/>
      <c r="N130" s="40"/>
      <c r="O130" s="40"/>
      <c r="P130" s="40"/>
      <c r="Q130" s="40"/>
      <c r="R130" s="40"/>
      <c r="S130" s="40"/>
      <c r="T130" s="76"/>
      <c r="AT130" s="22" t="s">
        <v>576</v>
      </c>
      <c r="AU130" s="22" t="s">
        <v>81</v>
      </c>
    </row>
    <row r="131" spans="2:65" s="1" customFormat="1" ht="16.5" customHeight="1">
      <c r="B131" s="39"/>
      <c r="C131" s="236" t="s">
        <v>9</v>
      </c>
      <c r="D131" s="236" t="s">
        <v>200</v>
      </c>
      <c r="E131" s="237" t="s">
        <v>832</v>
      </c>
      <c r="F131" s="238" t="s">
        <v>833</v>
      </c>
      <c r="G131" s="239" t="s">
        <v>373</v>
      </c>
      <c r="H131" s="240">
        <v>1</v>
      </c>
      <c r="I131" s="241"/>
      <c r="J131" s="242">
        <f>ROUND(I131*H131,2)</f>
        <v>0</v>
      </c>
      <c r="K131" s="238" t="s">
        <v>21</v>
      </c>
      <c r="L131" s="243"/>
      <c r="M131" s="244" t="s">
        <v>21</v>
      </c>
      <c r="N131" s="245" t="s">
        <v>43</v>
      </c>
      <c r="O131" s="40"/>
      <c r="P131" s="210">
        <f>O131*H131</f>
        <v>0</v>
      </c>
      <c r="Q131" s="210">
        <v>0.52100000000000002</v>
      </c>
      <c r="R131" s="210">
        <f>Q131*H131</f>
        <v>0.52100000000000002</v>
      </c>
      <c r="S131" s="210">
        <v>0</v>
      </c>
      <c r="T131" s="211">
        <f>S131*H131</f>
        <v>0</v>
      </c>
      <c r="AR131" s="22" t="s">
        <v>571</v>
      </c>
      <c r="AT131" s="22" t="s">
        <v>200</v>
      </c>
      <c r="AU131" s="22" t="s">
        <v>81</v>
      </c>
      <c r="AY131" s="22" t="s">
        <v>158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2" t="s">
        <v>79</v>
      </c>
      <c r="BK131" s="212">
        <f>ROUND(I131*H131,2)</f>
        <v>0</v>
      </c>
      <c r="BL131" s="22" t="s">
        <v>571</v>
      </c>
      <c r="BM131" s="22" t="s">
        <v>834</v>
      </c>
    </row>
    <row r="132" spans="2:65" s="1" customFormat="1" ht="27">
      <c r="B132" s="39"/>
      <c r="C132" s="61"/>
      <c r="D132" s="215" t="s">
        <v>576</v>
      </c>
      <c r="E132" s="61"/>
      <c r="F132" s="249" t="s">
        <v>588</v>
      </c>
      <c r="G132" s="61"/>
      <c r="H132" s="61"/>
      <c r="I132" s="170"/>
      <c r="J132" s="61"/>
      <c r="K132" s="61"/>
      <c r="L132" s="59"/>
      <c r="M132" s="250"/>
      <c r="N132" s="40"/>
      <c r="O132" s="40"/>
      <c r="P132" s="40"/>
      <c r="Q132" s="40"/>
      <c r="R132" s="40"/>
      <c r="S132" s="40"/>
      <c r="T132" s="76"/>
      <c r="AT132" s="22" t="s">
        <v>576</v>
      </c>
      <c r="AU132" s="22" t="s">
        <v>81</v>
      </c>
    </row>
    <row r="133" spans="2:65" s="1" customFormat="1" ht="16.5" customHeight="1">
      <c r="B133" s="39"/>
      <c r="C133" s="236" t="s">
        <v>245</v>
      </c>
      <c r="D133" s="236" t="s">
        <v>200</v>
      </c>
      <c r="E133" s="237" t="s">
        <v>766</v>
      </c>
      <c r="F133" s="238" t="s">
        <v>767</v>
      </c>
      <c r="G133" s="239" t="s">
        <v>373</v>
      </c>
      <c r="H133" s="240">
        <v>1</v>
      </c>
      <c r="I133" s="241"/>
      <c r="J133" s="242">
        <f>ROUND(I133*H133,2)</f>
        <v>0</v>
      </c>
      <c r="K133" s="238" t="s">
        <v>21</v>
      </c>
      <c r="L133" s="243"/>
      <c r="M133" s="244" t="s">
        <v>21</v>
      </c>
      <c r="N133" s="245" t="s">
        <v>43</v>
      </c>
      <c r="O133" s="40"/>
      <c r="P133" s="210">
        <f>O133*H133</f>
        <v>0</v>
      </c>
      <c r="Q133" s="210">
        <v>0.52100000000000002</v>
      </c>
      <c r="R133" s="210">
        <f>Q133*H133</f>
        <v>0.52100000000000002</v>
      </c>
      <c r="S133" s="210">
        <v>0</v>
      </c>
      <c r="T133" s="211">
        <f>S133*H133</f>
        <v>0</v>
      </c>
      <c r="AR133" s="22" t="s">
        <v>571</v>
      </c>
      <c r="AT133" s="22" t="s">
        <v>200</v>
      </c>
      <c r="AU133" s="22" t="s">
        <v>81</v>
      </c>
      <c r="AY133" s="22" t="s">
        <v>158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2" t="s">
        <v>79</v>
      </c>
      <c r="BK133" s="212">
        <f>ROUND(I133*H133,2)</f>
        <v>0</v>
      </c>
      <c r="BL133" s="22" t="s">
        <v>571</v>
      </c>
      <c r="BM133" s="22" t="s">
        <v>768</v>
      </c>
    </row>
    <row r="134" spans="2:65" s="1" customFormat="1" ht="27">
      <c r="B134" s="39"/>
      <c r="C134" s="61"/>
      <c r="D134" s="215" t="s">
        <v>576</v>
      </c>
      <c r="E134" s="61"/>
      <c r="F134" s="249" t="s">
        <v>588</v>
      </c>
      <c r="G134" s="61"/>
      <c r="H134" s="61"/>
      <c r="I134" s="170"/>
      <c r="J134" s="61"/>
      <c r="K134" s="61"/>
      <c r="L134" s="59"/>
      <c r="M134" s="250"/>
      <c r="N134" s="40"/>
      <c r="O134" s="40"/>
      <c r="P134" s="40"/>
      <c r="Q134" s="40"/>
      <c r="R134" s="40"/>
      <c r="S134" s="40"/>
      <c r="T134" s="76"/>
      <c r="AT134" s="22" t="s">
        <v>576</v>
      </c>
      <c r="AU134" s="22" t="s">
        <v>81</v>
      </c>
    </row>
    <row r="135" spans="2:65" s="1" customFormat="1" ht="16.5" customHeight="1">
      <c r="B135" s="39"/>
      <c r="C135" s="236" t="s">
        <v>250</v>
      </c>
      <c r="D135" s="236" t="s">
        <v>200</v>
      </c>
      <c r="E135" s="237" t="s">
        <v>769</v>
      </c>
      <c r="F135" s="238" t="s">
        <v>770</v>
      </c>
      <c r="G135" s="239" t="s">
        <v>373</v>
      </c>
      <c r="H135" s="240">
        <v>3</v>
      </c>
      <c r="I135" s="241"/>
      <c r="J135" s="242">
        <f>ROUND(I135*H135,2)</f>
        <v>0</v>
      </c>
      <c r="K135" s="238" t="s">
        <v>21</v>
      </c>
      <c r="L135" s="243"/>
      <c r="M135" s="244" t="s">
        <v>21</v>
      </c>
      <c r="N135" s="245" t="s">
        <v>43</v>
      </c>
      <c r="O135" s="40"/>
      <c r="P135" s="210">
        <f>O135*H135</f>
        <v>0</v>
      </c>
      <c r="Q135" s="210">
        <v>2.4E-2</v>
      </c>
      <c r="R135" s="210">
        <f>Q135*H135</f>
        <v>7.2000000000000008E-2</v>
      </c>
      <c r="S135" s="210">
        <v>0</v>
      </c>
      <c r="T135" s="211">
        <f>S135*H135</f>
        <v>0</v>
      </c>
      <c r="AR135" s="22" t="s">
        <v>195</v>
      </c>
      <c r="AT135" s="22" t="s">
        <v>200</v>
      </c>
      <c r="AU135" s="22" t="s">
        <v>81</v>
      </c>
      <c r="AY135" s="22" t="s">
        <v>158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2" t="s">
        <v>79</v>
      </c>
      <c r="BK135" s="212">
        <f>ROUND(I135*H135,2)</f>
        <v>0</v>
      </c>
      <c r="BL135" s="22" t="s">
        <v>115</v>
      </c>
      <c r="BM135" s="22" t="s">
        <v>771</v>
      </c>
    </row>
    <row r="136" spans="2:65" s="1" customFormat="1" ht="16.5" customHeight="1">
      <c r="B136" s="39"/>
      <c r="C136" s="201" t="s">
        <v>253</v>
      </c>
      <c r="D136" s="201" t="s">
        <v>161</v>
      </c>
      <c r="E136" s="202" t="s">
        <v>835</v>
      </c>
      <c r="F136" s="203" t="s">
        <v>836</v>
      </c>
      <c r="G136" s="204" t="s">
        <v>373</v>
      </c>
      <c r="H136" s="205">
        <v>1</v>
      </c>
      <c r="I136" s="206"/>
      <c r="J136" s="207">
        <f>ROUND(I136*H136,2)</f>
        <v>0</v>
      </c>
      <c r="K136" s="203" t="s">
        <v>165</v>
      </c>
      <c r="L136" s="59"/>
      <c r="M136" s="208" t="s">
        <v>21</v>
      </c>
      <c r="N136" s="209" t="s">
        <v>43</v>
      </c>
      <c r="O136" s="40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22" t="s">
        <v>387</v>
      </c>
      <c r="AT136" s="22" t="s">
        <v>161</v>
      </c>
      <c r="AU136" s="22" t="s">
        <v>81</v>
      </c>
      <c r="AY136" s="22" t="s">
        <v>158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2" t="s">
        <v>79</v>
      </c>
      <c r="BK136" s="212">
        <f>ROUND(I136*H136,2)</f>
        <v>0</v>
      </c>
      <c r="BL136" s="22" t="s">
        <v>387</v>
      </c>
      <c r="BM136" s="22" t="s">
        <v>837</v>
      </c>
    </row>
    <row r="137" spans="2:65" s="1" customFormat="1" ht="16.5" customHeight="1">
      <c r="B137" s="39"/>
      <c r="C137" s="236" t="s">
        <v>256</v>
      </c>
      <c r="D137" s="236" t="s">
        <v>200</v>
      </c>
      <c r="E137" s="237" t="s">
        <v>838</v>
      </c>
      <c r="F137" s="238" t="s">
        <v>839</v>
      </c>
      <c r="G137" s="239" t="s">
        <v>686</v>
      </c>
      <c r="H137" s="240">
        <v>1</v>
      </c>
      <c r="I137" s="241"/>
      <c r="J137" s="242">
        <f>ROUND(I137*H137,2)</f>
        <v>0</v>
      </c>
      <c r="K137" s="238" t="s">
        <v>21</v>
      </c>
      <c r="L137" s="243"/>
      <c r="M137" s="244" t="s">
        <v>21</v>
      </c>
      <c r="N137" s="245" t="s">
        <v>43</v>
      </c>
      <c r="O137" s="40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2" t="s">
        <v>571</v>
      </c>
      <c r="AT137" s="22" t="s">
        <v>200</v>
      </c>
      <c r="AU137" s="22" t="s">
        <v>81</v>
      </c>
      <c r="AY137" s="22" t="s">
        <v>158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2" t="s">
        <v>79</v>
      </c>
      <c r="BK137" s="212">
        <f>ROUND(I137*H137,2)</f>
        <v>0</v>
      </c>
      <c r="BL137" s="22" t="s">
        <v>571</v>
      </c>
      <c r="BM137" s="22" t="s">
        <v>840</v>
      </c>
    </row>
    <row r="138" spans="2:65" s="1" customFormat="1" ht="16.5" customHeight="1">
      <c r="B138" s="39"/>
      <c r="C138" s="201" t="s">
        <v>258</v>
      </c>
      <c r="D138" s="201" t="s">
        <v>161</v>
      </c>
      <c r="E138" s="202" t="s">
        <v>841</v>
      </c>
      <c r="F138" s="203" t="s">
        <v>842</v>
      </c>
      <c r="G138" s="204" t="s">
        <v>373</v>
      </c>
      <c r="H138" s="205">
        <v>2</v>
      </c>
      <c r="I138" s="206"/>
      <c r="J138" s="207">
        <f>ROUND(I138*H138,2)</f>
        <v>0</v>
      </c>
      <c r="K138" s="203" t="s">
        <v>165</v>
      </c>
      <c r="L138" s="59"/>
      <c r="M138" s="208" t="s">
        <v>21</v>
      </c>
      <c r="N138" s="209" t="s">
        <v>43</v>
      </c>
      <c r="O138" s="40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22" t="s">
        <v>387</v>
      </c>
      <c r="AT138" s="22" t="s">
        <v>161</v>
      </c>
      <c r="AU138" s="22" t="s">
        <v>81</v>
      </c>
      <c r="AY138" s="22" t="s">
        <v>158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2" t="s">
        <v>79</v>
      </c>
      <c r="BK138" s="212">
        <f>ROUND(I138*H138,2)</f>
        <v>0</v>
      </c>
      <c r="BL138" s="22" t="s">
        <v>387</v>
      </c>
      <c r="BM138" s="22" t="s">
        <v>843</v>
      </c>
    </row>
    <row r="139" spans="2:65" s="1" customFormat="1" ht="27">
      <c r="B139" s="39"/>
      <c r="C139" s="61"/>
      <c r="D139" s="215" t="s">
        <v>576</v>
      </c>
      <c r="E139" s="61"/>
      <c r="F139" s="249" t="s">
        <v>710</v>
      </c>
      <c r="G139" s="61"/>
      <c r="H139" s="61"/>
      <c r="I139" s="170"/>
      <c r="J139" s="61"/>
      <c r="K139" s="61"/>
      <c r="L139" s="59"/>
      <c r="M139" s="250"/>
      <c r="N139" s="40"/>
      <c r="O139" s="40"/>
      <c r="P139" s="40"/>
      <c r="Q139" s="40"/>
      <c r="R139" s="40"/>
      <c r="S139" s="40"/>
      <c r="T139" s="76"/>
      <c r="AT139" s="22" t="s">
        <v>576</v>
      </c>
      <c r="AU139" s="22" t="s">
        <v>81</v>
      </c>
    </row>
    <row r="140" spans="2:65" s="1" customFormat="1" ht="16.5" customHeight="1">
      <c r="B140" s="39"/>
      <c r="C140" s="236" t="s">
        <v>260</v>
      </c>
      <c r="D140" s="236" t="s">
        <v>200</v>
      </c>
      <c r="E140" s="237" t="s">
        <v>844</v>
      </c>
      <c r="F140" s="238" t="s">
        <v>845</v>
      </c>
      <c r="G140" s="239" t="s">
        <v>373</v>
      </c>
      <c r="H140" s="240">
        <v>2</v>
      </c>
      <c r="I140" s="241"/>
      <c r="J140" s="242">
        <f>ROUND(I140*H140,2)</f>
        <v>0</v>
      </c>
      <c r="K140" s="238" t="s">
        <v>21</v>
      </c>
      <c r="L140" s="243"/>
      <c r="M140" s="244" t="s">
        <v>21</v>
      </c>
      <c r="N140" s="245" t="s">
        <v>43</v>
      </c>
      <c r="O140" s="40"/>
      <c r="P140" s="210">
        <f>O140*H140</f>
        <v>0</v>
      </c>
      <c r="Q140" s="210">
        <v>1.44E-2</v>
      </c>
      <c r="R140" s="210">
        <f>Q140*H140</f>
        <v>2.8799999999999999E-2</v>
      </c>
      <c r="S140" s="210">
        <v>0</v>
      </c>
      <c r="T140" s="211">
        <f>S140*H140</f>
        <v>0</v>
      </c>
      <c r="AR140" s="22" t="s">
        <v>195</v>
      </c>
      <c r="AT140" s="22" t="s">
        <v>200</v>
      </c>
      <c r="AU140" s="22" t="s">
        <v>81</v>
      </c>
      <c r="AY140" s="22" t="s">
        <v>158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2" t="s">
        <v>79</v>
      </c>
      <c r="BK140" s="212">
        <f>ROUND(I140*H140,2)</f>
        <v>0</v>
      </c>
      <c r="BL140" s="22" t="s">
        <v>115</v>
      </c>
      <c r="BM140" s="22" t="s">
        <v>846</v>
      </c>
    </row>
    <row r="141" spans="2:65" s="1" customFormat="1" ht="27">
      <c r="B141" s="39"/>
      <c r="C141" s="61"/>
      <c r="D141" s="215" t="s">
        <v>576</v>
      </c>
      <c r="E141" s="61"/>
      <c r="F141" s="249" t="s">
        <v>710</v>
      </c>
      <c r="G141" s="61"/>
      <c r="H141" s="61"/>
      <c r="I141" s="170"/>
      <c r="J141" s="61"/>
      <c r="K141" s="61"/>
      <c r="L141" s="59"/>
      <c r="M141" s="250"/>
      <c r="N141" s="40"/>
      <c r="O141" s="40"/>
      <c r="P141" s="40"/>
      <c r="Q141" s="40"/>
      <c r="R141" s="40"/>
      <c r="S141" s="40"/>
      <c r="T141" s="76"/>
      <c r="AT141" s="22" t="s">
        <v>576</v>
      </c>
      <c r="AU141" s="22" t="s">
        <v>81</v>
      </c>
    </row>
    <row r="142" spans="2:65" s="1" customFormat="1" ht="16.5" customHeight="1">
      <c r="B142" s="39"/>
      <c r="C142" s="201" t="s">
        <v>262</v>
      </c>
      <c r="D142" s="201" t="s">
        <v>161</v>
      </c>
      <c r="E142" s="202" t="s">
        <v>782</v>
      </c>
      <c r="F142" s="203" t="s">
        <v>783</v>
      </c>
      <c r="G142" s="204" t="s">
        <v>373</v>
      </c>
      <c r="H142" s="205">
        <v>3</v>
      </c>
      <c r="I142" s="206"/>
      <c r="J142" s="207">
        <f>ROUND(I142*H142,2)</f>
        <v>0</v>
      </c>
      <c r="K142" s="203" t="s">
        <v>165</v>
      </c>
      <c r="L142" s="59"/>
      <c r="M142" s="208" t="s">
        <v>21</v>
      </c>
      <c r="N142" s="209" t="s">
        <v>43</v>
      </c>
      <c r="O142" s="40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22" t="s">
        <v>387</v>
      </c>
      <c r="AT142" s="22" t="s">
        <v>161</v>
      </c>
      <c r="AU142" s="22" t="s">
        <v>81</v>
      </c>
      <c r="AY142" s="22" t="s">
        <v>158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2" t="s">
        <v>79</v>
      </c>
      <c r="BK142" s="212">
        <f>ROUND(I142*H142,2)</f>
        <v>0</v>
      </c>
      <c r="BL142" s="22" t="s">
        <v>387</v>
      </c>
      <c r="BM142" s="22" t="s">
        <v>847</v>
      </c>
    </row>
    <row r="143" spans="2:65" s="1" customFormat="1" ht="16.5" customHeight="1">
      <c r="B143" s="39"/>
      <c r="C143" s="236" t="s">
        <v>266</v>
      </c>
      <c r="D143" s="236" t="s">
        <v>200</v>
      </c>
      <c r="E143" s="237" t="s">
        <v>785</v>
      </c>
      <c r="F143" s="238" t="s">
        <v>786</v>
      </c>
      <c r="G143" s="239" t="s">
        <v>686</v>
      </c>
      <c r="H143" s="240">
        <v>3</v>
      </c>
      <c r="I143" s="241"/>
      <c r="J143" s="242">
        <f>ROUND(I143*H143,2)</f>
        <v>0</v>
      </c>
      <c r="K143" s="238" t="s">
        <v>21</v>
      </c>
      <c r="L143" s="243"/>
      <c r="M143" s="244" t="s">
        <v>21</v>
      </c>
      <c r="N143" s="245" t="s">
        <v>43</v>
      </c>
      <c r="O143" s="40"/>
      <c r="P143" s="210">
        <f>O143*H143</f>
        <v>0</v>
      </c>
      <c r="Q143" s="210">
        <v>3.6499999999999998E-2</v>
      </c>
      <c r="R143" s="210">
        <f>Q143*H143</f>
        <v>0.10949999999999999</v>
      </c>
      <c r="S143" s="210">
        <v>0</v>
      </c>
      <c r="T143" s="211">
        <f>S143*H143</f>
        <v>0</v>
      </c>
      <c r="AR143" s="22" t="s">
        <v>195</v>
      </c>
      <c r="AT143" s="22" t="s">
        <v>200</v>
      </c>
      <c r="AU143" s="22" t="s">
        <v>81</v>
      </c>
      <c r="AY143" s="22" t="s">
        <v>158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2" t="s">
        <v>79</v>
      </c>
      <c r="BK143" s="212">
        <f>ROUND(I143*H143,2)</f>
        <v>0</v>
      </c>
      <c r="BL143" s="22" t="s">
        <v>115</v>
      </c>
      <c r="BM143" s="22" t="s">
        <v>787</v>
      </c>
    </row>
    <row r="144" spans="2:65" s="1" customFormat="1" ht="27">
      <c r="B144" s="39"/>
      <c r="C144" s="61"/>
      <c r="D144" s="215" t="s">
        <v>576</v>
      </c>
      <c r="E144" s="61"/>
      <c r="F144" s="249" t="s">
        <v>710</v>
      </c>
      <c r="G144" s="61"/>
      <c r="H144" s="61"/>
      <c r="I144" s="170"/>
      <c r="J144" s="61"/>
      <c r="K144" s="61"/>
      <c r="L144" s="59"/>
      <c r="M144" s="250"/>
      <c r="N144" s="40"/>
      <c r="O144" s="40"/>
      <c r="P144" s="40"/>
      <c r="Q144" s="40"/>
      <c r="R144" s="40"/>
      <c r="S144" s="40"/>
      <c r="T144" s="76"/>
      <c r="AT144" s="22" t="s">
        <v>576</v>
      </c>
      <c r="AU144" s="22" t="s">
        <v>81</v>
      </c>
    </row>
    <row r="145" spans="2:65" s="1" customFormat="1" ht="25.5" customHeight="1">
      <c r="B145" s="39"/>
      <c r="C145" s="201" t="s">
        <v>268</v>
      </c>
      <c r="D145" s="201" t="s">
        <v>161</v>
      </c>
      <c r="E145" s="202" t="s">
        <v>800</v>
      </c>
      <c r="F145" s="203" t="s">
        <v>801</v>
      </c>
      <c r="G145" s="204" t="s">
        <v>373</v>
      </c>
      <c r="H145" s="205">
        <v>1</v>
      </c>
      <c r="I145" s="206"/>
      <c r="J145" s="207">
        <f>ROUND(I145*H145,2)</f>
        <v>0</v>
      </c>
      <c r="K145" s="203" t="s">
        <v>21</v>
      </c>
      <c r="L145" s="59"/>
      <c r="M145" s="208" t="s">
        <v>21</v>
      </c>
      <c r="N145" s="209" t="s">
        <v>43</v>
      </c>
      <c r="O145" s="40"/>
      <c r="P145" s="210">
        <f>O145*H145</f>
        <v>0</v>
      </c>
      <c r="Q145" s="210">
        <v>1.15E-3</v>
      </c>
      <c r="R145" s="210">
        <f>Q145*H145</f>
        <v>1.15E-3</v>
      </c>
      <c r="S145" s="210">
        <v>0</v>
      </c>
      <c r="T145" s="211">
        <f>S145*H145</f>
        <v>0</v>
      </c>
      <c r="AR145" s="22" t="s">
        <v>387</v>
      </c>
      <c r="AT145" s="22" t="s">
        <v>161</v>
      </c>
      <c r="AU145" s="22" t="s">
        <v>81</v>
      </c>
      <c r="AY145" s="22" t="s">
        <v>158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2" t="s">
        <v>79</v>
      </c>
      <c r="BK145" s="212">
        <f>ROUND(I145*H145,2)</f>
        <v>0</v>
      </c>
      <c r="BL145" s="22" t="s">
        <v>387</v>
      </c>
      <c r="BM145" s="22" t="s">
        <v>848</v>
      </c>
    </row>
    <row r="146" spans="2:65" s="1" customFormat="1" ht="16.5" customHeight="1">
      <c r="B146" s="39"/>
      <c r="C146" s="201" t="s">
        <v>270</v>
      </c>
      <c r="D146" s="201" t="s">
        <v>161</v>
      </c>
      <c r="E146" s="202" t="s">
        <v>794</v>
      </c>
      <c r="F146" s="203" t="s">
        <v>795</v>
      </c>
      <c r="G146" s="204" t="s">
        <v>373</v>
      </c>
      <c r="H146" s="205">
        <v>1</v>
      </c>
      <c r="I146" s="206"/>
      <c r="J146" s="207">
        <f>ROUND(I146*H146,2)</f>
        <v>0</v>
      </c>
      <c r="K146" s="203" t="s">
        <v>21</v>
      </c>
      <c r="L146" s="59"/>
      <c r="M146" s="208" t="s">
        <v>21</v>
      </c>
      <c r="N146" s="209" t="s">
        <v>43</v>
      </c>
      <c r="O146" s="40"/>
      <c r="P146" s="210">
        <f>O146*H146</f>
        <v>0</v>
      </c>
      <c r="Q146" s="210">
        <v>2.3600000000000001E-3</v>
      </c>
      <c r="R146" s="210">
        <f>Q146*H146</f>
        <v>2.3600000000000001E-3</v>
      </c>
      <c r="S146" s="210">
        <v>0</v>
      </c>
      <c r="T146" s="211">
        <f>S146*H146</f>
        <v>0</v>
      </c>
      <c r="AR146" s="22" t="s">
        <v>115</v>
      </c>
      <c r="AT146" s="22" t="s">
        <v>161</v>
      </c>
      <c r="AU146" s="22" t="s">
        <v>81</v>
      </c>
      <c r="AY146" s="22" t="s">
        <v>158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22" t="s">
        <v>79</v>
      </c>
      <c r="BK146" s="212">
        <f>ROUND(I146*H146,2)</f>
        <v>0</v>
      </c>
      <c r="BL146" s="22" t="s">
        <v>115</v>
      </c>
      <c r="BM146" s="22" t="s">
        <v>849</v>
      </c>
    </row>
    <row r="147" spans="2:65" s="1" customFormat="1" ht="27">
      <c r="B147" s="39"/>
      <c r="C147" s="61"/>
      <c r="D147" s="215" t="s">
        <v>576</v>
      </c>
      <c r="E147" s="61"/>
      <c r="F147" s="249" t="s">
        <v>797</v>
      </c>
      <c r="G147" s="61"/>
      <c r="H147" s="61"/>
      <c r="I147" s="170"/>
      <c r="J147" s="61"/>
      <c r="K147" s="61"/>
      <c r="L147" s="59"/>
      <c r="M147" s="250"/>
      <c r="N147" s="40"/>
      <c r="O147" s="40"/>
      <c r="P147" s="40"/>
      <c r="Q147" s="40"/>
      <c r="R147" s="40"/>
      <c r="S147" s="40"/>
      <c r="T147" s="76"/>
      <c r="AT147" s="22" t="s">
        <v>576</v>
      </c>
      <c r="AU147" s="22" t="s">
        <v>81</v>
      </c>
    </row>
    <row r="148" spans="2:65" s="1" customFormat="1" ht="16.5" customHeight="1">
      <c r="B148" s="39"/>
      <c r="C148" s="201" t="s">
        <v>273</v>
      </c>
      <c r="D148" s="201" t="s">
        <v>161</v>
      </c>
      <c r="E148" s="202" t="s">
        <v>798</v>
      </c>
      <c r="F148" s="203" t="s">
        <v>580</v>
      </c>
      <c r="G148" s="204" t="s">
        <v>373</v>
      </c>
      <c r="H148" s="205">
        <v>11</v>
      </c>
      <c r="I148" s="206"/>
      <c r="J148" s="207">
        <f>ROUND(I148*H148,2)</f>
        <v>0</v>
      </c>
      <c r="K148" s="203" t="s">
        <v>21</v>
      </c>
      <c r="L148" s="59"/>
      <c r="M148" s="208" t="s">
        <v>21</v>
      </c>
      <c r="N148" s="255" t="s">
        <v>43</v>
      </c>
      <c r="O148" s="252"/>
      <c r="P148" s="253">
        <f>O148*H148</f>
        <v>0</v>
      </c>
      <c r="Q148" s="253">
        <v>4.6999999999999999E-4</v>
      </c>
      <c r="R148" s="253">
        <f>Q148*H148</f>
        <v>5.1700000000000001E-3</v>
      </c>
      <c r="S148" s="253">
        <v>0</v>
      </c>
      <c r="T148" s="254">
        <f>S148*H148</f>
        <v>0</v>
      </c>
      <c r="AR148" s="22" t="s">
        <v>231</v>
      </c>
      <c r="AT148" s="22" t="s">
        <v>161</v>
      </c>
      <c r="AU148" s="22" t="s">
        <v>81</v>
      </c>
      <c r="AY148" s="22" t="s">
        <v>158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2" t="s">
        <v>79</v>
      </c>
      <c r="BK148" s="212">
        <f>ROUND(I148*H148,2)</f>
        <v>0</v>
      </c>
      <c r="BL148" s="22" t="s">
        <v>231</v>
      </c>
      <c r="BM148" s="22" t="s">
        <v>850</v>
      </c>
    </row>
    <row r="149" spans="2:65" s="1" customFormat="1" ht="6.95" customHeight="1">
      <c r="B149" s="54"/>
      <c r="C149" s="55"/>
      <c r="D149" s="55"/>
      <c r="E149" s="55"/>
      <c r="F149" s="55"/>
      <c r="G149" s="55"/>
      <c r="H149" s="55"/>
      <c r="I149" s="146"/>
      <c r="J149" s="55"/>
      <c r="K149" s="55"/>
      <c r="L149" s="59"/>
    </row>
  </sheetData>
  <sheetProtection algorithmName="SHA-512" hashValue="mBvcpM5zn/H+TZgmIRP/Bx+YgHPxJmlJJw/UTg6MwKm3r9MYJYRD9tm7w/4ucmd49Zfu5ORpsHZOcLlySpI0NA==" saltValue="GTMGu27SzBPeBnuSt7RTyjVflWHzQ4rFzlPrCwovYWmYy6vBw5sUaOziXlBpmd7hPdo/Iih5nsX+VgtXSbAreQ==" spinCount="100000" sheet="1" objects="1" scenarios="1" formatColumns="0" formatRows="0" autoFilter="0"/>
  <autoFilter ref="C95:K148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82:H82"/>
    <mergeCell ref="E86:H86"/>
    <mergeCell ref="E84:H84"/>
    <mergeCell ref="E88:H88"/>
    <mergeCell ref="J59:J60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851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ROUND(J92,2)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ROUND(SUM(BE92:BE101), 2)</f>
        <v>0</v>
      </c>
      <c r="G34" s="40"/>
      <c r="H34" s="40"/>
      <c r="I34" s="138">
        <v>0.21</v>
      </c>
      <c r="J34" s="137">
        <f>ROUND(ROUND((SUM(BE92:BE101)),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ROUND(SUM(BF92:BF101), 2)</f>
        <v>0</v>
      </c>
      <c r="G35" s="40"/>
      <c r="H35" s="40"/>
      <c r="I35" s="138">
        <v>0.15</v>
      </c>
      <c r="J35" s="137">
        <f>ROUND(ROUND((SUM(BF92:BF101)),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ROUND(SUM(BG92:BG101),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ROUND(SUM(BH92:BH101),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ROUND(SUM(BI92:BI101),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06 - BYPASS NA POTRUBÍ  PVN 1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J92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J93</f>
        <v>0</v>
      </c>
      <c r="K65" s="162"/>
    </row>
    <row r="66" spans="2:12" s="9" customFormat="1" ht="19.899999999999999" customHeight="1">
      <c r="B66" s="163"/>
      <c r="C66" s="164"/>
      <c r="D66" s="165" t="s">
        <v>538</v>
      </c>
      <c r="E66" s="166"/>
      <c r="F66" s="166"/>
      <c r="G66" s="166"/>
      <c r="H66" s="166"/>
      <c r="I66" s="167"/>
      <c r="J66" s="168">
        <f>J94</f>
        <v>0</v>
      </c>
      <c r="K66" s="169"/>
    </row>
    <row r="67" spans="2:12" s="8" customFormat="1" ht="24.95" customHeight="1">
      <c r="B67" s="156"/>
      <c r="C67" s="157"/>
      <c r="D67" s="158" t="s">
        <v>539</v>
      </c>
      <c r="E67" s="159"/>
      <c r="F67" s="159"/>
      <c r="G67" s="159"/>
      <c r="H67" s="159"/>
      <c r="I67" s="160"/>
      <c r="J67" s="161">
        <f>J97</f>
        <v>0</v>
      </c>
      <c r="K67" s="162"/>
    </row>
    <row r="68" spans="2:12" s="9" customFormat="1" ht="19.899999999999999" customHeight="1">
      <c r="B68" s="163"/>
      <c r="C68" s="164"/>
      <c r="D68" s="165" t="s">
        <v>540</v>
      </c>
      <c r="E68" s="166"/>
      <c r="F68" s="166"/>
      <c r="G68" s="166"/>
      <c r="H68" s="166"/>
      <c r="I68" s="167"/>
      <c r="J68" s="168">
        <f>J98</f>
        <v>0</v>
      </c>
      <c r="K68" s="169"/>
    </row>
    <row r="69" spans="2:12" s="1" customFormat="1" ht="21.75" customHeight="1">
      <c r="B69" s="39"/>
      <c r="C69" s="40"/>
      <c r="D69" s="40"/>
      <c r="E69" s="40"/>
      <c r="F69" s="40"/>
      <c r="G69" s="40"/>
      <c r="H69" s="40"/>
      <c r="I69" s="125"/>
      <c r="J69" s="40"/>
      <c r="K69" s="4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46"/>
      <c r="J70" s="55"/>
      <c r="K70" s="5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8"/>
      <c r="L74" s="59"/>
    </row>
    <row r="75" spans="2:12" s="1" customFormat="1" ht="36.950000000000003" customHeight="1">
      <c r="B75" s="39"/>
      <c r="C75" s="60" t="s">
        <v>143</v>
      </c>
      <c r="D75" s="61"/>
      <c r="E75" s="61"/>
      <c r="F75" s="61"/>
      <c r="G75" s="61"/>
      <c r="H75" s="61"/>
      <c r="I75" s="170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70"/>
      <c r="J76" s="61"/>
      <c r="K76" s="61"/>
      <c r="L76" s="59"/>
    </row>
    <row r="77" spans="2:12" s="1" customFormat="1" ht="14.45" customHeight="1">
      <c r="B77" s="39"/>
      <c r="C77" s="63" t="s">
        <v>18</v>
      </c>
      <c r="D77" s="61"/>
      <c r="E77" s="61"/>
      <c r="F77" s="61"/>
      <c r="G77" s="61"/>
      <c r="H77" s="61"/>
      <c r="I77" s="170"/>
      <c r="J77" s="61"/>
      <c r="K77" s="61"/>
      <c r="L77" s="59"/>
    </row>
    <row r="78" spans="2:12" s="1" customFormat="1" ht="16.5" customHeight="1">
      <c r="B78" s="39"/>
      <c r="C78" s="61"/>
      <c r="D78" s="61"/>
      <c r="E78" s="308" t="str">
        <f>E7</f>
        <v>Výstavba inženýrských sítí v prostoru Slatinice - produktovody a trubní sítě</v>
      </c>
      <c r="F78" s="309"/>
      <c r="G78" s="309"/>
      <c r="H78" s="309"/>
      <c r="I78" s="170"/>
      <c r="J78" s="61"/>
      <c r="K78" s="61"/>
      <c r="L78" s="59"/>
    </row>
    <row r="79" spans="2:12" ht="15">
      <c r="B79" s="26"/>
      <c r="C79" s="63" t="s">
        <v>124</v>
      </c>
      <c r="D79" s="171"/>
      <c r="E79" s="171"/>
      <c r="F79" s="171"/>
      <c r="G79" s="171"/>
      <c r="H79" s="171"/>
      <c r="J79" s="171"/>
      <c r="K79" s="171"/>
      <c r="L79" s="172"/>
    </row>
    <row r="80" spans="2:12" ht="16.5" customHeight="1">
      <c r="B80" s="26"/>
      <c r="C80" s="171"/>
      <c r="D80" s="171"/>
      <c r="E80" s="308" t="s">
        <v>125</v>
      </c>
      <c r="F80" s="312"/>
      <c r="G80" s="312"/>
      <c r="H80" s="312"/>
      <c r="J80" s="171"/>
      <c r="K80" s="171"/>
      <c r="L80" s="172"/>
    </row>
    <row r="81" spans="2:65" ht="15">
      <c r="B81" s="26"/>
      <c r="C81" s="63" t="s">
        <v>126</v>
      </c>
      <c r="D81" s="171"/>
      <c r="E81" s="171"/>
      <c r="F81" s="171"/>
      <c r="G81" s="171"/>
      <c r="H81" s="171"/>
      <c r="J81" s="171"/>
      <c r="K81" s="171"/>
      <c r="L81" s="172"/>
    </row>
    <row r="82" spans="2:65" s="1" customFormat="1" ht="16.5" customHeight="1">
      <c r="B82" s="39"/>
      <c r="C82" s="61"/>
      <c r="D82" s="61"/>
      <c r="E82" s="311" t="s">
        <v>533</v>
      </c>
      <c r="F82" s="302"/>
      <c r="G82" s="302"/>
      <c r="H82" s="302"/>
      <c r="I82" s="170"/>
      <c r="J82" s="61"/>
      <c r="K82" s="61"/>
      <c r="L82" s="59"/>
    </row>
    <row r="83" spans="2:65" s="1" customFormat="1" ht="14.45" customHeight="1">
      <c r="B83" s="39"/>
      <c r="C83" s="63" t="s">
        <v>534</v>
      </c>
      <c r="D83" s="61"/>
      <c r="E83" s="61"/>
      <c r="F83" s="61"/>
      <c r="G83" s="61"/>
      <c r="H83" s="61"/>
      <c r="I83" s="170"/>
      <c r="J83" s="61"/>
      <c r="K83" s="61"/>
      <c r="L83" s="59"/>
    </row>
    <row r="84" spans="2:65" s="1" customFormat="1" ht="17.25" customHeight="1">
      <c r="B84" s="39"/>
      <c r="C84" s="61"/>
      <c r="D84" s="61"/>
      <c r="E84" s="270" t="str">
        <f>E13</f>
        <v>06 - BYPASS NA POTRUBÍ  PVN 1</v>
      </c>
      <c r="F84" s="302"/>
      <c r="G84" s="302"/>
      <c r="H84" s="302"/>
      <c r="I84" s="170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70"/>
      <c r="J85" s="61"/>
      <c r="K85" s="61"/>
      <c r="L85" s="59"/>
    </row>
    <row r="86" spans="2:65" s="1" customFormat="1" ht="18" customHeight="1">
      <c r="B86" s="39"/>
      <c r="C86" s="63" t="s">
        <v>23</v>
      </c>
      <c r="D86" s="61"/>
      <c r="E86" s="61"/>
      <c r="F86" s="173" t="str">
        <f>F16</f>
        <v xml:space="preserve"> </v>
      </c>
      <c r="G86" s="61"/>
      <c r="H86" s="61"/>
      <c r="I86" s="174" t="s">
        <v>25</v>
      </c>
      <c r="J86" s="71" t="str">
        <f>IF(J16="","",J16)</f>
        <v>30. 11. 2017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70"/>
      <c r="J87" s="61"/>
      <c r="K87" s="61"/>
      <c r="L87" s="59"/>
    </row>
    <row r="88" spans="2:65" s="1" customFormat="1" ht="15">
      <c r="B88" s="39"/>
      <c r="C88" s="63" t="s">
        <v>27</v>
      </c>
      <c r="D88" s="61"/>
      <c r="E88" s="61"/>
      <c r="F88" s="173" t="str">
        <f>E19</f>
        <v>Vršanská uhelná a.s.</v>
      </c>
      <c r="G88" s="61"/>
      <c r="H88" s="61"/>
      <c r="I88" s="174" t="s">
        <v>33</v>
      </c>
      <c r="J88" s="173" t="str">
        <f>E25</f>
        <v>B-PROJEKTY Teplice s.r.o.</v>
      </c>
      <c r="K88" s="61"/>
      <c r="L88" s="59"/>
    </row>
    <row r="89" spans="2:65" s="1" customFormat="1" ht="14.45" customHeight="1">
      <c r="B89" s="39"/>
      <c r="C89" s="63" t="s">
        <v>31</v>
      </c>
      <c r="D89" s="61"/>
      <c r="E89" s="61"/>
      <c r="F89" s="173" t="str">
        <f>IF(E22="","",E22)</f>
        <v/>
      </c>
      <c r="G89" s="61"/>
      <c r="H89" s="61"/>
      <c r="I89" s="170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70"/>
      <c r="J90" s="61"/>
      <c r="K90" s="61"/>
      <c r="L90" s="59"/>
    </row>
    <row r="91" spans="2:65" s="10" customFormat="1" ht="29.25" customHeight="1">
      <c r="B91" s="175"/>
      <c r="C91" s="176" t="s">
        <v>144</v>
      </c>
      <c r="D91" s="177" t="s">
        <v>57</v>
      </c>
      <c r="E91" s="177" t="s">
        <v>53</v>
      </c>
      <c r="F91" s="177" t="s">
        <v>145</v>
      </c>
      <c r="G91" s="177" t="s">
        <v>146</v>
      </c>
      <c r="H91" s="177" t="s">
        <v>147</v>
      </c>
      <c r="I91" s="178" t="s">
        <v>148</v>
      </c>
      <c r="J91" s="177" t="s">
        <v>130</v>
      </c>
      <c r="K91" s="179" t="s">
        <v>149</v>
      </c>
      <c r="L91" s="180"/>
      <c r="M91" s="79" t="s">
        <v>150</v>
      </c>
      <c r="N91" s="80" t="s">
        <v>42</v>
      </c>
      <c r="O91" s="80" t="s">
        <v>151</v>
      </c>
      <c r="P91" s="80" t="s">
        <v>152</v>
      </c>
      <c r="Q91" s="80" t="s">
        <v>153</v>
      </c>
      <c r="R91" s="80" t="s">
        <v>154</v>
      </c>
      <c r="S91" s="80" t="s">
        <v>155</v>
      </c>
      <c r="T91" s="81" t="s">
        <v>156</v>
      </c>
    </row>
    <row r="92" spans="2:65" s="1" customFormat="1" ht="29.25" customHeight="1">
      <c r="B92" s="39"/>
      <c r="C92" s="85" t="s">
        <v>131</v>
      </c>
      <c r="D92" s="61"/>
      <c r="E92" s="61"/>
      <c r="F92" s="61"/>
      <c r="G92" s="61"/>
      <c r="H92" s="61"/>
      <c r="I92" s="170"/>
      <c r="J92" s="181">
        <f>BK92</f>
        <v>0</v>
      </c>
      <c r="K92" s="61"/>
      <c r="L92" s="59"/>
      <c r="M92" s="82"/>
      <c r="N92" s="83"/>
      <c r="O92" s="83"/>
      <c r="P92" s="182">
        <f>P93+P97</f>
        <v>0</v>
      </c>
      <c r="Q92" s="83"/>
      <c r="R92" s="182">
        <f>R93+R97</f>
        <v>7.0550000000000005E-3</v>
      </c>
      <c r="S92" s="83"/>
      <c r="T92" s="183">
        <f>T93+T97</f>
        <v>0</v>
      </c>
      <c r="AT92" s="22" t="s">
        <v>71</v>
      </c>
      <c r="AU92" s="22" t="s">
        <v>132</v>
      </c>
      <c r="BK92" s="184">
        <f>BK93+BK97</f>
        <v>0</v>
      </c>
    </row>
    <row r="93" spans="2:65" s="11" customFormat="1" ht="37.35" customHeight="1">
      <c r="B93" s="185"/>
      <c r="C93" s="186"/>
      <c r="D93" s="187" t="s">
        <v>71</v>
      </c>
      <c r="E93" s="188" t="s">
        <v>157</v>
      </c>
      <c r="F93" s="188" t="s">
        <v>541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</f>
        <v>0</v>
      </c>
      <c r="Q93" s="193"/>
      <c r="R93" s="194">
        <f>R94</f>
        <v>0</v>
      </c>
      <c r="S93" s="193"/>
      <c r="T93" s="195">
        <f>T94</f>
        <v>0</v>
      </c>
      <c r="AR93" s="196" t="s">
        <v>79</v>
      </c>
      <c r="AT93" s="197" t="s">
        <v>71</v>
      </c>
      <c r="AU93" s="197" t="s">
        <v>72</v>
      </c>
      <c r="AY93" s="196" t="s">
        <v>158</v>
      </c>
      <c r="BK93" s="198">
        <f>BK94</f>
        <v>0</v>
      </c>
    </row>
    <row r="94" spans="2:65" s="11" customFormat="1" ht="19.899999999999999" customHeight="1">
      <c r="B94" s="185"/>
      <c r="C94" s="186"/>
      <c r="D94" s="187" t="s">
        <v>71</v>
      </c>
      <c r="E94" s="199" t="s">
        <v>555</v>
      </c>
      <c r="F94" s="199" t="s">
        <v>556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SUM(P95:P96)</f>
        <v>0</v>
      </c>
      <c r="Q94" s="193"/>
      <c r="R94" s="194">
        <f>SUM(R95:R96)</f>
        <v>0</v>
      </c>
      <c r="S94" s="193"/>
      <c r="T94" s="195">
        <f>SUM(T95:T96)</f>
        <v>0</v>
      </c>
      <c r="AR94" s="196" t="s">
        <v>79</v>
      </c>
      <c r="AT94" s="197" t="s">
        <v>71</v>
      </c>
      <c r="AU94" s="197" t="s">
        <v>79</v>
      </c>
      <c r="AY94" s="196" t="s">
        <v>158</v>
      </c>
      <c r="BK94" s="198">
        <f>SUM(BK95:BK96)</f>
        <v>0</v>
      </c>
    </row>
    <row r="95" spans="2:65" s="1" customFormat="1" ht="38.25" customHeight="1">
      <c r="B95" s="39"/>
      <c r="C95" s="201" t="s">
        <v>79</v>
      </c>
      <c r="D95" s="201" t="s">
        <v>161</v>
      </c>
      <c r="E95" s="202" t="s">
        <v>557</v>
      </c>
      <c r="F95" s="203" t="s">
        <v>558</v>
      </c>
      <c r="G95" s="204" t="s">
        <v>203</v>
      </c>
      <c r="H95" s="205">
        <v>7.0000000000000001E-3</v>
      </c>
      <c r="I95" s="206"/>
      <c r="J95" s="207">
        <f>ROUND(I95*H95,2)</f>
        <v>0</v>
      </c>
      <c r="K95" s="203" t="s">
        <v>165</v>
      </c>
      <c r="L95" s="59"/>
      <c r="M95" s="208" t="s">
        <v>21</v>
      </c>
      <c r="N95" s="209" t="s">
        <v>43</v>
      </c>
      <c r="O95" s="4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2" t="s">
        <v>115</v>
      </c>
      <c r="AT95" s="22" t="s">
        <v>161</v>
      </c>
      <c r="AU95" s="22" t="s">
        <v>81</v>
      </c>
      <c r="AY95" s="22" t="s">
        <v>158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2" t="s">
        <v>79</v>
      </c>
      <c r="BK95" s="212">
        <f>ROUND(I95*H95,2)</f>
        <v>0</v>
      </c>
      <c r="BL95" s="22" t="s">
        <v>115</v>
      </c>
      <c r="BM95" s="22" t="s">
        <v>559</v>
      </c>
    </row>
    <row r="96" spans="2:65" s="1" customFormat="1" ht="38.25" customHeight="1">
      <c r="B96" s="39"/>
      <c r="C96" s="201" t="s">
        <v>81</v>
      </c>
      <c r="D96" s="201" t="s">
        <v>161</v>
      </c>
      <c r="E96" s="202" t="s">
        <v>560</v>
      </c>
      <c r="F96" s="203" t="s">
        <v>561</v>
      </c>
      <c r="G96" s="204" t="s">
        <v>203</v>
      </c>
      <c r="H96" s="205">
        <v>7.0000000000000001E-3</v>
      </c>
      <c r="I96" s="206"/>
      <c r="J96" s="207">
        <f>ROUND(I96*H96,2)</f>
        <v>0</v>
      </c>
      <c r="K96" s="203" t="s">
        <v>165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115</v>
      </c>
      <c r="AT96" s="22" t="s">
        <v>161</v>
      </c>
      <c r="AU96" s="22" t="s">
        <v>81</v>
      </c>
      <c r="AY96" s="22" t="s">
        <v>158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115</v>
      </c>
      <c r="BM96" s="22" t="s">
        <v>852</v>
      </c>
    </row>
    <row r="97" spans="2:65" s="11" customFormat="1" ht="37.35" customHeight="1">
      <c r="B97" s="185"/>
      <c r="C97" s="186"/>
      <c r="D97" s="187" t="s">
        <v>71</v>
      </c>
      <c r="E97" s="188" t="s">
        <v>200</v>
      </c>
      <c r="F97" s="188" t="s">
        <v>563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</f>
        <v>0</v>
      </c>
      <c r="Q97" s="193"/>
      <c r="R97" s="194">
        <f>R98</f>
        <v>7.0550000000000005E-3</v>
      </c>
      <c r="S97" s="193"/>
      <c r="T97" s="195">
        <f>T98</f>
        <v>0</v>
      </c>
      <c r="AR97" s="196" t="s">
        <v>90</v>
      </c>
      <c r="AT97" s="197" t="s">
        <v>71</v>
      </c>
      <c r="AU97" s="197" t="s">
        <v>72</v>
      </c>
      <c r="AY97" s="196" t="s">
        <v>158</v>
      </c>
      <c r="BK97" s="198">
        <f>BK98</f>
        <v>0</v>
      </c>
    </row>
    <row r="98" spans="2:65" s="11" customFormat="1" ht="19.899999999999999" customHeight="1">
      <c r="B98" s="185"/>
      <c r="C98" s="186"/>
      <c r="D98" s="187" t="s">
        <v>71</v>
      </c>
      <c r="E98" s="199" t="s">
        <v>564</v>
      </c>
      <c r="F98" s="199" t="s">
        <v>565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SUM(P99:P101)</f>
        <v>0</v>
      </c>
      <c r="Q98" s="193"/>
      <c r="R98" s="194">
        <f>SUM(R99:R101)</f>
        <v>7.0550000000000005E-3</v>
      </c>
      <c r="S98" s="193"/>
      <c r="T98" s="195">
        <f>SUM(T99:T101)</f>
        <v>0</v>
      </c>
      <c r="AR98" s="196" t="s">
        <v>90</v>
      </c>
      <c r="AT98" s="197" t="s">
        <v>71</v>
      </c>
      <c r="AU98" s="197" t="s">
        <v>79</v>
      </c>
      <c r="AY98" s="196" t="s">
        <v>158</v>
      </c>
      <c r="BK98" s="198">
        <f>SUM(BK99:BK101)</f>
        <v>0</v>
      </c>
    </row>
    <row r="99" spans="2:65" s="1" customFormat="1" ht="16.5" customHeight="1">
      <c r="B99" s="39"/>
      <c r="C99" s="201" t="s">
        <v>195</v>
      </c>
      <c r="D99" s="201" t="s">
        <v>161</v>
      </c>
      <c r="E99" s="202" t="s">
        <v>853</v>
      </c>
      <c r="F99" s="203" t="s">
        <v>854</v>
      </c>
      <c r="G99" s="204" t="s">
        <v>734</v>
      </c>
      <c r="H99" s="205">
        <v>1</v>
      </c>
      <c r="I99" s="206"/>
      <c r="J99" s="207">
        <f>ROUND(I99*H99,2)</f>
        <v>0</v>
      </c>
      <c r="K99" s="203" t="s">
        <v>21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1.66E-3</v>
      </c>
      <c r="R99" s="210">
        <f>Q99*H99</f>
        <v>1.66E-3</v>
      </c>
      <c r="S99" s="210">
        <v>0</v>
      </c>
      <c r="T99" s="211">
        <f>S99*H99</f>
        <v>0</v>
      </c>
      <c r="AR99" s="22" t="s">
        <v>387</v>
      </c>
      <c r="AT99" s="22" t="s">
        <v>161</v>
      </c>
      <c r="AU99" s="22" t="s">
        <v>81</v>
      </c>
      <c r="AY99" s="22" t="s">
        <v>158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387</v>
      </c>
      <c r="BM99" s="22" t="s">
        <v>855</v>
      </c>
    </row>
    <row r="100" spans="2:65" s="1" customFormat="1" ht="25.5" customHeight="1">
      <c r="B100" s="39"/>
      <c r="C100" s="201" t="s">
        <v>206</v>
      </c>
      <c r="D100" s="201" t="s">
        <v>161</v>
      </c>
      <c r="E100" s="202" t="s">
        <v>641</v>
      </c>
      <c r="F100" s="203" t="s">
        <v>642</v>
      </c>
      <c r="G100" s="204" t="s">
        <v>373</v>
      </c>
      <c r="H100" s="205">
        <v>3.25</v>
      </c>
      <c r="I100" s="206"/>
      <c r="J100" s="207">
        <f>ROUND(I100*H100,2)</f>
        <v>0</v>
      </c>
      <c r="K100" s="203" t="s">
        <v>165</v>
      </c>
      <c r="L100" s="59"/>
      <c r="M100" s="208" t="s">
        <v>21</v>
      </c>
      <c r="N100" s="209" t="s">
        <v>43</v>
      </c>
      <c r="O100" s="40"/>
      <c r="P100" s="210">
        <f>O100*H100</f>
        <v>0</v>
      </c>
      <c r="Q100" s="210">
        <v>1.66E-3</v>
      </c>
      <c r="R100" s="210">
        <f>Q100*H100</f>
        <v>5.3950000000000005E-3</v>
      </c>
      <c r="S100" s="210">
        <v>0</v>
      </c>
      <c r="T100" s="211">
        <f>S100*H100</f>
        <v>0</v>
      </c>
      <c r="AR100" s="22" t="s">
        <v>387</v>
      </c>
      <c r="AT100" s="22" t="s">
        <v>161</v>
      </c>
      <c r="AU100" s="22" t="s">
        <v>81</v>
      </c>
      <c r="AY100" s="22" t="s">
        <v>158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2" t="s">
        <v>79</v>
      </c>
      <c r="BK100" s="212">
        <f>ROUND(I100*H100,2)</f>
        <v>0</v>
      </c>
      <c r="BL100" s="22" t="s">
        <v>387</v>
      </c>
      <c r="BM100" s="22" t="s">
        <v>643</v>
      </c>
    </row>
    <row r="101" spans="2:65" s="12" customFormat="1">
      <c r="B101" s="213"/>
      <c r="C101" s="214"/>
      <c r="D101" s="215" t="s">
        <v>167</v>
      </c>
      <c r="E101" s="224" t="s">
        <v>21</v>
      </c>
      <c r="F101" s="216" t="s">
        <v>856</v>
      </c>
      <c r="G101" s="214"/>
      <c r="H101" s="217">
        <v>3.25</v>
      </c>
      <c r="I101" s="218"/>
      <c r="J101" s="214"/>
      <c r="K101" s="214"/>
      <c r="L101" s="219"/>
      <c r="M101" s="246"/>
      <c r="N101" s="247"/>
      <c r="O101" s="247"/>
      <c r="P101" s="247"/>
      <c r="Q101" s="247"/>
      <c r="R101" s="247"/>
      <c r="S101" s="247"/>
      <c r="T101" s="248"/>
      <c r="AT101" s="223" t="s">
        <v>167</v>
      </c>
      <c r="AU101" s="223" t="s">
        <v>81</v>
      </c>
      <c r="AV101" s="12" t="s">
        <v>81</v>
      </c>
      <c r="AW101" s="12" t="s">
        <v>35</v>
      </c>
      <c r="AX101" s="12" t="s">
        <v>79</v>
      </c>
      <c r="AY101" s="223" t="s">
        <v>158</v>
      </c>
    </row>
    <row r="102" spans="2:65" s="1" customFormat="1" ht="6.95" customHeight="1">
      <c r="B102" s="54"/>
      <c r="C102" s="55"/>
      <c r="D102" s="55"/>
      <c r="E102" s="55"/>
      <c r="F102" s="55"/>
      <c r="G102" s="55"/>
      <c r="H102" s="55"/>
      <c r="I102" s="146"/>
      <c r="J102" s="55"/>
      <c r="K102" s="55"/>
      <c r="L102" s="59"/>
    </row>
  </sheetData>
  <sheetProtection algorithmName="SHA-512" hashValue="j1ovr9fdio0kLQ4+1s1CNrJ9Agjud3MZlRWSQw20Bu0m+Om2FRvw563nlm+WeWPINZieTnbvd/anlgFoPI//ZA==" saltValue="Ti1BxCRaCv4PM5DHZ9NWQh4iV/LuuvBe8JD2iStLMi0zu7fjt6WfTxNU1mpsBAcZeuYi4cKbB9QRXj6lj4Tqlg==" spinCount="100000" sheet="1" objects="1" scenarios="1" formatColumns="0" formatRows="0" autoFilter="0"/>
  <autoFilter ref="C91:K101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78:H78"/>
    <mergeCell ref="E82:H82"/>
    <mergeCell ref="E80:H80"/>
    <mergeCell ref="E84:H84"/>
    <mergeCell ref="J59:J60"/>
  </mergeCells>
  <hyperlinks>
    <hyperlink ref="F1:G1" location="C2" display="1) Krycí list soupisu"/>
    <hyperlink ref="G1:H1" location="C62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118</v>
      </c>
      <c r="G1" s="303" t="s">
        <v>119</v>
      </c>
      <c r="H1" s="303"/>
      <c r="I1" s="122"/>
      <c r="J1" s="121" t="s">
        <v>120</v>
      </c>
      <c r="K1" s="120" t="s">
        <v>121</v>
      </c>
      <c r="L1" s="121" t="s">
        <v>122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2" t="s">
        <v>109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123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304" t="str">
        <f>'Rekapitulace stavby'!K6</f>
        <v>Výstavba inženýrských sítí v prostoru Slatinice - produktovody a trubní sítě</v>
      </c>
      <c r="F7" s="310"/>
      <c r="G7" s="310"/>
      <c r="H7" s="310"/>
      <c r="I7" s="124"/>
      <c r="J7" s="27"/>
      <c r="K7" s="29"/>
    </row>
    <row r="8" spans="1:70" ht="15">
      <c r="B8" s="26"/>
      <c r="C8" s="27"/>
      <c r="D8" s="35" t="s">
        <v>124</v>
      </c>
      <c r="E8" s="27"/>
      <c r="F8" s="27"/>
      <c r="G8" s="27"/>
      <c r="H8" s="27"/>
      <c r="I8" s="124"/>
      <c r="J8" s="27"/>
      <c r="K8" s="29"/>
    </row>
    <row r="9" spans="1:70" ht="16.5" customHeight="1">
      <c r="B9" s="26"/>
      <c r="C9" s="27"/>
      <c r="D9" s="27"/>
      <c r="E9" s="304" t="s">
        <v>125</v>
      </c>
      <c r="F9" s="294"/>
      <c r="G9" s="294"/>
      <c r="H9" s="294"/>
      <c r="I9" s="124"/>
      <c r="J9" s="27"/>
      <c r="K9" s="29"/>
    </row>
    <row r="10" spans="1:70" ht="15">
      <c r="B10" s="26"/>
      <c r="C10" s="27"/>
      <c r="D10" s="35" t="s">
        <v>126</v>
      </c>
      <c r="E10" s="27"/>
      <c r="F10" s="27"/>
      <c r="G10" s="27"/>
      <c r="H10" s="27"/>
      <c r="I10" s="124"/>
      <c r="J10" s="27"/>
      <c r="K10" s="29"/>
    </row>
    <row r="11" spans="1:70" s="1" customFormat="1" ht="16.5" customHeight="1">
      <c r="B11" s="39"/>
      <c r="C11" s="40"/>
      <c r="D11" s="40"/>
      <c r="E11" s="279" t="s">
        <v>533</v>
      </c>
      <c r="F11" s="305"/>
      <c r="G11" s="305"/>
      <c r="H11" s="305"/>
      <c r="I11" s="125"/>
      <c r="J11" s="40"/>
      <c r="K11" s="43"/>
    </row>
    <row r="12" spans="1:70" s="1" customFormat="1" ht="15">
      <c r="B12" s="39"/>
      <c r="C12" s="40"/>
      <c r="D12" s="35" t="s">
        <v>534</v>
      </c>
      <c r="E12" s="40"/>
      <c r="F12" s="40"/>
      <c r="G12" s="40"/>
      <c r="H12" s="40"/>
      <c r="I12" s="125"/>
      <c r="J12" s="40"/>
      <c r="K12" s="43"/>
    </row>
    <row r="13" spans="1:70" s="1" customFormat="1" ht="36.950000000000003" customHeight="1">
      <c r="B13" s="39"/>
      <c r="C13" s="40"/>
      <c r="D13" s="40"/>
      <c r="E13" s="306" t="s">
        <v>857</v>
      </c>
      <c r="F13" s="305"/>
      <c r="G13" s="305"/>
      <c r="H13" s="305"/>
      <c r="I13" s="125"/>
      <c r="J13" s="40"/>
      <c r="K13" s="43"/>
    </row>
    <row r="14" spans="1:70" s="1" customFormat="1">
      <c r="B14" s="39"/>
      <c r="C14" s="40"/>
      <c r="D14" s="40"/>
      <c r="E14" s="40"/>
      <c r="F14" s="40"/>
      <c r="G14" s="40"/>
      <c r="H14" s="40"/>
      <c r="I14" s="125"/>
      <c r="J14" s="40"/>
      <c r="K14" s="43"/>
    </row>
    <row r="15" spans="1:70" s="1" customFormat="1" ht="14.45" customHeight="1">
      <c r="B15" s="39"/>
      <c r="C15" s="40"/>
      <c r="D15" s="35" t="s">
        <v>20</v>
      </c>
      <c r="E15" s="40"/>
      <c r="F15" s="33" t="s">
        <v>21</v>
      </c>
      <c r="G15" s="40"/>
      <c r="H15" s="40"/>
      <c r="I15" s="126" t="s">
        <v>22</v>
      </c>
      <c r="J15" s="33" t="s">
        <v>21</v>
      </c>
      <c r="K15" s="43"/>
    </row>
    <row r="16" spans="1:70" s="1" customFormat="1" ht="14.45" customHeight="1">
      <c r="B16" s="39"/>
      <c r="C16" s="40"/>
      <c r="D16" s="35" t="s">
        <v>23</v>
      </c>
      <c r="E16" s="40"/>
      <c r="F16" s="33" t="s">
        <v>24</v>
      </c>
      <c r="G16" s="40"/>
      <c r="H16" s="40"/>
      <c r="I16" s="126" t="s">
        <v>25</v>
      </c>
      <c r="J16" s="127" t="str">
        <f>'Rekapitulace stavby'!AN8</f>
        <v>30. 11. 2017</v>
      </c>
      <c r="K16" s="43"/>
    </row>
    <row r="17" spans="2:11" s="1" customFormat="1" ht="10.9" customHeight="1">
      <c r="B17" s="39"/>
      <c r="C17" s="40"/>
      <c r="D17" s="40"/>
      <c r="E17" s="40"/>
      <c r="F17" s="40"/>
      <c r="G17" s="40"/>
      <c r="H17" s="40"/>
      <c r="I17" s="125"/>
      <c r="J17" s="40"/>
      <c r="K17" s="43"/>
    </row>
    <row r="18" spans="2:11" s="1" customFormat="1" ht="14.45" customHeight="1">
      <c r="B18" s="39"/>
      <c r="C18" s="40"/>
      <c r="D18" s="35" t="s">
        <v>27</v>
      </c>
      <c r="E18" s="40"/>
      <c r="F18" s="40"/>
      <c r="G18" s="40"/>
      <c r="H18" s="40"/>
      <c r="I18" s="126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29</v>
      </c>
      <c r="F19" s="40"/>
      <c r="G19" s="40"/>
      <c r="H19" s="40"/>
      <c r="I19" s="126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25"/>
      <c r="J20" s="40"/>
      <c r="K20" s="43"/>
    </row>
    <row r="21" spans="2:11" s="1" customFormat="1" ht="14.45" customHeight="1">
      <c r="B21" s="39"/>
      <c r="C21" s="40"/>
      <c r="D21" s="35" t="s">
        <v>31</v>
      </c>
      <c r="E21" s="40"/>
      <c r="F21" s="40"/>
      <c r="G21" s="40"/>
      <c r="H21" s="40"/>
      <c r="I21" s="126" t="s">
        <v>28</v>
      </c>
      <c r="J21" s="33" t="str">
        <f>IF('Rekapitulace stavby'!AN13="Vyplň údaj","",IF('Rekapitulace stavby'!AN13="","",'Rekapitulace stavby'!AN13))</f>
        <v/>
      </c>
      <c r="K21" s="43"/>
    </row>
    <row r="22" spans="2:11" s="1" customFormat="1" ht="18" customHeight="1">
      <c r="B22" s="39"/>
      <c r="C22" s="40"/>
      <c r="D22" s="40"/>
      <c r="E22" s="33" t="str">
        <f>IF('Rekapitulace stavby'!E14="Vyplň údaj","",IF('Rekapitulace stavby'!E14="","",'Rekapitulace stavby'!E14))</f>
        <v/>
      </c>
      <c r="F22" s="40"/>
      <c r="G22" s="40"/>
      <c r="H22" s="40"/>
      <c r="I22" s="126" t="s">
        <v>30</v>
      </c>
      <c r="J22" s="33" t="str">
        <f>IF('Rekapitulace stavby'!AN14="Vyplň údaj","",IF('Rekapitulace stavby'!AN14="","",'Rekapitulace stavby'!AN14))</f>
        <v/>
      </c>
      <c r="K22" s="43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25"/>
      <c r="J23" s="40"/>
      <c r="K23" s="43"/>
    </row>
    <row r="24" spans="2:11" s="1" customFormat="1" ht="14.45" customHeight="1">
      <c r="B24" s="39"/>
      <c r="C24" s="40"/>
      <c r="D24" s="35" t="s">
        <v>33</v>
      </c>
      <c r="E24" s="40"/>
      <c r="F24" s="40"/>
      <c r="G24" s="40"/>
      <c r="H24" s="40"/>
      <c r="I24" s="126" t="s">
        <v>28</v>
      </c>
      <c r="J24" s="33" t="s">
        <v>21</v>
      </c>
      <c r="K24" s="43"/>
    </row>
    <row r="25" spans="2:11" s="1" customFormat="1" ht="18" customHeight="1">
      <c r="B25" s="39"/>
      <c r="C25" s="40"/>
      <c r="D25" s="40"/>
      <c r="E25" s="33" t="s">
        <v>34</v>
      </c>
      <c r="F25" s="40"/>
      <c r="G25" s="40"/>
      <c r="H25" s="40"/>
      <c r="I25" s="126" t="s">
        <v>30</v>
      </c>
      <c r="J25" s="33" t="s">
        <v>21</v>
      </c>
      <c r="K25" s="43"/>
    </row>
    <row r="26" spans="2:11" s="1" customFormat="1" ht="6.95" customHeight="1">
      <c r="B26" s="39"/>
      <c r="C26" s="40"/>
      <c r="D26" s="40"/>
      <c r="E26" s="40"/>
      <c r="F26" s="40"/>
      <c r="G26" s="40"/>
      <c r="H26" s="40"/>
      <c r="I26" s="125"/>
      <c r="J26" s="40"/>
      <c r="K26" s="43"/>
    </row>
    <row r="27" spans="2:11" s="1" customFormat="1" ht="14.45" customHeight="1">
      <c r="B27" s="39"/>
      <c r="C27" s="40"/>
      <c r="D27" s="35" t="s">
        <v>36</v>
      </c>
      <c r="E27" s="40"/>
      <c r="F27" s="40"/>
      <c r="G27" s="40"/>
      <c r="H27" s="40"/>
      <c r="I27" s="125"/>
      <c r="J27" s="40"/>
      <c r="K27" s="43"/>
    </row>
    <row r="28" spans="2:11" s="7" customFormat="1" ht="16.5" customHeight="1">
      <c r="B28" s="128"/>
      <c r="C28" s="129"/>
      <c r="D28" s="129"/>
      <c r="E28" s="298" t="s">
        <v>21</v>
      </c>
      <c r="F28" s="298"/>
      <c r="G28" s="298"/>
      <c r="H28" s="298"/>
      <c r="I28" s="130"/>
      <c r="J28" s="129"/>
      <c r="K28" s="131"/>
    </row>
    <row r="29" spans="2:11" s="1" customFormat="1" ht="6.95" customHeight="1">
      <c r="B29" s="39"/>
      <c r="C29" s="40"/>
      <c r="D29" s="40"/>
      <c r="E29" s="40"/>
      <c r="F29" s="40"/>
      <c r="G29" s="40"/>
      <c r="H29" s="40"/>
      <c r="I29" s="125"/>
      <c r="J29" s="40"/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25.35" customHeight="1">
      <c r="B31" s="39"/>
      <c r="C31" s="40"/>
      <c r="D31" s="134" t="s">
        <v>38</v>
      </c>
      <c r="E31" s="40"/>
      <c r="F31" s="40"/>
      <c r="G31" s="40"/>
      <c r="H31" s="40"/>
      <c r="I31" s="125"/>
      <c r="J31" s="135">
        <f>ROUND(J95,2)</f>
        <v>0</v>
      </c>
      <c r="K31" s="43"/>
    </row>
    <row r="32" spans="2:11" s="1" customFormat="1" ht="6.95" customHeight="1">
      <c r="B32" s="39"/>
      <c r="C32" s="40"/>
      <c r="D32" s="83"/>
      <c r="E32" s="83"/>
      <c r="F32" s="83"/>
      <c r="G32" s="83"/>
      <c r="H32" s="83"/>
      <c r="I32" s="132"/>
      <c r="J32" s="83"/>
      <c r="K32" s="133"/>
    </row>
    <row r="33" spans="2:11" s="1" customFormat="1" ht="14.45" customHeight="1">
      <c r="B33" s="39"/>
      <c r="C33" s="40"/>
      <c r="D33" s="40"/>
      <c r="E33" s="40"/>
      <c r="F33" s="44" t="s">
        <v>40</v>
      </c>
      <c r="G33" s="40"/>
      <c r="H33" s="40"/>
      <c r="I33" s="136" t="s">
        <v>39</v>
      </c>
      <c r="J33" s="44" t="s">
        <v>41</v>
      </c>
      <c r="K33" s="43"/>
    </row>
    <row r="34" spans="2:11" s="1" customFormat="1" ht="14.45" customHeight="1">
      <c r="B34" s="39"/>
      <c r="C34" s="40"/>
      <c r="D34" s="47" t="s">
        <v>42</v>
      </c>
      <c r="E34" s="47" t="s">
        <v>43</v>
      </c>
      <c r="F34" s="137">
        <f>ROUND(SUM(BE95:BE127), 2)</f>
        <v>0</v>
      </c>
      <c r="G34" s="40"/>
      <c r="H34" s="40"/>
      <c r="I34" s="138">
        <v>0.21</v>
      </c>
      <c r="J34" s="137">
        <f>ROUND(ROUND((SUM(BE95:BE127)), 2)*I34, 2)</f>
        <v>0</v>
      </c>
      <c r="K34" s="43"/>
    </row>
    <row r="35" spans="2:11" s="1" customFormat="1" ht="14.45" customHeight="1">
      <c r="B35" s="39"/>
      <c r="C35" s="40"/>
      <c r="D35" s="40"/>
      <c r="E35" s="47" t="s">
        <v>44</v>
      </c>
      <c r="F35" s="137">
        <f>ROUND(SUM(BF95:BF127), 2)</f>
        <v>0</v>
      </c>
      <c r="G35" s="40"/>
      <c r="H35" s="40"/>
      <c r="I35" s="138">
        <v>0.15</v>
      </c>
      <c r="J35" s="137">
        <f>ROUND(ROUND((SUM(BF95:BF127)), 2)*I35, 2)</f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37">
        <f>ROUND(SUM(BG95:BG127), 2)</f>
        <v>0</v>
      </c>
      <c r="G36" s="40"/>
      <c r="H36" s="40"/>
      <c r="I36" s="138">
        <v>0.21</v>
      </c>
      <c r="J36" s="137">
        <v>0</v>
      </c>
      <c r="K36" s="43"/>
    </row>
    <row r="37" spans="2:11" s="1" customFormat="1" ht="14.45" hidden="1" customHeight="1">
      <c r="B37" s="39"/>
      <c r="C37" s="40"/>
      <c r="D37" s="40"/>
      <c r="E37" s="47" t="s">
        <v>46</v>
      </c>
      <c r="F37" s="137">
        <f>ROUND(SUM(BH95:BH127), 2)</f>
        <v>0</v>
      </c>
      <c r="G37" s="40"/>
      <c r="H37" s="40"/>
      <c r="I37" s="138">
        <v>0.15</v>
      </c>
      <c r="J37" s="137">
        <v>0</v>
      </c>
      <c r="K37" s="43"/>
    </row>
    <row r="38" spans="2:11" s="1" customFormat="1" ht="14.45" hidden="1" customHeight="1">
      <c r="B38" s="39"/>
      <c r="C38" s="40"/>
      <c r="D38" s="40"/>
      <c r="E38" s="47" t="s">
        <v>47</v>
      </c>
      <c r="F38" s="137">
        <f>ROUND(SUM(BI95:BI127), 2)</f>
        <v>0</v>
      </c>
      <c r="G38" s="40"/>
      <c r="H38" s="40"/>
      <c r="I38" s="138">
        <v>0</v>
      </c>
      <c r="J38" s="137">
        <v>0</v>
      </c>
      <c r="K38" s="43"/>
    </row>
    <row r="39" spans="2:11" s="1" customFormat="1" ht="6.95" customHeight="1">
      <c r="B39" s="39"/>
      <c r="C39" s="40"/>
      <c r="D39" s="40"/>
      <c r="E39" s="40"/>
      <c r="F39" s="40"/>
      <c r="G39" s="40"/>
      <c r="H39" s="40"/>
      <c r="I39" s="125"/>
      <c r="J39" s="40"/>
      <c r="K39" s="43"/>
    </row>
    <row r="40" spans="2:11" s="1" customFormat="1" ht="25.35" customHeight="1">
      <c r="B40" s="39"/>
      <c r="C40" s="139"/>
      <c r="D40" s="140" t="s">
        <v>48</v>
      </c>
      <c r="E40" s="77"/>
      <c r="F40" s="77"/>
      <c r="G40" s="141" t="s">
        <v>49</v>
      </c>
      <c r="H40" s="142" t="s">
        <v>50</v>
      </c>
      <c r="I40" s="143"/>
      <c r="J40" s="144">
        <f>SUM(J31:J38)</f>
        <v>0</v>
      </c>
      <c r="K40" s="145"/>
    </row>
    <row r="41" spans="2:11" s="1" customFormat="1" ht="14.45" customHeight="1">
      <c r="B41" s="54"/>
      <c r="C41" s="55"/>
      <c r="D41" s="55"/>
      <c r="E41" s="55"/>
      <c r="F41" s="55"/>
      <c r="G41" s="55"/>
      <c r="H41" s="55"/>
      <c r="I41" s="146"/>
      <c r="J41" s="55"/>
      <c r="K41" s="56"/>
    </row>
    <row r="45" spans="2:11" s="1" customFormat="1" ht="6.95" customHeight="1">
      <c r="B45" s="147"/>
      <c r="C45" s="148"/>
      <c r="D45" s="148"/>
      <c r="E45" s="148"/>
      <c r="F45" s="148"/>
      <c r="G45" s="148"/>
      <c r="H45" s="148"/>
      <c r="I45" s="149"/>
      <c r="J45" s="148"/>
      <c r="K45" s="150"/>
    </row>
    <row r="46" spans="2:11" s="1" customFormat="1" ht="36.950000000000003" customHeight="1">
      <c r="B46" s="39"/>
      <c r="C46" s="28" t="s">
        <v>128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6.95" customHeight="1">
      <c r="B47" s="39"/>
      <c r="C47" s="40"/>
      <c r="D47" s="40"/>
      <c r="E47" s="40"/>
      <c r="F47" s="40"/>
      <c r="G47" s="40"/>
      <c r="H47" s="40"/>
      <c r="I47" s="125"/>
      <c r="J47" s="40"/>
      <c r="K47" s="43"/>
    </row>
    <row r="48" spans="2:11" s="1" customFormat="1" ht="14.45" customHeight="1">
      <c r="B48" s="39"/>
      <c r="C48" s="35" t="s">
        <v>18</v>
      </c>
      <c r="D48" s="40"/>
      <c r="E48" s="40"/>
      <c r="F48" s="40"/>
      <c r="G48" s="40"/>
      <c r="H48" s="40"/>
      <c r="I48" s="125"/>
      <c r="J48" s="40"/>
      <c r="K48" s="43"/>
    </row>
    <row r="49" spans="2:47" s="1" customFormat="1" ht="16.5" customHeight="1">
      <c r="B49" s="39"/>
      <c r="C49" s="40"/>
      <c r="D49" s="40"/>
      <c r="E49" s="304" t="str">
        <f>E7</f>
        <v>Výstavba inženýrských sítí v prostoru Slatinice - produktovody a trubní sítě</v>
      </c>
      <c r="F49" s="310"/>
      <c r="G49" s="310"/>
      <c r="H49" s="310"/>
      <c r="I49" s="125"/>
      <c r="J49" s="40"/>
      <c r="K49" s="43"/>
    </row>
    <row r="50" spans="2:47" ht="15">
      <c r="B50" s="26"/>
      <c r="C50" s="35" t="s">
        <v>124</v>
      </c>
      <c r="D50" s="27"/>
      <c r="E50" s="27"/>
      <c r="F50" s="27"/>
      <c r="G50" s="27"/>
      <c r="H50" s="27"/>
      <c r="I50" s="124"/>
      <c r="J50" s="27"/>
      <c r="K50" s="29"/>
    </row>
    <row r="51" spans="2:47" ht="16.5" customHeight="1">
      <c r="B51" s="26"/>
      <c r="C51" s="27"/>
      <c r="D51" s="27"/>
      <c r="E51" s="304" t="s">
        <v>125</v>
      </c>
      <c r="F51" s="294"/>
      <c r="G51" s="294"/>
      <c r="H51" s="294"/>
      <c r="I51" s="124"/>
      <c r="J51" s="27"/>
      <c r="K51" s="29"/>
    </row>
    <row r="52" spans="2:47" ht="15">
      <c r="B52" s="26"/>
      <c r="C52" s="35" t="s">
        <v>126</v>
      </c>
      <c r="D52" s="27"/>
      <c r="E52" s="27"/>
      <c r="F52" s="27"/>
      <c r="G52" s="27"/>
      <c r="H52" s="27"/>
      <c r="I52" s="124"/>
      <c r="J52" s="27"/>
      <c r="K52" s="29"/>
    </row>
    <row r="53" spans="2:47" s="1" customFormat="1" ht="16.5" customHeight="1">
      <c r="B53" s="39"/>
      <c r="C53" s="40"/>
      <c r="D53" s="40"/>
      <c r="E53" s="279" t="s">
        <v>533</v>
      </c>
      <c r="F53" s="305"/>
      <c r="G53" s="305"/>
      <c r="H53" s="305"/>
      <c r="I53" s="125"/>
      <c r="J53" s="40"/>
      <c r="K53" s="43"/>
    </row>
    <row r="54" spans="2:47" s="1" customFormat="1" ht="14.45" customHeight="1">
      <c r="B54" s="39"/>
      <c r="C54" s="35" t="s">
        <v>534</v>
      </c>
      <c r="D54" s="40"/>
      <c r="E54" s="40"/>
      <c r="F54" s="40"/>
      <c r="G54" s="40"/>
      <c r="H54" s="40"/>
      <c r="I54" s="125"/>
      <c r="J54" s="40"/>
      <c r="K54" s="43"/>
    </row>
    <row r="55" spans="2:47" s="1" customFormat="1" ht="17.25" customHeight="1">
      <c r="B55" s="39"/>
      <c r="C55" s="40"/>
      <c r="D55" s="40"/>
      <c r="E55" s="306" t="str">
        <f>E13</f>
        <v>07 - ODKALOVACÍ ŠACHTA</v>
      </c>
      <c r="F55" s="305"/>
      <c r="G55" s="305"/>
      <c r="H55" s="305"/>
      <c r="I55" s="125"/>
      <c r="J55" s="40"/>
      <c r="K55" s="43"/>
    </row>
    <row r="56" spans="2:47" s="1" customFormat="1" ht="6.95" customHeight="1">
      <c r="B56" s="39"/>
      <c r="C56" s="40"/>
      <c r="D56" s="40"/>
      <c r="E56" s="40"/>
      <c r="F56" s="40"/>
      <c r="G56" s="40"/>
      <c r="H56" s="40"/>
      <c r="I56" s="125"/>
      <c r="J56" s="40"/>
      <c r="K56" s="43"/>
    </row>
    <row r="57" spans="2:47" s="1" customFormat="1" ht="18" customHeight="1">
      <c r="B57" s="39"/>
      <c r="C57" s="35" t="s">
        <v>23</v>
      </c>
      <c r="D57" s="40"/>
      <c r="E57" s="40"/>
      <c r="F57" s="33" t="str">
        <f>F16</f>
        <v xml:space="preserve"> </v>
      </c>
      <c r="G57" s="40"/>
      <c r="H57" s="40"/>
      <c r="I57" s="126" t="s">
        <v>25</v>
      </c>
      <c r="J57" s="127" t="str">
        <f>IF(J16="","",J16)</f>
        <v>30. 11. 2017</v>
      </c>
      <c r="K57" s="43"/>
    </row>
    <row r="58" spans="2:47" s="1" customFormat="1" ht="6.95" customHeight="1">
      <c r="B58" s="39"/>
      <c r="C58" s="40"/>
      <c r="D58" s="40"/>
      <c r="E58" s="40"/>
      <c r="F58" s="40"/>
      <c r="G58" s="40"/>
      <c r="H58" s="40"/>
      <c r="I58" s="125"/>
      <c r="J58" s="40"/>
      <c r="K58" s="43"/>
    </row>
    <row r="59" spans="2:47" s="1" customFormat="1" ht="15">
      <c r="B59" s="39"/>
      <c r="C59" s="35" t="s">
        <v>27</v>
      </c>
      <c r="D59" s="40"/>
      <c r="E59" s="40"/>
      <c r="F59" s="33" t="str">
        <f>E19</f>
        <v>Vršanská uhelná a.s.</v>
      </c>
      <c r="G59" s="40"/>
      <c r="H59" s="40"/>
      <c r="I59" s="126" t="s">
        <v>33</v>
      </c>
      <c r="J59" s="298" t="str">
        <f>E25</f>
        <v>B-PROJEKTY Teplice s.r.o.</v>
      </c>
      <c r="K59" s="43"/>
    </row>
    <row r="60" spans="2:47" s="1" customFormat="1" ht="14.45" customHeight="1">
      <c r="B60" s="39"/>
      <c r="C60" s="35" t="s">
        <v>31</v>
      </c>
      <c r="D60" s="40"/>
      <c r="E60" s="40"/>
      <c r="F60" s="33" t="str">
        <f>IF(E22="","",E22)</f>
        <v/>
      </c>
      <c r="G60" s="40"/>
      <c r="H60" s="40"/>
      <c r="I60" s="125"/>
      <c r="J60" s="307"/>
      <c r="K60" s="43"/>
    </row>
    <row r="61" spans="2:47" s="1" customFormat="1" ht="10.35" customHeight="1">
      <c r="B61" s="39"/>
      <c r="C61" s="40"/>
      <c r="D61" s="40"/>
      <c r="E61" s="40"/>
      <c r="F61" s="40"/>
      <c r="G61" s="40"/>
      <c r="H61" s="40"/>
      <c r="I61" s="125"/>
      <c r="J61" s="40"/>
      <c r="K61" s="43"/>
    </row>
    <row r="62" spans="2:47" s="1" customFormat="1" ht="29.25" customHeight="1">
      <c r="B62" s="39"/>
      <c r="C62" s="151" t="s">
        <v>129</v>
      </c>
      <c r="D62" s="139"/>
      <c r="E62" s="139"/>
      <c r="F62" s="139"/>
      <c r="G62" s="139"/>
      <c r="H62" s="139"/>
      <c r="I62" s="152"/>
      <c r="J62" s="153" t="s">
        <v>130</v>
      </c>
      <c r="K62" s="154"/>
    </row>
    <row r="63" spans="2:47" s="1" customFormat="1" ht="10.3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29.25" customHeight="1">
      <c r="B64" s="39"/>
      <c r="C64" s="155" t="s">
        <v>131</v>
      </c>
      <c r="D64" s="40"/>
      <c r="E64" s="40"/>
      <c r="F64" s="40"/>
      <c r="G64" s="40"/>
      <c r="H64" s="40"/>
      <c r="I64" s="125"/>
      <c r="J64" s="135">
        <f>J95</f>
        <v>0</v>
      </c>
      <c r="K64" s="43"/>
      <c r="AU64" s="22" t="s">
        <v>132</v>
      </c>
    </row>
    <row r="65" spans="2:12" s="8" customFormat="1" ht="24.95" customHeight="1">
      <c r="B65" s="156"/>
      <c r="C65" s="157"/>
      <c r="D65" s="158" t="s">
        <v>536</v>
      </c>
      <c r="E65" s="159"/>
      <c r="F65" s="159"/>
      <c r="G65" s="159"/>
      <c r="H65" s="159"/>
      <c r="I65" s="160"/>
      <c r="J65" s="161">
        <f>J96</f>
        <v>0</v>
      </c>
      <c r="K65" s="162"/>
    </row>
    <row r="66" spans="2:12" s="9" customFormat="1" ht="19.899999999999999" customHeight="1">
      <c r="B66" s="163"/>
      <c r="C66" s="164"/>
      <c r="D66" s="165" t="s">
        <v>537</v>
      </c>
      <c r="E66" s="166"/>
      <c r="F66" s="166"/>
      <c r="G66" s="166"/>
      <c r="H66" s="166"/>
      <c r="I66" s="167"/>
      <c r="J66" s="168">
        <f>J97</f>
        <v>0</v>
      </c>
      <c r="K66" s="169"/>
    </row>
    <row r="67" spans="2:12" s="9" customFormat="1" ht="19.899999999999999" customHeight="1">
      <c r="B67" s="163"/>
      <c r="C67" s="164"/>
      <c r="D67" s="165" t="s">
        <v>538</v>
      </c>
      <c r="E67" s="166"/>
      <c r="F67" s="166"/>
      <c r="G67" s="166"/>
      <c r="H67" s="166"/>
      <c r="I67" s="167"/>
      <c r="J67" s="168">
        <f>J104</f>
        <v>0</v>
      </c>
      <c r="K67" s="169"/>
    </row>
    <row r="68" spans="2:12" s="8" customFormat="1" ht="24.95" customHeight="1">
      <c r="B68" s="156"/>
      <c r="C68" s="157"/>
      <c r="D68" s="158" t="s">
        <v>716</v>
      </c>
      <c r="E68" s="159"/>
      <c r="F68" s="159"/>
      <c r="G68" s="159"/>
      <c r="H68" s="159"/>
      <c r="I68" s="160"/>
      <c r="J68" s="161">
        <f>J107</f>
        <v>0</v>
      </c>
      <c r="K68" s="162"/>
    </row>
    <row r="69" spans="2:12" s="9" customFormat="1" ht="19.899999999999999" customHeight="1">
      <c r="B69" s="163"/>
      <c r="C69" s="164"/>
      <c r="D69" s="165" t="s">
        <v>717</v>
      </c>
      <c r="E69" s="166"/>
      <c r="F69" s="166"/>
      <c r="G69" s="166"/>
      <c r="H69" s="166"/>
      <c r="I69" s="167"/>
      <c r="J69" s="168">
        <f>J108</f>
        <v>0</v>
      </c>
      <c r="K69" s="169"/>
    </row>
    <row r="70" spans="2:12" s="8" customFormat="1" ht="24.95" customHeight="1">
      <c r="B70" s="156"/>
      <c r="C70" s="157"/>
      <c r="D70" s="158" t="s">
        <v>539</v>
      </c>
      <c r="E70" s="159"/>
      <c r="F70" s="159"/>
      <c r="G70" s="159"/>
      <c r="H70" s="159"/>
      <c r="I70" s="160"/>
      <c r="J70" s="161">
        <f>J110</f>
        <v>0</v>
      </c>
      <c r="K70" s="162"/>
    </row>
    <row r="71" spans="2:12" s="9" customFormat="1" ht="19.899999999999999" customHeight="1">
      <c r="B71" s="163"/>
      <c r="C71" s="164"/>
      <c r="D71" s="165" t="s">
        <v>540</v>
      </c>
      <c r="E71" s="166"/>
      <c r="F71" s="166"/>
      <c r="G71" s="166"/>
      <c r="H71" s="166"/>
      <c r="I71" s="167"/>
      <c r="J71" s="168">
        <f>J111</f>
        <v>0</v>
      </c>
      <c r="K71" s="169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25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46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9"/>
      <c r="J77" s="58"/>
      <c r="K77" s="58"/>
      <c r="L77" s="59"/>
    </row>
    <row r="78" spans="2:12" s="1" customFormat="1" ht="36.950000000000003" customHeight="1">
      <c r="B78" s="39"/>
      <c r="C78" s="60" t="s">
        <v>143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70"/>
      <c r="J80" s="61"/>
      <c r="K80" s="61"/>
      <c r="L80" s="59"/>
    </row>
    <row r="81" spans="2:63" s="1" customFormat="1" ht="16.5" customHeight="1">
      <c r="B81" s="39"/>
      <c r="C81" s="61"/>
      <c r="D81" s="61"/>
      <c r="E81" s="308" t="str">
        <f>E7</f>
        <v>Výstavba inženýrských sítí v prostoru Slatinice - produktovody a trubní sítě</v>
      </c>
      <c r="F81" s="309"/>
      <c r="G81" s="309"/>
      <c r="H81" s="309"/>
      <c r="I81" s="170"/>
      <c r="J81" s="61"/>
      <c r="K81" s="61"/>
      <c r="L81" s="59"/>
    </row>
    <row r="82" spans="2:63" ht="15">
      <c r="B82" s="26"/>
      <c r="C82" s="63" t="s">
        <v>124</v>
      </c>
      <c r="D82" s="171"/>
      <c r="E82" s="171"/>
      <c r="F82" s="171"/>
      <c r="G82" s="171"/>
      <c r="H82" s="171"/>
      <c r="J82" s="171"/>
      <c r="K82" s="171"/>
      <c r="L82" s="172"/>
    </row>
    <row r="83" spans="2:63" ht="16.5" customHeight="1">
      <c r="B83" s="26"/>
      <c r="C83" s="171"/>
      <c r="D83" s="171"/>
      <c r="E83" s="308" t="s">
        <v>125</v>
      </c>
      <c r="F83" s="312"/>
      <c r="G83" s="312"/>
      <c r="H83" s="312"/>
      <c r="J83" s="171"/>
      <c r="K83" s="171"/>
      <c r="L83" s="172"/>
    </row>
    <row r="84" spans="2:63" ht="15">
      <c r="B84" s="26"/>
      <c r="C84" s="63" t="s">
        <v>126</v>
      </c>
      <c r="D84" s="171"/>
      <c r="E84" s="171"/>
      <c r="F84" s="171"/>
      <c r="G84" s="171"/>
      <c r="H84" s="171"/>
      <c r="J84" s="171"/>
      <c r="K84" s="171"/>
      <c r="L84" s="172"/>
    </row>
    <row r="85" spans="2:63" s="1" customFormat="1" ht="16.5" customHeight="1">
      <c r="B85" s="39"/>
      <c r="C85" s="61"/>
      <c r="D85" s="61"/>
      <c r="E85" s="311" t="s">
        <v>533</v>
      </c>
      <c r="F85" s="302"/>
      <c r="G85" s="302"/>
      <c r="H85" s="302"/>
      <c r="I85" s="170"/>
      <c r="J85" s="61"/>
      <c r="K85" s="61"/>
      <c r="L85" s="59"/>
    </row>
    <row r="86" spans="2:63" s="1" customFormat="1" ht="14.45" customHeight="1">
      <c r="B86" s="39"/>
      <c r="C86" s="63" t="s">
        <v>534</v>
      </c>
      <c r="D86" s="61"/>
      <c r="E86" s="61"/>
      <c r="F86" s="61"/>
      <c r="G86" s="61"/>
      <c r="H86" s="61"/>
      <c r="I86" s="170"/>
      <c r="J86" s="61"/>
      <c r="K86" s="61"/>
      <c r="L86" s="59"/>
    </row>
    <row r="87" spans="2:63" s="1" customFormat="1" ht="17.25" customHeight="1">
      <c r="B87" s="39"/>
      <c r="C87" s="61"/>
      <c r="D87" s="61"/>
      <c r="E87" s="270" t="str">
        <f>E13</f>
        <v>07 - ODKALOVACÍ ŠACHTA</v>
      </c>
      <c r="F87" s="302"/>
      <c r="G87" s="302"/>
      <c r="H87" s="302"/>
      <c r="I87" s="170"/>
      <c r="J87" s="61"/>
      <c r="K87" s="61"/>
      <c r="L87" s="59"/>
    </row>
    <row r="88" spans="2:63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3" s="1" customFormat="1" ht="18" customHeight="1">
      <c r="B89" s="39"/>
      <c r="C89" s="63" t="s">
        <v>23</v>
      </c>
      <c r="D89" s="61"/>
      <c r="E89" s="61"/>
      <c r="F89" s="173" t="str">
        <f>F16</f>
        <v xml:space="preserve"> </v>
      </c>
      <c r="G89" s="61"/>
      <c r="H89" s="61"/>
      <c r="I89" s="174" t="s">
        <v>25</v>
      </c>
      <c r="J89" s="71" t="str">
        <f>IF(J16="","",J16)</f>
        <v>30. 11. 2017</v>
      </c>
      <c r="K89" s="61"/>
      <c r="L89" s="59"/>
    </row>
    <row r="90" spans="2:63" s="1" customFormat="1" ht="6.95" customHeight="1">
      <c r="B90" s="39"/>
      <c r="C90" s="61"/>
      <c r="D90" s="61"/>
      <c r="E90" s="61"/>
      <c r="F90" s="61"/>
      <c r="G90" s="61"/>
      <c r="H90" s="61"/>
      <c r="I90" s="170"/>
      <c r="J90" s="61"/>
      <c r="K90" s="61"/>
      <c r="L90" s="59"/>
    </row>
    <row r="91" spans="2:63" s="1" customFormat="1" ht="15">
      <c r="B91" s="39"/>
      <c r="C91" s="63" t="s">
        <v>27</v>
      </c>
      <c r="D91" s="61"/>
      <c r="E91" s="61"/>
      <c r="F91" s="173" t="str">
        <f>E19</f>
        <v>Vršanská uhelná a.s.</v>
      </c>
      <c r="G91" s="61"/>
      <c r="H91" s="61"/>
      <c r="I91" s="174" t="s">
        <v>33</v>
      </c>
      <c r="J91" s="173" t="str">
        <f>E25</f>
        <v>B-PROJEKTY Teplice s.r.o.</v>
      </c>
      <c r="K91" s="61"/>
      <c r="L91" s="59"/>
    </row>
    <row r="92" spans="2:63" s="1" customFormat="1" ht="14.45" customHeight="1">
      <c r="B92" s="39"/>
      <c r="C92" s="63" t="s">
        <v>31</v>
      </c>
      <c r="D92" s="61"/>
      <c r="E92" s="61"/>
      <c r="F92" s="173" t="str">
        <f>IF(E22="","",E22)</f>
        <v/>
      </c>
      <c r="G92" s="61"/>
      <c r="H92" s="61"/>
      <c r="I92" s="170"/>
      <c r="J92" s="61"/>
      <c r="K92" s="61"/>
      <c r="L92" s="59"/>
    </row>
    <row r="93" spans="2:63" s="1" customFormat="1" ht="10.35" customHeight="1">
      <c r="B93" s="39"/>
      <c r="C93" s="61"/>
      <c r="D93" s="61"/>
      <c r="E93" s="61"/>
      <c r="F93" s="61"/>
      <c r="G93" s="61"/>
      <c r="H93" s="61"/>
      <c r="I93" s="170"/>
      <c r="J93" s="61"/>
      <c r="K93" s="61"/>
      <c r="L93" s="59"/>
    </row>
    <row r="94" spans="2:63" s="10" customFormat="1" ht="29.25" customHeight="1">
      <c r="B94" s="175"/>
      <c r="C94" s="176" t="s">
        <v>144</v>
      </c>
      <c r="D94" s="177" t="s">
        <v>57</v>
      </c>
      <c r="E94" s="177" t="s">
        <v>53</v>
      </c>
      <c r="F94" s="177" t="s">
        <v>145</v>
      </c>
      <c r="G94" s="177" t="s">
        <v>146</v>
      </c>
      <c r="H94" s="177" t="s">
        <v>147</v>
      </c>
      <c r="I94" s="178" t="s">
        <v>148</v>
      </c>
      <c r="J94" s="177" t="s">
        <v>130</v>
      </c>
      <c r="K94" s="179" t="s">
        <v>149</v>
      </c>
      <c r="L94" s="180"/>
      <c r="M94" s="79" t="s">
        <v>150</v>
      </c>
      <c r="N94" s="80" t="s">
        <v>42</v>
      </c>
      <c r="O94" s="80" t="s">
        <v>151</v>
      </c>
      <c r="P94" s="80" t="s">
        <v>152</v>
      </c>
      <c r="Q94" s="80" t="s">
        <v>153</v>
      </c>
      <c r="R94" s="80" t="s">
        <v>154</v>
      </c>
      <c r="S94" s="80" t="s">
        <v>155</v>
      </c>
      <c r="T94" s="81" t="s">
        <v>156</v>
      </c>
    </row>
    <row r="95" spans="2:63" s="1" customFormat="1" ht="29.25" customHeight="1">
      <c r="B95" s="39"/>
      <c r="C95" s="85" t="s">
        <v>131</v>
      </c>
      <c r="D95" s="61"/>
      <c r="E95" s="61"/>
      <c r="F95" s="61"/>
      <c r="G95" s="61"/>
      <c r="H95" s="61"/>
      <c r="I95" s="170"/>
      <c r="J95" s="181">
        <f>BK95</f>
        <v>0</v>
      </c>
      <c r="K95" s="61"/>
      <c r="L95" s="59"/>
      <c r="M95" s="82"/>
      <c r="N95" s="83"/>
      <c r="O95" s="83"/>
      <c r="P95" s="182">
        <f>P96+P107+P110</f>
        <v>0</v>
      </c>
      <c r="Q95" s="83"/>
      <c r="R95" s="182">
        <f>R96+R107+R110</f>
        <v>0.47177999999999998</v>
      </c>
      <c r="S95" s="83"/>
      <c r="T95" s="183">
        <f>T96+T107+T110</f>
        <v>0</v>
      </c>
      <c r="AT95" s="22" t="s">
        <v>71</v>
      </c>
      <c r="AU95" s="22" t="s">
        <v>132</v>
      </c>
      <c r="BK95" s="184">
        <f>BK96+BK107+BK110</f>
        <v>0</v>
      </c>
    </row>
    <row r="96" spans="2:63" s="11" customFormat="1" ht="37.35" customHeight="1">
      <c r="B96" s="185"/>
      <c r="C96" s="186"/>
      <c r="D96" s="187" t="s">
        <v>71</v>
      </c>
      <c r="E96" s="188" t="s">
        <v>157</v>
      </c>
      <c r="F96" s="188" t="s">
        <v>541</v>
      </c>
      <c r="G96" s="186"/>
      <c r="H96" s="186"/>
      <c r="I96" s="189"/>
      <c r="J96" s="190">
        <f>BK96</f>
        <v>0</v>
      </c>
      <c r="K96" s="186"/>
      <c r="L96" s="191"/>
      <c r="M96" s="192"/>
      <c r="N96" s="193"/>
      <c r="O96" s="193"/>
      <c r="P96" s="194">
        <f>P97+P104</f>
        <v>0</v>
      </c>
      <c r="Q96" s="193"/>
      <c r="R96" s="194">
        <f>R97+R104</f>
        <v>0.27632000000000001</v>
      </c>
      <c r="S96" s="193"/>
      <c r="T96" s="195">
        <f>T97+T104</f>
        <v>0</v>
      </c>
      <c r="AR96" s="196" t="s">
        <v>79</v>
      </c>
      <c r="AT96" s="197" t="s">
        <v>71</v>
      </c>
      <c r="AU96" s="197" t="s">
        <v>72</v>
      </c>
      <c r="AY96" s="196" t="s">
        <v>158</v>
      </c>
      <c r="BK96" s="198">
        <f>BK97+BK104</f>
        <v>0</v>
      </c>
    </row>
    <row r="97" spans="2:65" s="11" customFormat="1" ht="19.899999999999999" customHeight="1">
      <c r="B97" s="185"/>
      <c r="C97" s="186"/>
      <c r="D97" s="187" t="s">
        <v>71</v>
      </c>
      <c r="E97" s="199" t="s">
        <v>195</v>
      </c>
      <c r="F97" s="199" t="s">
        <v>542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SUM(P98:P103)</f>
        <v>0</v>
      </c>
      <c r="Q97" s="193"/>
      <c r="R97" s="194">
        <f>SUM(R98:R103)</f>
        <v>0.27632000000000001</v>
      </c>
      <c r="S97" s="193"/>
      <c r="T97" s="195">
        <f>SUM(T98:T103)</f>
        <v>0</v>
      </c>
      <c r="AR97" s="196" t="s">
        <v>79</v>
      </c>
      <c r="AT97" s="197" t="s">
        <v>71</v>
      </c>
      <c r="AU97" s="197" t="s">
        <v>79</v>
      </c>
      <c r="AY97" s="196" t="s">
        <v>158</v>
      </c>
      <c r="BK97" s="198">
        <f>SUM(BK98:BK103)</f>
        <v>0</v>
      </c>
    </row>
    <row r="98" spans="2:65" s="1" customFormat="1" ht="25.5" customHeight="1">
      <c r="B98" s="39"/>
      <c r="C98" s="201" t="s">
        <v>79</v>
      </c>
      <c r="D98" s="201" t="s">
        <v>161</v>
      </c>
      <c r="E98" s="202" t="s">
        <v>858</v>
      </c>
      <c r="F98" s="203" t="s">
        <v>859</v>
      </c>
      <c r="G98" s="204" t="s">
        <v>373</v>
      </c>
      <c r="H98" s="205">
        <v>3</v>
      </c>
      <c r="I98" s="206"/>
      <c r="J98" s="207">
        <f t="shared" ref="J98:J103" si="0">ROUND(I98*H98,2)</f>
        <v>0</v>
      </c>
      <c r="K98" s="203" t="s">
        <v>165</v>
      </c>
      <c r="L98" s="59"/>
      <c r="M98" s="208" t="s">
        <v>21</v>
      </c>
      <c r="N98" s="209" t="s">
        <v>43</v>
      </c>
      <c r="O98" s="40"/>
      <c r="P98" s="210">
        <f t="shared" ref="P98:P103" si="1">O98*H98</f>
        <v>0</v>
      </c>
      <c r="Q98" s="210">
        <v>2.8500000000000001E-3</v>
      </c>
      <c r="R98" s="210">
        <f t="shared" ref="R98:R103" si="2">Q98*H98</f>
        <v>8.5500000000000003E-3</v>
      </c>
      <c r="S98" s="210">
        <v>0</v>
      </c>
      <c r="T98" s="211">
        <f t="shared" ref="T98:T103" si="3">S98*H98</f>
        <v>0</v>
      </c>
      <c r="AR98" s="22" t="s">
        <v>115</v>
      </c>
      <c r="AT98" s="22" t="s">
        <v>161</v>
      </c>
      <c r="AU98" s="22" t="s">
        <v>81</v>
      </c>
      <c r="AY98" s="22" t="s">
        <v>158</v>
      </c>
      <c r="BE98" s="212">
        <f t="shared" ref="BE98:BE103" si="4">IF(N98="základní",J98,0)</f>
        <v>0</v>
      </c>
      <c r="BF98" s="212">
        <f t="shared" ref="BF98:BF103" si="5">IF(N98="snížená",J98,0)</f>
        <v>0</v>
      </c>
      <c r="BG98" s="212">
        <f t="shared" ref="BG98:BG103" si="6">IF(N98="zákl. přenesená",J98,0)</f>
        <v>0</v>
      </c>
      <c r="BH98" s="212">
        <f t="shared" ref="BH98:BH103" si="7">IF(N98="sníž. přenesená",J98,0)</f>
        <v>0</v>
      </c>
      <c r="BI98" s="212">
        <f t="shared" ref="BI98:BI103" si="8">IF(N98="nulová",J98,0)</f>
        <v>0</v>
      </c>
      <c r="BJ98" s="22" t="s">
        <v>79</v>
      </c>
      <c r="BK98" s="212">
        <f t="shared" ref="BK98:BK103" si="9">ROUND(I98*H98,2)</f>
        <v>0</v>
      </c>
      <c r="BL98" s="22" t="s">
        <v>115</v>
      </c>
      <c r="BM98" s="22" t="s">
        <v>860</v>
      </c>
    </row>
    <row r="99" spans="2:65" s="1" customFormat="1" ht="16.5" customHeight="1">
      <c r="B99" s="39"/>
      <c r="C99" s="236" t="s">
        <v>81</v>
      </c>
      <c r="D99" s="236" t="s">
        <v>200</v>
      </c>
      <c r="E99" s="237" t="s">
        <v>861</v>
      </c>
      <c r="F99" s="238" t="s">
        <v>862</v>
      </c>
      <c r="G99" s="239" t="s">
        <v>686</v>
      </c>
      <c r="H99" s="240">
        <v>3</v>
      </c>
      <c r="I99" s="241"/>
      <c r="J99" s="242">
        <f t="shared" si="0"/>
        <v>0</v>
      </c>
      <c r="K99" s="238" t="s">
        <v>21</v>
      </c>
      <c r="L99" s="243"/>
      <c r="M99" s="244" t="s">
        <v>21</v>
      </c>
      <c r="N99" s="245" t="s">
        <v>43</v>
      </c>
      <c r="O99" s="40"/>
      <c r="P99" s="210">
        <f t="shared" si="1"/>
        <v>0</v>
      </c>
      <c r="Q99" s="210">
        <v>3.5000000000000003E-2</v>
      </c>
      <c r="R99" s="210">
        <f t="shared" si="2"/>
        <v>0.10500000000000001</v>
      </c>
      <c r="S99" s="210">
        <v>0</v>
      </c>
      <c r="T99" s="211">
        <f t="shared" si="3"/>
        <v>0</v>
      </c>
      <c r="AR99" s="22" t="s">
        <v>195</v>
      </c>
      <c r="AT99" s="22" t="s">
        <v>200</v>
      </c>
      <c r="AU99" s="22" t="s">
        <v>81</v>
      </c>
      <c r="AY99" s="22" t="s">
        <v>158</v>
      </c>
      <c r="BE99" s="212">
        <f t="shared" si="4"/>
        <v>0</v>
      </c>
      <c r="BF99" s="212">
        <f t="shared" si="5"/>
        <v>0</v>
      </c>
      <c r="BG99" s="212">
        <f t="shared" si="6"/>
        <v>0</v>
      </c>
      <c r="BH99" s="212">
        <f t="shared" si="7"/>
        <v>0</v>
      </c>
      <c r="BI99" s="212">
        <f t="shared" si="8"/>
        <v>0</v>
      </c>
      <c r="BJ99" s="22" t="s">
        <v>79</v>
      </c>
      <c r="BK99" s="212">
        <f t="shared" si="9"/>
        <v>0</v>
      </c>
      <c r="BL99" s="22" t="s">
        <v>115</v>
      </c>
      <c r="BM99" s="22" t="s">
        <v>863</v>
      </c>
    </row>
    <row r="100" spans="2:65" s="1" customFormat="1" ht="25.5" customHeight="1">
      <c r="B100" s="39"/>
      <c r="C100" s="201" t="s">
        <v>90</v>
      </c>
      <c r="D100" s="201" t="s">
        <v>161</v>
      </c>
      <c r="E100" s="202" t="s">
        <v>864</v>
      </c>
      <c r="F100" s="203" t="s">
        <v>865</v>
      </c>
      <c r="G100" s="204" t="s">
        <v>373</v>
      </c>
      <c r="H100" s="205">
        <v>3</v>
      </c>
      <c r="I100" s="206"/>
      <c r="J100" s="207">
        <f t="shared" si="0"/>
        <v>0</v>
      </c>
      <c r="K100" s="203" t="s">
        <v>165</v>
      </c>
      <c r="L100" s="59"/>
      <c r="M100" s="208" t="s">
        <v>21</v>
      </c>
      <c r="N100" s="209" t="s">
        <v>43</v>
      </c>
      <c r="O100" s="40"/>
      <c r="P100" s="210">
        <f t="shared" si="1"/>
        <v>0</v>
      </c>
      <c r="Q100" s="210">
        <v>2.96E-3</v>
      </c>
      <c r="R100" s="210">
        <f t="shared" si="2"/>
        <v>8.879999999999999E-3</v>
      </c>
      <c r="S100" s="210">
        <v>0</v>
      </c>
      <c r="T100" s="211">
        <f t="shared" si="3"/>
        <v>0</v>
      </c>
      <c r="AR100" s="22" t="s">
        <v>115</v>
      </c>
      <c r="AT100" s="22" t="s">
        <v>161</v>
      </c>
      <c r="AU100" s="22" t="s">
        <v>81</v>
      </c>
      <c r="AY100" s="22" t="s">
        <v>158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2" t="s">
        <v>79</v>
      </c>
      <c r="BK100" s="212">
        <f t="shared" si="9"/>
        <v>0</v>
      </c>
      <c r="BL100" s="22" t="s">
        <v>115</v>
      </c>
      <c r="BM100" s="22" t="s">
        <v>866</v>
      </c>
    </row>
    <row r="101" spans="2:65" s="1" customFormat="1" ht="16.5" customHeight="1">
      <c r="B101" s="39"/>
      <c r="C101" s="236" t="s">
        <v>115</v>
      </c>
      <c r="D101" s="236" t="s">
        <v>200</v>
      </c>
      <c r="E101" s="237" t="s">
        <v>867</v>
      </c>
      <c r="F101" s="238" t="s">
        <v>868</v>
      </c>
      <c r="G101" s="239" t="s">
        <v>686</v>
      </c>
      <c r="H101" s="240">
        <v>3</v>
      </c>
      <c r="I101" s="241"/>
      <c r="J101" s="242">
        <f t="shared" si="0"/>
        <v>0</v>
      </c>
      <c r="K101" s="238" t="s">
        <v>21</v>
      </c>
      <c r="L101" s="243"/>
      <c r="M101" s="244" t="s">
        <v>21</v>
      </c>
      <c r="N101" s="245" t="s">
        <v>43</v>
      </c>
      <c r="O101" s="40"/>
      <c r="P101" s="210">
        <f t="shared" si="1"/>
        <v>0</v>
      </c>
      <c r="Q101" s="210">
        <v>4.0250000000000001E-2</v>
      </c>
      <c r="R101" s="210">
        <f t="shared" si="2"/>
        <v>0.12075</v>
      </c>
      <c r="S101" s="210">
        <v>0</v>
      </c>
      <c r="T101" s="211">
        <f t="shared" si="3"/>
        <v>0</v>
      </c>
      <c r="AR101" s="22" t="s">
        <v>195</v>
      </c>
      <c r="AT101" s="22" t="s">
        <v>200</v>
      </c>
      <c r="AU101" s="22" t="s">
        <v>81</v>
      </c>
      <c r="AY101" s="22" t="s">
        <v>158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2" t="s">
        <v>79</v>
      </c>
      <c r="BK101" s="212">
        <f t="shared" si="9"/>
        <v>0</v>
      </c>
      <c r="BL101" s="22" t="s">
        <v>115</v>
      </c>
      <c r="BM101" s="22" t="s">
        <v>869</v>
      </c>
    </row>
    <row r="102" spans="2:65" s="1" customFormat="1" ht="16.5" customHeight="1">
      <c r="B102" s="39"/>
      <c r="C102" s="236" t="s">
        <v>179</v>
      </c>
      <c r="D102" s="236" t="s">
        <v>200</v>
      </c>
      <c r="E102" s="237" t="s">
        <v>870</v>
      </c>
      <c r="F102" s="238" t="s">
        <v>871</v>
      </c>
      <c r="G102" s="239" t="s">
        <v>686</v>
      </c>
      <c r="H102" s="240">
        <v>3</v>
      </c>
      <c r="I102" s="241"/>
      <c r="J102" s="242">
        <f t="shared" si="0"/>
        <v>0</v>
      </c>
      <c r="K102" s="238" t="s">
        <v>21</v>
      </c>
      <c r="L102" s="243"/>
      <c r="M102" s="244" t="s">
        <v>21</v>
      </c>
      <c r="N102" s="245" t="s">
        <v>43</v>
      </c>
      <c r="O102" s="40"/>
      <c r="P102" s="210">
        <f t="shared" si="1"/>
        <v>0</v>
      </c>
      <c r="Q102" s="210">
        <v>2.3800000000000002E-3</v>
      </c>
      <c r="R102" s="210">
        <f t="shared" si="2"/>
        <v>7.1400000000000005E-3</v>
      </c>
      <c r="S102" s="210">
        <v>0</v>
      </c>
      <c r="T102" s="211">
        <f t="shared" si="3"/>
        <v>0</v>
      </c>
      <c r="AR102" s="22" t="s">
        <v>195</v>
      </c>
      <c r="AT102" s="22" t="s">
        <v>200</v>
      </c>
      <c r="AU102" s="22" t="s">
        <v>81</v>
      </c>
      <c r="AY102" s="22" t="s">
        <v>158</v>
      </c>
      <c r="BE102" s="212">
        <f t="shared" si="4"/>
        <v>0</v>
      </c>
      <c r="BF102" s="212">
        <f t="shared" si="5"/>
        <v>0</v>
      </c>
      <c r="BG102" s="212">
        <f t="shared" si="6"/>
        <v>0</v>
      </c>
      <c r="BH102" s="212">
        <f t="shared" si="7"/>
        <v>0</v>
      </c>
      <c r="BI102" s="212">
        <f t="shared" si="8"/>
        <v>0</v>
      </c>
      <c r="BJ102" s="22" t="s">
        <v>79</v>
      </c>
      <c r="BK102" s="212">
        <f t="shared" si="9"/>
        <v>0</v>
      </c>
      <c r="BL102" s="22" t="s">
        <v>115</v>
      </c>
      <c r="BM102" s="22" t="s">
        <v>872</v>
      </c>
    </row>
    <row r="103" spans="2:65" s="1" customFormat="1" ht="16.5" customHeight="1">
      <c r="B103" s="39"/>
      <c r="C103" s="201" t="s">
        <v>183</v>
      </c>
      <c r="D103" s="201" t="s">
        <v>161</v>
      </c>
      <c r="E103" s="202" t="s">
        <v>547</v>
      </c>
      <c r="F103" s="203" t="s">
        <v>548</v>
      </c>
      <c r="G103" s="204" t="s">
        <v>373</v>
      </c>
      <c r="H103" s="205">
        <v>1</v>
      </c>
      <c r="I103" s="206"/>
      <c r="J103" s="207">
        <f t="shared" si="0"/>
        <v>0</v>
      </c>
      <c r="K103" s="203" t="s">
        <v>21</v>
      </c>
      <c r="L103" s="59"/>
      <c r="M103" s="208" t="s">
        <v>21</v>
      </c>
      <c r="N103" s="209" t="s">
        <v>43</v>
      </c>
      <c r="O103" s="40"/>
      <c r="P103" s="210">
        <f t="shared" si="1"/>
        <v>0</v>
      </c>
      <c r="Q103" s="210">
        <v>2.5999999999999999E-2</v>
      </c>
      <c r="R103" s="210">
        <f t="shared" si="2"/>
        <v>2.5999999999999999E-2</v>
      </c>
      <c r="S103" s="210">
        <v>0</v>
      </c>
      <c r="T103" s="211">
        <f t="shared" si="3"/>
        <v>0</v>
      </c>
      <c r="AR103" s="22" t="s">
        <v>115</v>
      </c>
      <c r="AT103" s="22" t="s">
        <v>161</v>
      </c>
      <c r="AU103" s="22" t="s">
        <v>81</v>
      </c>
      <c r="AY103" s="22" t="s">
        <v>158</v>
      </c>
      <c r="BE103" s="212">
        <f t="shared" si="4"/>
        <v>0</v>
      </c>
      <c r="BF103" s="212">
        <f t="shared" si="5"/>
        <v>0</v>
      </c>
      <c r="BG103" s="212">
        <f t="shared" si="6"/>
        <v>0</v>
      </c>
      <c r="BH103" s="212">
        <f t="shared" si="7"/>
        <v>0</v>
      </c>
      <c r="BI103" s="212">
        <f t="shared" si="8"/>
        <v>0</v>
      </c>
      <c r="BJ103" s="22" t="s">
        <v>79</v>
      </c>
      <c r="BK103" s="212">
        <f t="shared" si="9"/>
        <v>0</v>
      </c>
      <c r="BL103" s="22" t="s">
        <v>115</v>
      </c>
      <c r="BM103" s="22" t="s">
        <v>873</v>
      </c>
    </row>
    <row r="104" spans="2:65" s="11" customFormat="1" ht="29.85" customHeight="1">
      <c r="B104" s="185"/>
      <c r="C104" s="186"/>
      <c r="D104" s="187" t="s">
        <v>71</v>
      </c>
      <c r="E104" s="199" t="s">
        <v>555</v>
      </c>
      <c r="F104" s="199" t="s">
        <v>556</v>
      </c>
      <c r="G104" s="186"/>
      <c r="H104" s="186"/>
      <c r="I104" s="189"/>
      <c r="J104" s="200">
        <f>BK104</f>
        <v>0</v>
      </c>
      <c r="K104" s="186"/>
      <c r="L104" s="191"/>
      <c r="M104" s="192"/>
      <c r="N104" s="193"/>
      <c r="O104" s="193"/>
      <c r="P104" s="194">
        <f>SUM(P105:P106)</f>
        <v>0</v>
      </c>
      <c r="Q104" s="193"/>
      <c r="R104" s="194">
        <f>SUM(R105:R106)</f>
        <v>0</v>
      </c>
      <c r="S104" s="193"/>
      <c r="T104" s="195">
        <f>SUM(T105:T106)</f>
        <v>0</v>
      </c>
      <c r="AR104" s="196" t="s">
        <v>79</v>
      </c>
      <c r="AT104" s="197" t="s">
        <v>71</v>
      </c>
      <c r="AU104" s="197" t="s">
        <v>79</v>
      </c>
      <c r="AY104" s="196" t="s">
        <v>158</v>
      </c>
      <c r="BK104" s="198">
        <f>SUM(BK105:BK106)</f>
        <v>0</v>
      </c>
    </row>
    <row r="105" spans="2:65" s="1" customFormat="1" ht="38.25" customHeight="1">
      <c r="B105" s="39"/>
      <c r="C105" s="201" t="s">
        <v>191</v>
      </c>
      <c r="D105" s="201" t="s">
        <v>161</v>
      </c>
      <c r="E105" s="202" t="s">
        <v>557</v>
      </c>
      <c r="F105" s="203" t="s">
        <v>558</v>
      </c>
      <c r="G105" s="204" t="s">
        <v>203</v>
      </c>
      <c r="H105" s="205">
        <v>0.47199999999999998</v>
      </c>
      <c r="I105" s="206"/>
      <c r="J105" s="207">
        <f>ROUND(I105*H105,2)</f>
        <v>0</v>
      </c>
      <c r="K105" s="203" t="s">
        <v>165</v>
      </c>
      <c r="L105" s="59"/>
      <c r="M105" s="208" t="s">
        <v>21</v>
      </c>
      <c r="N105" s="209" t="s">
        <v>43</v>
      </c>
      <c r="O105" s="4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2" t="s">
        <v>115</v>
      </c>
      <c r="AT105" s="22" t="s">
        <v>161</v>
      </c>
      <c r="AU105" s="22" t="s">
        <v>81</v>
      </c>
      <c r="AY105" s="22" t="s">
        <v>158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2" t="s">
        <v>79</v>
      </c>
      <c r="BK105" s="212">
        <f>ROUND(I105*H105,2)</f>
        <v>0</v>
      </c>
      <c r="BL105" s="22" t="s">
        <v>115</v>
      </c>
      <c r="BM105" s="22" t="s">
        <v>559</v>
      </c>
    </row>
    <row r="106" spans="2:65" s="1" customFormat="1" ht="38.25" customHeight="1">
      <c r="B106" s="39"/>
      <c r="C106" s="201" t="s">
        <v>195</v>
      </c>
      <c r="D106" s="201" t="s">
        <v>161</v>
      </c>
      <c r="E106" s="202" t="s">
        <v>560</v>
      </c>
      <c r="F106" s="203" t="s">
        <v>561</v>
      </c>
      <c r="G106" s="204" t="s">
        <v>203</v>
      </c>
      <c r="H106" s="205">
        <v>0.47199999999999998</v>
      </c>
      <c r="I106" s="206"/>
      <c r="J106" s="207">
        <f>ROUND(I106*H106,2)</f>
        <v>0</v>
      </c>
      <c r="K106" s="203" t="s">
        <v>165</v>
      </c>
      <c r="L106" s="59"/>
      <c r="M106" s="208" t="s">
        <v>21</v>
      </c>
      <c r="N106" s="209" t="s">
        <v>43</v>
      </c>
      <c r="O106" s="40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2" t="s">
        <v>115</v>
      </c>
      <c r="AT106" s="22" t="s">
        <v>161</v>
      </c>
      <c r="AU106" s="22" t="s">
        <v>81</v>
      </c>
      <c r="AY106" s="22" t="s">
        <v>158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2" t="s">
        <v>79</v>
      </c>
      <c r="BK106" s="212">
        <f>ROUND(I106*H106,2)</f>
        <v>0</v>
      </c>
      <c r="BL106" s="22" t="s">
        <v>115</v>
      </c>
      <c r="BM106" s="22" t="s">
        <v>874</v>
      </c>
    </row>
    <row r="107" spans="2:65" s="11" customFormat="1" ht="37.35" customHeight="1">
      <c r="B107" s="185"/>
      <c r="C107" s="186"/>
      <c r="D107" s="187" t="s">
        <v>71</v>
      </c>
      <c r="E107" s="188" t="s">
        <v>737</v>
      </c>
      <c r="F107" s="188" t="s">
        <v>738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</f>
        <v>0</v>
      </c>
      <c r="Q107" s="193"/>
      <c r="R107" s="194">
        <f>R108</f>
        <v>7.6000000000000004E-4</v>
      </c>
      <c r="S107" s="193"/>
      <c r="T107" s="195">
        <f>T108</f>
        <v>0</v>
      </c>
      <c r="AR107" s="196" t="s">
        <v>81</v>
      </c>
      <c r="AT107" s="197" t="s">
        <v>71</v>
      </c>
      <c r="AU107" s="197" t="s">
        <v>72</v>
      </c>
      <c r="AY107" s="196" t="s">
        <v>158</v>
      </c>
      <c r="BK107" s="198">
        <f>BK108</f>
        <v>0</v>
      </c>
    </row>
    <row r="108" spans="2:65" s="11" customFormat="1" ht="19.899999999999999" customHeight="1">
      <c r="B108" s="185"/>
      <c r="C108" s="186"/>
      <c r="D108" s="187" t="s">
        <v>71</v>
      </c>
      <c r="E108" s="199" t="s">
        <v>739</v>
      </c>
      <c r="F108" s="199" t="s">
        <v>740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P109</f>
        <v>0</v>
      </c>
      <c r="Q108" s="193"/>
      <c r="R108" s="194">
        <f>R109</f>
        <v>7.6000000000000004E-4</v>
      </c>
      <c r="S108" s="193"/>
      <c r="T108" s="195">
        <f>T109</f>
        <v>0</v>
      </c>
      <c r="AR108" s="196" t="s">
        <v>81</v>
      </c>
      <c r="AT108" s="197" t="s">
        <v>71</v>
      </c>
      <c r="AU108" s="197" t="s">
        <v>79</v>
      </c>
      <c r="AY108" s="196" t="s">
        <v>158</v>
      </c>
      <c r="BK108" s="198">
        <f>BK109</f>
        <v>0</v>
      </c>
    </row>
    <row r="109" spans="2:65" s="1" customFormat="1" ht="25.5" customHeight="1">
      <c r="B109" s="39"/>
      <c r="C109" s="201" t="s">
        <v>199</v>
      </c>
      <c r="D109" s="201" t="s">
        <v>161</v>
      </c>
      <c r="E109" s="202" t="s">
        <v>875</v>
      </c>
      <c r="F109" s="203" t="s">
        <v>742</v>
      </c>
      <c r="G109" s="204" t="s">
        <v>734</v>
      </c>
      <c r="H109" s="205">
        <v>1</v>
      </c>
      <c r="I109" s="206"/>
      <c r="J109" s="207">
        <f>ROUND(I109*H109,2)</f>
        <v>0</v>
      </c>
      <c r="K109" s="203" t="s">
        <v>21</v>
      </c>
      <c r="L109" s="59"/>
      <c r="M109" s="208" t="s">
        <v>21</v>
      </c>
      <c r="N109" s="209" t="s">
        <v>43</v>
      </c>
      <c r="O109" s="40"/>
      <c r="P109" s="210">
        <f>O109*H109</f>
        <v>0</v>
      </c>
      <c r="Q109" s="210">
        <v>7.6000000000000004E-4</v>
      </c>
      <c r="R109" s="210">
        <f>Q109*H109</f>
        <v>7.6000000000000004E-4</v>
      </c>
      <c r="S109" s="210">
        <v>0</v>
      </c>
      <c r="T109" s="211">
        <f>S109*H109</f>
        <v>0</v>
      </c>
      <c r="AR109" s="22" t="s">
        <v>231</v>
      </c>
      <c r="AT109" s="22" t="s">
        <v>161</v>
      </c>
      <c r="AU109" s="22" t="s">
        <v>81</v>
      </c>
      <c r="AY109" s="22" t="s">
        <v>158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2" t="s">
        <v>79</v>
      </c>
      <c r="BK109" s="212">
        <f>ROUND(I109*H109,2)</f>
        <v>0</v>
      </c>
      <c r="BL109" s="22" t="s">
        <v>231</v>
      </c>
      <c r="BM109" s="22" t="s">
        <v>876</v>
      </c>
    </row>
    <row r="110" spans="2:65" s="11" customFormat="1" ht="37.35" customHeight="1">
      <c r="B110" s="185"/>
      <c r="C110" s="186"/>
      <c r="D110" s="187" t="s">
        <v>71</v>
      </c>
      <c r="E110" s="188" t="s">
        <v>200</v>
      </c>
      <c r="F110" s="188" t="s">
        <v>563</v>
      </c>
      <c r="G110" s="186"/>
      <c r="H110" s="186"/>
      <c r="I110" s="189"/>
      <c r="J110" s="190">
        <f>BK110</f>
        <v>0</v>
      </c>
      <c r="K110" s="186"/>
      <c r="L110" s="191"/>
      <c r="M110" s="192"/>
      <c r="N110" s="193"/>
      <c r="O110" s="193"/>
      <c r="P110" s="194">
        <f>P111</f>
        <v>0</v>
      </c>
      <c r="Q110" s="193"/>
      <c r="R110" s="194">
        <f>R111</f>
        <v>0.19469999999999998</v>
      </c>
      <c r="S110" s="193"/>
      <c r="T110" s="195">
        <f>T111</f>
        <v>0</v>
      </c>
      <c r="AR110" s="196" t="s">
        <v>90</v>
      </c>
      <c r="AT110" s="197" t="s">
        <v>71</v>
      </c>
      <c r="AU110" s="197" t="s">
        <v>72</v>
      </c>
      <c r="AY110" s="196" t="s">
        <v>158</v>
      </c>
      <c r="BK110" s="198">
        <f>BK111</f>
        <v>0</v>
      </c>
    </row>
    <row r="111" spans="2:65" s="11" customFormat="1" ht="19.899999999999999" customHeight="1">
      <c r="B111" s="185"/>
      <c r="C111" s="186"/>
      <c r="D111" s="187" t="s">
        <v>71</v>
      </c>
      <c r="E111" s="199" t="s">
        <v>564</v>
      </c>
      <c r="F111" s="199" t="s">
        <v>565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SUM(P112:P127)</f>
        <v>0</v>
      </c>
      <c r="Q111" s="193"/>
      <c r="R111" s="194">
        <f>SUM(R112:R127)</f>
        <v>0.19469999999999998</v>
      </c>
      <c r="S111" s="193"/>
      <c r="T111" s="195">
        <f>SUM(T112:T127)</f>
        <v>0</v>
      </c>
      <c r="AR111" s="196" t="s">
        <v>90</v>
      </c>
      <c r="AT111" s="197" t="s">
        <v>71</v>
      </c>
      <c r="AU111" s="197" t="s">
        <v>79</v>
      </c>
      <c r="AY111" s="196" t="s">
        <v>158</v>
      </c>
      <c r="BK111" s="198">
        <f>SUM(BK112:BK127)</f>
        <v>0</v>
      </c>
    </row>
    <row r="112" spans="2:65" s="1" customFormat="1" ht="25.5" customHeight="1">
      <c r="B112" s="39"/>
      <c r="C112" s="201" t="s">
        <v>206</v>
      </c>
      <c r="D112" s="201" t="s">
        <v>161</v>
      </c>
      <c r="E112" s="202" t="s">
        <v>877</v>
      </c>
      <c r="F112" s="203" t="s">
        <v>878</v>
      </c>
      <c r="G112" s="204" t="s">
        <v>485</v>
      </c>
      <c r="H112" s="205">
        <v>2</v>
      </c>
      <c r="I112" s="206"/>
      <c r="J112" s="207">
        <f>ROUND(I112*H112,2)</f>
        <v>0</v>
      </c>
      <c r="K112" s="203" t="s">
        <v>165</v>
      </c>
      <c r="L112" s="59"/>
      <c r="M112" s="208" t="s">
        <v>21</v>
      </c>
      <c r="N112" s="209" t="s">
        <v>43</v>
      </c>
      <c r="O112" s="40"/>
      <c r="P112" s="210">
        <f>O112*H112</f>
        <v>0</v>
      </c>
      <c r="Q112" s="210">
        <v>6.0000000000000002E-5</v>
      </c>
      <c r="R112" s="210">
        <f>Q112*H112</f>
        <v>1.2E-4</v>
      </c>
      <c r="S112" s="210">
        <v>0</v>
      </c>
      <c r="T112" s="211">
        <f>S112*H112</f>
        <v>0</v>
      </c>
      <c r="AR112" s="22" t="s">
        <v>387</v>
      </c>
      <c r="AT112" s="22" t="s">
        <v>161</v>
      </c>
      <c r="AU112" s="22" t="s">
        <v>81</v>
      </c>
      <c r="AY112" s="22" t="s">
        <v>158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2" t="s">
        <v>79</v>
      </c>
      <c r="BK112" s="212">
        <f>ROUND(I112*H112,2)</f>
        <v>0</v>
      </c>
      <c r="BL112" s="22" t="s">
        <v>387</v>
      </c>
      <c r="BM112" s="22" t="s">
        <v>879</v>
      </c>
    </row>
    <row r="113" spans="2:65" s="1" customFormat="1" ht="16.5" customHeight="1">
      <c r="B113" s="39"/>
      <c r="C113" s="236" t="s">
        <v>210</v>
      </c>
      <c r="D113" s="236" t="s">
        <v>200</v>
      </c>
      <c r="E113" s="237" t="s">
        <v>880</v>
      </c>
      <c r="F113" s="238" t="s">
        <v>881</v>
      </c>
      <c r="G113" s="239" t="s">
        <v>485</v>
      </c>
      <c r="H113" s="240">
        <v>2</v>
      </c>
      <c r="I113" s="241"/>
      <c r="J113" s="242">
        <f>ROUND(I113*H113,2)</f>
        <v>0</v>
      </c>
      <c r="K113" s="238" t="s">
        <v>21</v>
      </c>
      <c r="L113" s="243"/>
      <c r="M113" s="244" t="s">
        <v>21</v>
      </c>
      <c r="N113" s="245" t="s">
        <v>43</v>
      </c>
      <c r="O113" s="40"/>
      <c r="P113" s="210">
        <f>O113*H113</f>
        <v>0</v>
      </c>
      <c r="Q113" s="210">
        <v>1.8800000000000001E-2</v>
      </c>
      <c r="R113" s="210">
        <f>Q113*H113</f>
        <v>3.7600000000000001E-2</v>
      </c>
      <c r="S113" s="210">
        <v>0</v>
      </c>
      <c r="T113" s="211">
        <f>S113*H113</f>
        <v>0</v>
      </c>
      <c r="AR113" s="22" t="s">
        <v>571</v>
      </c>
      <c r="AT113" s="22" t="s">
        <v>200</v>
      </c>
      <c r="AU113" s="22" t="s">
        <v>81</v>
      </c>
      <c r="AY113" s="22" t="s">
        <v>158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2" t="s">
        <v>79</v>
      </c>
      <c r="BK113" s="212">
        <f>ROUND(I113*H113,2)</f>
        <v>0</v>
      </c>
      <c r="BL113" s="22" t="s">
        <v>571</v>
      </c>
      <c r="BM113" s="22" t="s">
        <v>882</v>
      </c>
    </row>
    <row r="114" spans="2:65" s="1" customFormat="1" ht="25.5" customHeight="1">
      <c r="B114" s="39"/>
      <c r="C114" s="201" t="s">
        <v>218</v>
      </c>
      <c r="D114" s="201" t="s">
        <v>161</v>
      </c>
      <c r="E114" s="202" t="s">
        <v>883</v>
      </c>
      <c r="F114" s="203" t="s">
        <v>884</v>
      </c>
      <c r="G114" s="204" t="s">
        <v>373</v>
      </c>
      <c r="H114" s="205">
        <v>9</v>
      </c>
      <c r="I114" s="206"/>
      <c r="J114" s="207">
        <f>ROUND(I114*H114,2)</f>
        <v>0</v>
      </c>
      <c r="K114" s="203" t="s">
        <v>165</v>
      </c>
      <c r="L114" s="59"/>
      <c r="M114" s="208" t="s">
        <v>21</v>
      </c>
      <c r="N114" s="209" t="s">
        <v>43</v>
      </c>
      <c r="O114" s="40"/>
      <c r="P114" s="210">
        <f>O114*H114</f>
        <v>0</v>
      </c>
      <c r="Q114" s="210">
        <v>3.5E-4</v>
      </c>
      <c r="R114" s="210">
        <f>Q114*H114</f>
        <v>3.15E-3</v>
      </c>
      <c r="S114" s="210">
        <v>0</v>
      </c>
      <c r="T114" s="211">
        <f>S114*H114</f>
        <v>0</v>
      </c>
      <c r="AR114" s="22" t="s">
        <v>387</v>
      </c>
      <c r="AT114" s="22" t="s">
        <v>161</v>
      </c>
      <c r="AU114" s="22" t="s">
        <v>81</v>
      </c>
      <c r="AY114" s="22" t="s">
        <v>158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2" t="s">
        <v>79</v>
      </c>
      <c r="BK114" s="212">
        <f>ROUND(I114*H114,2)</f>
        <v>0</v>
      </c>
      <c r="BL114" s="22" t="s">
        <v>387</v>
      </c>
      <c r="BM114" s="22" t="s">
        <v>885</v>
      </c>
    </row>
    <row r="115" spans="2:65" s="12" customFormat="1">
      <c r="B115" s="213"/>
      <c r="C115" s="214"/>
      <c r="D115" s="215" t="s">
        <v>167</v>
      </c>
      <c r="E115" s="224" t="s">
        <v>21</v>
      </c>
      <c r="F115" s="216" t="s">
        <v>886</v>
      </c>
      <c r="G115" s="214"/>
      <c r="H115" s="217">
        <v>9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167</v>
      </c>
      <c r="AU115" s="223" t="s">
        <v>81</v>
      </c>
      <c r="AV115" s="12" t="s">
        <v>81</v>
      </c>
      <c r="AW115" s="12" t="s">
        <v>35</v>
      </c>
      <c r="AX115" s="12" t="s">
        <v>79</v>
      </c>
      <c r="AY115" s="223" t="s">
        <v>158</v>
      </c>
    </row>
    <row r="116" spans="2:65" s="1" customFormat="1" ht="16.5" customHeight="1">
      <c r="B116" s="39"/>
      <c r="C116" s="236" t="s">
        <v>223</v>
      </c>
      <c r="D116" s="236" t="s">
        <v>200</v>
      </c>
      <c r="E116" s="237" t="s">
        <v>887</v>
      </c>
      <c r="F116" s="238" t="s">
        <v>888</v>
      </c>
      <c r="G116" s="239" t="s">
        <v>373</v>
      </c>
      <c r="H116" s="240">
        <v>5</v>
      </c>
      <c r="I116" s="241"/>
      <c r="J116" s="242">
        <f>ROUND(I116*H116,2)</f>
        <v>0</v>
      </c>
      <c r="K116" s="238" t="s">
        <v>21</v>
      </c>
      <c r="L116" s="243"/>
      <c r="M116" s="244" t="s">
        <v>21</v>
      </c>
      <c r="N116" s="245" t="s">
        <v>43</v>
      </c>
      <c r="O116" s="40"/>
      <c r="P116" s="210">
        <f>O116*H116</f>
        <v>0</v>
      </c>
      <c r="Q116" s="210">
        <v>7.7499999999999999E-3</v>
      </c>
      <c r="R116" s="210">
        <f>Q116*H116</f>
        <v>3.875E-2</v>
      </c>
      <c r="S116" s="210">
        <v>0</v>
      </c>
      <c r="T116" s="211">
        <f>S116*H116</f>
        <v>0</v>
      </c>
      <c r="AR116" s="22" t="s">
        <v>571</v>
      </c>
      <c r="AT116" s="22" t="s">
        <v>200</v>
      </c>
      <c r="AU116" s="22" t="s">
        <v>81</v>
      </c>
      <c r="AY116" s="22" t="s">
        <v>158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2" t="s">
        <v>79</v>
      </c>
      <c r="BK116" s="212">
        <f>ROUND(I116*H116,2)</f>
        <v>0</v>
      </c>
      <c r="BL116" s="22" t="s">
        <v>571</v>
      </c>
      <c r="BM116" s="22" t="s">
        <v>889</v>
      </c>
    </row>
    <row r="117" spans="2:65" s="1" customFormat="1" ht="16.5" customHeight="1">
      <c r="B117" s="39"/>
      <c r="C117" s="236" t="s">
        <v>226</v>
      </c>
      <c r="D117" s="236" t="s">
        <v>200</v>
      </c>
      <c r="E117" s="237" t="s">
        <v>890</v>
      </c>
      <c r="F117" s="238" t="s">
        <v>891</v>
      </c>
      <c r="G117" s="239" t="s">
        <v>373</v>
      </c>
      <c r="H117" s="240">
        <v>3</v>
      </c>
      <c r="I117" s="241"/>
      <c r="J117" s="242">
        <f>ROUND(I117*H117,2)</f>
        <v>0</v>
      </c>
      <c r="K117" s="238" t="s">
        <v>21</v>
      </c>
      <c r="L117" s="243"/>
      <c r="M117" s="244" t="s">
        <v>21</v>
      </c>
      <c r="N117" s="245" t="s">
        <v>43</v>
      </c>
      <c r="O117" s="40"/>
      <c r="P117" s="210">
        <f>O117*H117</f>
        <v>0</v>
      </c>
      <c r="Q117" s="210">
        <v>5.8199999999999997E-3</v>
      </c>
      <c r="R117" s="210">
        <f>Q117*H117</f>
        <v>1.746E-2</v>
      </c>
      <c r="S117" s="210">
        <v>0</v>
      </c>
      <c r="T117" s="211">
        <f>S117*H117</f>
        <v>0</v>
      </c>
      <c r="AR117" s="22" t="s">
        <v>571</v>
      </c>
      <c r="AT117" s="22" t="s">
        <v>200</v>
      </c>
      <c r="AU117" s="22" t="s">
        <v>81</v>
      </c>
      <c r="AY117" s="22" t="s">
        <v>158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2" t="s">
        <v>79</v>
      </c>
      <c r="BK117" s="212">
        <f>ROUND(I117*H117,2)</f>
        <v>0</v>
      </c>
      <c r="BL117" s="22" t="s">
        <v>571</v>
      </c>
      <c r="BM117" s="22" t="s">
        <v>892</v>
      </c>
    </row>
    <row r="118" spans="2:65" s="1" customFormat="1" ht="16.5" customHeight="1">
      <c r="B118" s="39"/>
      <c r="C118" s="236" t="s">
        <v>10</v>
      </c>
      <c r="D118" s="236" t="s">
        <v>200</v>
      </c>
      <c r="E118" s="237" t="s">
        <v>893</v>
      </c>
      <c r="F118" s="238" t="s">
        <v>894</v>
      </c>
      <c r="G118" s="239" t="s">
        <v>373</v>
      </c>
      <c r="H118" s="240">
        <v>1</v>
      </c>
      <c r="I118" s="241"/>
      <c r="J118" s="242">
        <f>ROUND(I118*H118,2)</f>
        <v>0</v>
      </c>
      <c r="K118" s="238" t="s">
        <v>21</v>
      </c>
      <c r="L118" s="243"/>
      <c r="M118" s="244" t="s">
        <v>21</v>
      </c>
      <c r="N118" s="245" t="s">
        <v>43</v>
      </c>
      <c r="O118" s="40"/>
      <c r="P118" s="210">
        <f>O118*H118</f>
        <v>0</v>
      </c>
      <c r="Q118" s="210">
        <v>5.8199999999999997E-3</v>
      </c>
      <c r="R118" s="210">
        <f>Q118*H118</f>
        <v>5.8199999999999997E-3</v>
      </c>
      <c r="S118" s="210">
        <v>0</v>
      </c>
      <c r="T118" s="211">
        <f>S118*H118</f>
        <v>0</v>
      </c>
      <c r="AR118" s="22" t="s">
        <v>571</v>
      </c>
      <c r="AT118" s="22" t="s">
        <v>200</v>
      </c>
      <c r="AU118" s="22" t="s">
        <v>81</v>
      </c>
      <c r="AY118" s="22" t="s">
        <v>158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2" t="s">
        <v>79</v>
      </c>
      <c r="BK118" s="212">
        <f>ROUND(I118*H118,2)</f>
        <v>0</v>
      </c>
      <c r="BL118" s="22" t="s">
        <v>571</v>
      </c>
      <c r="BM118" s="22" t="s">
        <v>895</v>
      </c>
    </row>
    <row r="119" spans="2:65" s="1" customFormat="1" ht="16.5" customHeight="1">
      <c r="B119" s="39"/>
      <c r="C119" s="236" t="s">
        <v>231</v>
      </c>
      <c r="D119" s="236" t="s">
        <v>200</v>
      </c>
      <c r="E119" s="237" t="s">
        <v>654</v>
      </c>
      <c r="F119" s="238" t="s">
        <v>574</v>
      </c>
      <c r="G119" s="239" t="s">
        <v>373</v>
      </c>
      <c r="H119" s="240">
        <v>15</v>
      </c>
      <c r="I119" s="241"/>
      <c r="J119" s="242">
        <f>ROUND(I119*H119,2)</f>
        <v>0</v>
      </c>
      <c r="K119" s="238" t="s">
        <v>21</v>
      </c>
      <c r="L119" s="243"/>
      <c r="M119" s="244" t="s">
        <v>21</v>
      </c>
      <c r="N119" s="245" t="s">
        <v>43</v>
      </c>
      <c r="O119" s="40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22" t="s">
        <v>195</v>
      </c>
      <c r="AT119" s="22" t="s">
        <v>200</v>
      </c>
      <c r="AU119" s="22" t="s">
        <v>81</v>
      </c>
      <c r="AY119" s="22" t="s">
        <v>158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2" t="s">
        <v>79</v>
      </c>
      <c r="BK119" s="212">
        <f>ROUND(I119*H119,2)</f>
        <v>0</v>
      </c>
      <c r="BL119" s="22" t="s">
        <v>115</v>
      </c>
      <c r="BM119" s="22" t="s">
        <v>896</v>
      </c>
    </row>
    <row r="120" spans="2:65" s="1" customFormat="1" ht="108">
      <c r="B120" s="39"/>
      <c r="C120" s="61"/>
      <c r="D120" s="215" t="s">
        <v>576</v>
      </c>
      <c r="E120" s="61"/>
      <c r="F120" s="249" t="s">
        <v>577</v>
      </c>
      <c r="G120" s="61"/>
      <c r="H120" s="61"/>
      <c r="I120" s="170"/>
      <c r="J120" s="61"/>
      <c r="K120" s="61"/>
      <c r="L120" s="59"/>
      <c r="M120" s="250"/>
      <c r="N120" s="40"/>
      <c r="O120" s="40"/>
      <c r="P120" s="40"/>
      <c r="Q120" s="40"/>
      <c r="R120" s="40"/>
      <c r="S120" s="40"/>
      <c r="T120" s="76"/>
      <c r="AT120" s="22" t="s">
        <v>576</v>
      </c>
      <c r="AU120" s="22" t="s">
        <v>81</v>
      </c>
    </row>
    <row r="121" spans="2:65" s="1" customFormat="1" ht="16.5" customHeight="1">
      <c r="B121" s="39"/>
      <c r="C121" s="201" t="s">
        <v>233</v>
      </c>
      <c r="D121" s="201" t="s">
        <v>161</v>
      </c>
      <c r="E121" s="202" t="s">
        <v>704</v>
      </c>
      <c r="F121" s="203" t="s">
        <v>705</v>
      </c>
      <c r="G121" s="204" t="s">
        <v>373</v>
      </c>
      <c r="H121" s="205">
        <v>10</v>
      </c>
      <c r="I121" s="206"/>
      <c r="J121" s="207">
        <f>ROUND(I121*H121,2)</f>
        <v>0</v>
      </c>
      <c r="K121" s="203" t="s">
        <v>165</v>
      </c>
      <c r="L121" s="59"/>
      <c r="M121" s="208" t="s">
        <v>21</v>
      </c>
      <c r="N121" s="209" t="s">
        <v>43</v>
      </c>
      <c r="O121" s="40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2" t="s">
        <v>387</v>
      </c>
      <c r="AT121" s="22" t="s">
        <v>161</v>
      </c>
      <c r="AU121" s="22" t="s">
        <v>81</v>
      </c>
      <c r="AY121" s="22" t="s">
        <v>158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387</v>
      </c>
      <c r="BM121" s="22" t="s">
        <v>897</v>
      </c>
    </row>
    <row r="122" spans="2:65" s="1" customFormat="1" ht="16.5" customHeight="1">
      <c r="B122" s="39"/>
      <c r="C122" s="236" t="s">
        <v>237</v>
      </c>
      <c r="D122" s="236" t="s">
        <v>200</v>
      </c>
      <c r="E122" s="237" t="s">
        <v>898</v>
      </c>
      <c r="F122" s="238" t="s">
        <v>899</v>
      </c>
      <c r="G122" s="239" t="s">
        <v>686</v>
      </c>
      <c r="H122" s="240">
        <v>9</v>
      </c>
      <c r="I122" s="241"/>
      <c r="J122" s="242">
        <f>ROUND(I122*H122,2)</f>
        <v>0</v>
      </c>
      <c r="K122" s="238" t="s">
        <v>21</v>
      </c>
      <c r="L122" s="243"/>
      <c r="M122" s="244" t="s">
        <v>21</v>
      </c>
      <c r="N122" s="245" t="s">
        <v>43</v>
      </c>
      <c r="O122" s="40"/>
      <c r="P122" s="210">
        <f>O122*H122</f>
        <v>0</v>
      </c>
      <c r="Q122" s="210">
        <v>7.4999999999999997E-3</v>
      </c>
      <c r="R122" s="210">
        <f>Q122*H122</f>
        <v>6.7500000000000004E-2</v>
      </c>
      <c r="S122" s="210">
        <v>0</v>
      </c>
      <c r="T122" s="211">
        <f>S122*H122</f>
        <v>0</v>
      </c>
      <c r="AR122" s="22" t="s">
        <v>195</v>
      </c>
      <c r="AT122" s="22" t="s">
        <v>200</v>
      </c>
      <c r="AU122" s="22" t="s">
        <v>81</v>
      </c>
      <c r="AY122" s="22" t="s">
        <v>158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2" t="s">
        <v>79</v>
      </c>
      <c r="BK122" s="212">
        <f>ROUND(I122*H122,2)</f>
        <v>0</v>
      </c>
      <c r="BL122" s="22" t="s">
        <v>115</v>
      </c>
      <c r="BM122" s="22" t="s">
        <v>900</v>
      </c>
    </row>
    <row r="123" spans="2:65" s="1" customFormat="1" ht="27">
      <c r="B123" s="39"/>
      <c r="C123" s="61"/>
      <c r="D123" s="215" t="s">
        <v>576</v>
      </c>
      <c r="E123" s="61"/>
      <c r="F123" s="249" t="s">
        <v>710</v>
      </c>
      <c r="G123" s="61"/>
      <c r="H123" s="61"/>
      <c r="I123" s="170"/>
      <c r="J123" s="61"/>
      <c r="K123" s="61"/>
      <c r="L123" s="59"/>
      <c r="M123" s="250"/>
      <c r="N123" s="40"/>
      <c r="O123" s="40"/>
      <c r="P123" s="40"/>
      <c r="Q123" s="40"/>
      <c r="R123" s="40"/>
      <c r="S123" s="40"/>
      <c r="T123" s="76"/>
      <c r="AT123" s="22" t="s">
        <v>576</v>
      </c>
      <c r="AU123" s="22" t="s">
        <v>81</v>
      </c>
    </row>
    <row r="124" spans="2:65" s="1" customFormat="1" ht="25.5" customHeight="1">
      <c r="B124" s="39"/>
      <c r="C124" s="236" t="s">
        <v>239</v>
      </c>
      <c r="D124" s="236" t="s">
        <v>200</v>
      </c>
      <c r="E124" s="237" t="s">
        <v>901</v>
      </c>
      <c r="F124" s="238" t="s">
        <v>902</v>
      </c>
      <c r="G124" s="239" t="s">
        <v>686</v>
      </c>
      <c r="H124" s="240">
        <v>1</v>
      </c>
      <c r="I124" s="241"/>
      <c r="J124" s="242">
        <f>ROUND(I124*H124,2)</f>
        <v>0</v>
      </c>
      <c r="K124" s="238" t="s">
        <v>21</v>
      </c>
      <c r="L124" s="243"/>
      <c r="M124" s="244" t="s">
        <v>21</v>
      </c>
      <c r="N124" s="245" t="s">
        <v>43</v>
      </c>
      <c r="O124" s="40"/>
      <c r="P124" s="210">
        <f>O124*H124</f>
        <v>0</v>
      </c>
      <c r="Q124" s="210">
        <v>1.2529999999999999E-2</v>
      </c>
      <c r="R124" s="210">
        <f>Q124*H124</f>
        <v>1.2529999999999999E-2</v>
      </c>
      <c r="S124" s="210">
        <v>0</v>
      </c>
      <c r="T124" s="211">
        <f>S124*H124</f>
        <v>0</v>
      </c>
      <c r="AR124" s="22" t="s">
        <v>195</v>
      </c>
      <c r="AT124" s="22" t="s">
        <v>200</v>
      </c>
      <c r="AU124" s="22" t="s">
        <v>81</v>
      </c>
      <c r="AY124" s="22" t="s">
        <v>158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2" t="s">
        <v>79</v>
      </c>
      <c r="BK124" s="212">
        <f>ROUND(I124*H124,2)</f>
        <v>0</v>
      </c>
      <c r="BL124" s="22" t="s">
        <v>115</v>
      </c>
      <c r="BM124" s="22" t="s">
        <v>903</v>
      </c>
    </row>
    <row r="125" spans="2:65" s="1" customFormat="1" ht="16.5" customHeight="1">
      <c r="B125" s="39"/>
      <c r="C125" s="201" t="s">
        <v>241</v>
      </c>
      <c r="D125" s="201" t="s">
        <v>161</v>
      </c>
      <c r="E125" s="202" t="s">
        <v>904</v>
      </c>
      <c r="F125" s="203" t="s">
        <v>905</v>
      </c>
      <c r="G125" s="204" t="s">
        <v>373</v>
      </c>
      <c r="H125" s="205">
        <v>2</v>
      </c>
      <c r="I125" s="206"/>
      <c r="J125" s="207">
        <f>ROUND(I125*H125,2)</f>
        <v>0</v>
      </c>
      <c r="K125" s="203" t="s">
        <v>21</v>
      </c>
      <c r="L125" s="59"/>
      <c r="M125" s="208" t="s">
        <v>21</v>
      </c>
      <c r="N125" s="209" t="s">
        <v>43</v>
      </c>
      <c r="O125" s="40"/>
      <c r="P125" s="210">
        <f>O125*H125</f>
        <v>0</v>
      </c>
      <c r="Q125" s="210">
        <v>2.3600000000000001E-3</v>
      </c>
      <c r="R125" s="210">
        <f>Q125*H125</f>
        <v>4.7200000000000002E-3</v>
      </c>
      <c r="S125" s="210">
        <v>0</v>
      </c>
      <c r="T125" s="211">
        <f>S125*H125</f>
        <v>0</v>
      </c>
      <c r="AR125" s="22" t="s">
        <v>115</v>
      </c>
      <c r="AT125" s="22" t="s">
        <v>161</v>
      </c>
      <c r="AU125" s="22" t="s">
        <v>81</v>
      </c>
      <c r="AY125" s="22" t="s">
        <v>158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2" t="s">
        <v>79</v>
      </c>
      <c r="BK125" s="212">
        <f>ROUND(I125*H125,2)</f>
        <v>0</v>
      </c>
      <c r="BL125" s="22" t="s">
        <v>115</v>
      </c>
      <c r="BM125" s="22" t="s">
        <v>906</v>
      </c>
    </row>
    <row r="126" spans="2:65" s="1" customFormat="1" ht="27">
      <c r="B126" s="39"/>
      <c r="C126" s="61"/>
      <c r="D126" s="215" t="s">
        <v>576</v>
      </c>
      <c r="E126" s="61"/>
      <c r="F126" s="249" t="s">
        <v>797</v>
      </c>
      <c r="G126" s="61"/>
      <c r="H126" s="61"/>
      <c r="I126" s="170"/>
      <c r="J126" s="61"/>
      <c r="K126" s="61"/>
      <c r="L126" s="59"/>
      <c r="M126" s="250"/>
      <c r="N126" s="40"/>
      <c r="O126" s="40"/>
      <c r="P126" s="40"/>
      <c r="Q126" s="40"/>
      <c r="R126" s="40"/>
      <c r="S126" s="40"/>
      <c r="T126" s="76"/>
      <c r="AT126" s="22" t="s">
        <v>576</v>
      </c>
      <c r="AU126" s="22" t="s">
        <v>81</v>
      </c>
    </row>
    <row r="127" spans="2:65" s="1" customFormat="1" ht="16.5" customHeight="1">
      <c r="B127" s="39"/>
      <c r="C127" s="201" t="s">
        <v>9</v>
      </c>
      <c r="D127" s="201" t="s">
        <v>161</v>
      </c>
      <c r="E127" s="202" t="s">
        <v>798</v>
      </c>
      <c r="F127" s="203" t="s">
        <v>580</v>
      </c>
      <c r="G127" s="204" t="s">
        <v>373</v>
      </c>
      <c r="H127" s="205">
        <v>15</v>
      </c>
      <c r="I127" s="206"/>
      <c r="J127" s="207">
        <f>ROUND(I127*H127,2)</f>
        <v>0</v>
      </c>
      <c r="K127" s="203" t="s">
        <v>21</v>
      </c>
      <c r="L127" s="59"/>
      <c r="M127" s="208" t="s">
        <v>21</v>
      </c>
      <c r="N127" s="255" t="s">
        <v>43</v>
      </c>
      <c r="O127" s="252"/>
      <c r="P127" s="253">
        <f>O127*H127</f>
        <v>0</v>
      </c>
      <c r="Q127" s="253">
        <v>4.6999999999999999E-4</v>
      </c>
      <c r="R127" s="253">
        <f>Q127*H127</f>
        <v>7.0499999999999998E-3</v>
      </c>
      <c r="S127" s="253">
        <v>0</v>
      </c>
      <c r="T127" s="254">
        <f>S127*H127</f>
        <v>0</v>
      </c>
      <c r="AR127" s="22" t="s">
        <v>231</v>
      </c>
      <c r="AT127" s="22" t="s">
        <v>161</v>
      </c>
      <c r="AU127" s="22" t="s">
        <v>81</v>
      </c>
      <c r="AY127" s="22" t="s">
        <v>158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231</v>
      </c>
      <c r="BM127" s="22" t="s">
        <v>907</v>
      </c>
    </row>
    <row r="128" spans="2:65" s="1" customFormat="1" ht="6.95" customHeight="1">
      <c r="B128" s="54"/>
      <c r="C128" s="55"/>
      <c r="D128" s="55"/>
      <c r="E128" s="55"/>
      <c r="F128" s="55"/>
      <c r="G128" s="55"/>
      <c r="H128" s="55"/>
      <c r="I128" s="146"/>
      <c r="J128" s="55"/>
      <c r="K128" s="55"/>
      <c r="L128" s="59"/>
    </row>
  </sheetData>
  <sheetProtection algorithmName="SHA-512" hashValue="rLCdZbnJvFOeeZDhheQmpW1kN4LVQe60IzyO3da6tOETe9CjqScy5zf00VOmAo5ExvDaPgPaiLeiF9+gsZvLkQ==" saltValue="q3IDvSoyOqvoF0DsEVVti2ZJt7LbZ1s8PS7xalqsWHBNDflFyw6nHEPnIYHRtO5Su/I7g1w1C1Pl0sa6QDpv6Q==" spinCount="100000" sheet="1" objects="1" scenarios="1" formatColumns="0" formatRows="0" autoFilter="0"/>
  <autoFilter ref="C94:K127"/>
  <mergeCells count="16">
    <mergeCell ref="G1:H1"/>
    <mergeCell ref="E49:H49"/>
    <mergeCell ref="E53:H53"/>
    <mergeCell ref="E51:H51"/>
    <mergeCell ref="E55:H55"/>
    <mergeCell ref="E7:H7"/>
    <mergeCell ref="E11:H11"/>
    <mergeCell ref="E9:H9"/>
    <mergeCell ref="E13:H13"/>
    <mergeCell ref="E28:H28"/>
    <mergeCell ref="L2:V2"/>
    <mergeCell ref="E81:H81"/>
    <mergeCell ref="E85:H85"/>
    <mergeCell ref="E83:H83"/>
    <mergeCell ref="E87:H87"/>
    <mergeCell ref="J59:J60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1 - ZEMNÍ PRÁCE</vt:lpstr>
      <vt:lpstr>01 - PVN 1</vt:lpstr>
      <vt:lpstr>02 - PVN 2</vt:lpstr>
      <vt:lpstr>03 - ODKALENÍ PVN 1 A PVN2</vt:lpstr>
      <vt:lpstr>04 - NAPOJENÍ UŽITKOVÉ VO...</vt:lpstr>
      <vt:lpstr>05 - NAPOJENÍ UŽITKOVÉ VO...</vt:lpstr>
      <vt:lpstr>06 - BYPASS NA POTRUBÍ  P...</vt:lpstr>
      <vt:lpstr>07 - ODKALOVACÍ ŠACHTA</vt:lpstr>
      <vt:lpstr>08 - SPOLEČNÁ VZDUŠNÍKOVÁ...</vt:lpstr>
      <vt:lpstr>3 - STAVEBNÍ ČÁST - VZDUŠ...</vt:lpstr>
      <vt:lpstr>4 - Vedlejší náklady a os...</vt:lpstr>
      <vt:lpstr>'01 - PVN 1'!Názvy_tisku</vt:lpstr>
      <vt:lpstr>'02 - PVN 2'!Názvy_tisku</vt:lpstr>
      <vt:lpstr>'03 - ODKALENÍ PVN 1 A PVN2'!Názvy_tisku</vt:lpstr>
      <vt:lpstr>'04 - NAPOJENÍ UŽITKOVÉ VO...'!Názvy_tisku</vt:lpstr>
      <vt:lpstr>'05 - NAPOJENÍ UŽITKOVÉ VO...'!Názvy_tisku</vt:lpstr>
      <vt:lpstr>'06 - BYPASS NA POTRUBÍ  P...'!Názvy_tisku</vt:lpstr>
      <vt:lpstr>'07 - ODKALOVACÍ ŠACHTA'!Názvy_tisku</vt:lpstr>
      <vt:lpstr>'08 - SPOLEČNÁ VZDUŠNÍKOVÁ...'!Názvy_tisku</vt:lpstr>
      <vt:lpstr>'1 - ZEMNÍ PRÁCE'!Názvy_tisku</vt:lpstr>
      <vt:lpstr>'3 - STAVEBNÍ ČÁST - VZDUŠ...'!Názvy_tisku</vt:lpstr>
      <vt:lpstr>'4 - Vedlejší náklady a os...'!Názvy_tisku</vt:lpstr>
      <vt:lpstr>'Rekapitulace stavby'!Názvy_tisku</vt:lpstr>
      <vt:lpstr>'01 - PVN 1'!Oblast_tisku</vt:lpstr>
      <vt:lpstr>'02 - PVN 2'!Oblast_tisku</vt:lpstr>
      <vt:lpstr>'03 - ODKALENÍ PVN 1 A PVN2'!Oblast_tisku</vt:lpstr>
      <vt:lpstr>'04 - NAPOJENÍ UŽITKOVÉ VO...'!Oblast_tisku</vt:lpstr>
      <vt:lpstr>'05 - NAPOJENÍ UŽITKOVÉ VO...'!Oblast_tisku</vt:lpstr>
      <vt:lpstr>'06 - BYPASS NA POTRUBÍ  P...'!Oblast_tisku</vt:lpstr>
      <vt:lpstr>'07 - ODKALOVACÍ ŠACHTA'!Oblast_tisku</vt:lpstr>
      <vt:lpstr>'08 - SPOLEČNÁ VZDUŠNÍKOVÁ...'!Oblast_tisku</vt:lpstr>
      <vt:lpstr>'1 - ZEMNÍ PRÁCE'!Oblast_tisku</vt:lpstr>
      <vt:lpstr>'3 - STAVEBNÍ ČÁST - VZDUŠ...'!Oblast_tisku</vt:lpstr>
      <vt:lpstr>'4 - Vedlejší náklady a os...'!Oblast_tisku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2018-04-20T09:15:24Z</dcterms:created>
  <dcterms:modified xsi:type="dcterms:W3CDTF">2018-04-20T09:16:38Z</dcterms:modified>
</cp:coreProperties>
</file>