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21 - SO 02 - 01 DRTÍRNA" sheetId="1" r:id="rId1"/>
    <sheet name="22 - SO 02 - HLUBINNÝ ZÁS..." sheetId="2" r:id="rId2"/>
    <sheet name="23 - SO 02 - MOURY" sheetId="3" r:id="rId3"/>
    <sheet name="24 - SO 02 - NAKLÁDACÍ ZÁ..." sheetId="4" r:id="rId4"/>
    <sheet name="25 - SO 02 - PRÁDLO" sheetId="5" r:id="rId5"/>
    <sheet name="26 - SO 02 - TŘÍDÍRNA" sheetId="6" r:id="rId6"/>
    <sheet name="Pokyny pro vyplnění" sheetId="7" r:id="rId7"/>
  </sheets>
  <definedNames>
    <definedName name="_xlnm._FilterDatabase" localSheetId="0" hidden="1">'21 - SO 02 - 01 DRTÍRNA'!$C$88:$K$88</definedName>
    <definedName name="_xlnm._FilterDatabase" localSheetId="1" hidden="1">'22 - SO 02 - HLUBINNÝ ZÁS...'!$C$85:$K$85</definedName>
    <definedName name="_xlnm._FilterDatabase" localSheetId="2" hidden="1">'23 - SO 02 - MOURY'!$C$95:$K$95</definedName>
    <definedName name="_xlnm._FilterDatabase" localSheetId="3" hidden="1">'24 - SO 02 - NAKLÁDACÍ ZÁ...'!$C$93:$K$93</definedName>
    <definedName name="_xlnm._FilterDatabase" localSheetId="4" hidden="1">'25 - SO 02 - PRÁDLO'!$C$88:$K$88</definedName>
    <definedName name="_xlnm._FilterDatabase" localSheetId="5" hidden="1">'26 - SO 02 - TŘÍDÍRNA'!$C$89:$K$89</definedName>
    <definedName name="_xlnm.Print_Titles" localSheetId="0">'21 - SO 02 - 01 DRTÍRNA'!$88:$88</definedName>
    <definedName name="_xlnm.Print_Titles" localSheetId="1">'22 - SO 02 - HLUBINNÝ ZÁS...'!$85:$85</definedName>
    <definedName name="_xlnm.Print_Titles" localSheetId="2">'23 - SO 02 - MOURY'!$95:$95</definedName>
    <definedName name="_xlnm.Print_Titles" localSheetId="3">'24 - SO 02 - NAKLÁDACÍ ZÁ...'!$93:$93</definedName>
    <definedName name="_xlnm.Print_Titles" localSheetId="4">'25 - SO 02 - PRÁDLO'!$88:$88</definedName>
    <definedName name="_xlnm.Print_Titles" localSheetId="5">'26 - SO 02 - TŘÍDÍRNA'!$89:$89</definedName>
    <definedName name="_xlnm.Print_Area" localSheetId="0">'21 - SO 02 - 01 DRTÍRNA'!$C$4:$J$36,'21 - SO 02 - 01 DRTÍRNA'!$C$42:$J$70,'21 - SO 02 - 01 DRTÍRNA'!$C$76:$K$204</definedName>
    <definedName name="_xlnm.Print_Area" localSheetId="1">'22 - SO 02 - HLUBINNÝ ZÁS...'!$C$4:$J$36,'22 - SO 02 - HLUBINNÝ ZÁS...'!$C$42:$J$67,'22 - SO 02 - HLUBINNÝ ZÁS...'!$C$73:$K$165</definedName>
    <definedName name="_xlnm.Print_Area" localSheetId="2">'23 - SO 02 - MOURY'!$C$4:$J$36,'23 - SO 02 - MOURY'!$C$42:$J$77,'23 - SO 02 - MOURY'!$C$83:$K$248</definedName>
    <definedName name="_xlnm.Print_Area" localSheetId="3">'24 - SO 02 - NAKLÁDACÍ ZÁ...'!$C$4:$J$36,'24 - SO 02 - NAKLÁDACÍ ZÁ...'!$C$42:$J$75,'24 - SO 02 - NAKLÁDACÍ ZÁ...'!$C$81:$K$235</definedName>
    <definedName name="_xlnm.Print_Area" localSheetId="4">'25 - SO 02 - PRÁDLO'!$C$4:$J$36,'25 - SO 02 - PRÁDLO'!$C$42:$J$70,'25 - SO 02 - PRÁDLO'!$C$76:$K$193</definedName>
    <definedName name="_xlnm.Print_Area" localSheetId="5">'26 - SO 02 - TŘÍDÍRNA'!$C$4:$J$36,'26 - SO 02 - TŘÍDÍRNA'!$C$42:$J$71,'26 - SO 02 - TŘÍDÍRNA'!$C$77:$K$233</definedName>
    <definedName name="_xlnm.Print_Area" localSheetId="6">'Pokyny pro vyplnění'!$B$2:$K$69,'Pokyny pro vyplnění'!$B$72:$K$116,'Pokyny pro vyplnění'!$B$119:$K$184,'Pokyny pro vyplnění'!$B$187:$K$207</definedName>
  </definedNames>
  <calcPr fullCalcOnLoad="1"/>
</workbook>
</file>

<file path=xl/sharedStrings.xml><?xml version="1.0" encoding="utf-8"?>
<sst xmlns="http://schemas.openxmlformats.org/spreadsheetml/2006/main" count="7258" uniqueCount="965">
  <si>
    <t>List obsahuje:</t>
  </si>
  <si>
    <t>False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</si>
  <si>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</si>
  <si>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</si>
  <si>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</si>
  <si>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</si>
  <si>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</si>
  <si>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</si>
  <si>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1</t>
  </si>
  <si>
    <t>Místo:</t>
  </si>
  <si>
    <t>Komořany</t>
  </si>
  <si>
    <t>Datum:</t>
  </si>
  <si>
    <t>10</t>
  </si>
  <si>
    <t>Zadavatel:</t>
  </si>
  <si>
    <t>IČ:</t>
  </si>
  <si>
    <t>Severní energetická a.s.</t>
  </si>
  <si>
    <t>DIČ:</t>
  </si>
  <si>
    <t>Uchazeč:</t>
  </si>
  <si>
    <t>Projektant:</t>
  </si>
  <si>
    <t>Ing. Vlastimil Brabec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</si>
  <si>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</si>
  <si>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</si>
  <si>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</si>
  <si>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</si>
  <si>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</si>
  <si>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</si>
  <si>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</si>
  <si>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</si>
  <si>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</si>
  <si>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</si>
  <si>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</si>
  <si>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</si>
  <si>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</si>
  <si>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</si>
  <si>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</si>
  <si>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</si>
  <si>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</si>
  <si>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</si>
  <si>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STA</t>
  </si>
  <si>
    <t>2</t>
  </si>
  <si>
    <t>11</t>
  </si>
  <si>
    <t>12</t>
  </si>
  <si>
    <t>13</t>
  </si>
  <si>
    <t>{1C0CB26A-049E-4A0E-B643-A688AF618FD3}</t>
  </si>
  <si>
    <t>22</t>
  </si>
  <si>
    <t>{B2334C95-E4B4-4850-930B-D974F411255C}</t>
  </si>
  <si>
    <t>23</t>
  </si>
  <si>
    <t>{D1A6B427-297D-47A6-B71D-B897C6ECAAEB}</t>
  </si>
  <si>
    <t>24</t>
  </si>
  <si>
    <t>{403F642B-A6B8-4BDF-95B4-FBAAD71D4181}</t>
  </si>
  <si>
    <t>25</t>
  </si>
  <si>
    <t>{7D74847B-A3F0-474D-8DAD-2F184DE03498}</t>
  </si>
  <si>
    <t>26</t>
  </si>
  <si>
    <t>{1FE9D7C7-3BCA-45E8-932C-E18363349979}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</si>
  <si>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</si>
  <si>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</si>
  <si>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</si>
  <si>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</si>
  <si>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</si>
  <si>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</si>
  <si>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</si>
  <si>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</si>
  <si>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</si>
  <si>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</si>
  <si>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</si>
  <si>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</si>
  <si>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</si>
  <si>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</si>
  <si>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</si>
  <si>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</si>
  <si>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</si>
  <si>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</si>
  <si>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</si>
  <si>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</si>
  <si>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</si>
  <si>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</si>
  <si>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</si>
  <si>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</si>
  <si>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</si>
  <si>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</si>
  <si>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</si>
  <si>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</si>
  <si>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767</t>
  </si>
  <si>
    <t>Konstrukce zámečnické</t>
  </si>
  <si>
    <t>K</t>
  </si>
  <si>
    <t>kg</t>
  </si>
  <si>
    <t>16</t>
  </si>
  <si>
    <t>PP</t>
  </si>
  <si>
    <t>M</t>
  </si>
  <si>
    <t>t</t>
  </si>
  <si>
    <t>32</t>
  </si>
  <si>
    <t>3</t>
  </si>
  <si>
    <t>27</t>
  </si>
  <si>
    <t>9</t>
  </si>
  <si>
    <t>4</t>
  </si>
  <si>
    <t>5</t>
  </si>
  <si>
    <t>20</t>
  </si>
  <si>
    <t>14</t>
  </si>
  <si>
    <t>6</t>
  </si>
  <si>
    <t>7</t>
  </si>
  <si>
    <t>8</t>
  </si>
  <si>
    <t>17</t>
  </si>
  <si>
    <t>Montáž ostatních atypických zámečnických konstrukcí hmotnosti přes 250 do 500 kg</t>
  </si>
  <si>
    <t>18</t>
  </si>
  <si>
    <t>tyče ocelové hrubé průřezu I nad 160 mm jakost oceli S 235 JR   (11 375) označení průřezu    220</t>
  </si>
  <si>
    <t>19</t>
  </si>
  <si>
    <t>HSV - Práce a dodávky HSV</t>
  </si>
  <si>
    <t xml:space="preserve">    3 - Svislé a kompletní konstrukce</t>
  </si>
  <si>
    <t xml:space="preserve">      34 - Stěny a příčky</t>
  </si>
  <si>
    <t xml:space="preserve">    4 - Vodorovné konstrukce</t>
  </si>
  <si>
    <t xml:space="preserve">      41 - Stropy a stropní konstrukce</t>
  </si>
  <si>
    <t xml:space="preserve">    6 - Úpravy povrchů, podlahy a osazování výplní</t>
  </si>
  <si>
    <t xml:space="preserve">      61 - Úprava povrchů vnitřní</t>
  </si>
  <si>
    <t xml:space="preserve">    9 - Ostatní konstrukce a práce-bourání</t>
  </si>
  <si>
    <t xml:space="preserve">      96 - Bourání konstrukcí</t>
  </si>
  <si>
    <t xml:space="preserve">      99 - Přesuny hmot a sutí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</si>
  <si>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</si>
  <si>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</si>
  <si>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</si>
  <si>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</si>
  <si>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</si>
  <si>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</si>
  <si>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HSV</t>
  </si>
  <si>
    <t>Práce a dodávky HSV</t>
  </si>
  <si>
    <t>Svislé a kompletní konstrukce</t>
  </si>
  <si>
    <t>34</t>
  </si>
  <si>
    <t>Stěny a příčky</t>
  </si>
  <si>
    <t>33</t>
  </si>
  <si>
    <t>m2</t>
  </si>
  <si>
    <t>CS ÚRS 2013 02</t>
  </si>
  <si>
    <t>VV</t>
  </si>
  <si>
    <t>342272523</t>
  </si>
  <si>
    <t>Příčky tl 150 mm z pórobetonových přesných hladkých příčkovek objemové hmotnosti 500 kg/m3</t>
  </si>
  <si>
    <t>Příčky z pórobetonových přesných příčkovek hladkých, objemové hmotnosti 500 kg/m3 na tenké maltové lože, tloušťky příčky 150 mm</t>
  </si>
  <si>
    <t>kus</t>
  </si>
  <si>
    <t>Vodorovné konstrukce</t>
  </si>
  <si>
    <t>41</t>
  </si>
  <si>
    <t>Stropy a stropní konstrukce</t>
  </si>
  <si>
    <t>411171112</t>
  </si>
  <si>
    <t xml:space="preserve">Montáž ocelových kcí dvojitých podlah </t>
  </si>
  <si>
    <t>Montáž ocelové konstrukce podlah a plošin s úpravou pro monolitickou nebo prefabrikovanou železobetonovou desku hmotnosti konstrukce podlahy přes 30 do 50 kg/m2</t>
  </si>
  <si>
    <t>590000000</t>
  </si>
  <si>
    <t>zdvojená systémová podlaha sloupek-trám-deska, povrch antistatické PVC 2mm</t>
  </si>
  <si>
    <t>systémy sádrovláknité a cementovláknité systém desky cementovláknité podlahový prvek  1250 x 500 x 25 mm</t>
  </si>
  <si>
    <t>767896110</t>
  </si>
  <si>
    <t>Montáž Al lišt šroubováním</t>
  </si>
  <si>
    <t>m</t>
  </si>
  <si>
    <t>Montáž lišt a okopových plechů z hliníkových a jiných slitin lišt šroubováním</t>
  </si>
  <si>
    <t>154112350</t>
  </si>
  <si>
    <t>profil ocel L rovnoramenný 11343.0 4901630 50x50x3 mm</t>
  </si>
  <si>
    <t>profily ocelové tenkostěnné otevřené tvaru L rovnoramenné profily tvaru L S235JR DLE EN 10025-2  ČSN EN 10162 čís.profilu   rozměr x tl.stěny  mm 49 016 30    50 x 50 x 3</t>
  </si>
  <si>
    <t>283421710</t>
  </si>
  <si>
    <t>hrana schodová z PVC TK  35/45/2 mm  č.13 417</t>
  </si>
  <si>
    <t>profily z měkčeného polyvinylchloridu hrany schodové z PVC barva - černá,šedá,béžová,hnědá TK  35/45/2 mm  č.13 417</t>
  </si>
  <si>
    <t>Úpravy povrchů, podlahy a osazování výplní</t>
  </si>
  <si>
    <t>61</t>
  </si>
  <si>
    <t>Úprava povrchů vnitřní</t>
  </si>
  <si>
    <t>48</t>
  </si>
  <si>
    <t>612325411</t>
  </si>
  <si>
    <t>Oprava vnitřní vápenocementové hladké omítky stěn v rozsahu plochy do 10%</t>
  </si>
  <si>
    <t>Oprava vápenocementové nebo vápenné omítky vnitřních ploch hladké, tloušťky do 20 mm stěn, v rozsahu opravované plochy do 10%</t>
  </si>
  <si>
    <t>63</t>
  </si>
  <si>
    <t>633811111</t>
  </si>
  <si>
    <t>Broušení nerovností betonových podlah do 2 mm - stržení šlemu</t>
  </si>
  <si>
    <t>Broušení betonových podlah nerovností do 2 mm (stržení šlemu)</t>
  </si>
  <si>
    <t>Ostatní konstrukce a práce-bourání</t>
  </si>
  <si>
    <t>96</t>
  </si>
  <si>
    <t>Bourání konstrukcí</t>
  </si>
  <si>
    <t>99</t>
  </si>
  <si>
    <t>Přesuny hmot a sutí</t>
  </si>
  <si>
    <t>997006512</t>
  </si>
  <si>
    <t>Vodorovné doprava suti s naložením a složením na skládku do 1 km</t>
  </si>
  <si>
    <t>Vodorovná doprava suti na skládku s naložením na dopravní prostředek a složením přes 100 m do 1 km</t>
  </si>
  <si>
    <t>52</t>
  </si>
  <si>
    <t>997006519</t>
  </si>
  <si>
    <t>Příplatek k vodorovnému přemístění suti na skládku ZKD 1 km přes 1 km</t>
  </si>
  <si>
    <t>Vodorovná doprava suti na skládku s naložením na dopravní prostředek a složením Příplatek k ceně za každý další i započatý 1 km přes 1 km</t>
  </si>
  <si>
    <t>28</t>
  </si>
  <si>
    <t>997006551</t>
  </si>
  <si>
    <t>Hrubé urovnání suti na skládce bez zhutnění</t>
  </si>
  <si>
    <t>29</t>
  </si>
  <si>
    <t>997013831</t>
  </si>
  <si>
    <t>Poplatek za uložení stavebního směsného odpadu na skládce (skládkovné)</t>
  </si>
  <si>
    <t>Poplatek za uložení stavebního odpadu na skládce (skládkovné) směsného</t>
  </si>
  <si>
    <t>763</t>
  </si>
  <si>
    <t>Konstrukce suché výstavby</t>
  </si>
  <si>
    <t>38</t>
  </si>
  <si>
    <t>763121411</t>
  </si>
  <si>
    <t>SDK stěna předsazená tl 62,5 mm profil CW+UW 50 deska 1xA 12,5 bez TI EI 15</t>
  </si>
  <si>
    <t>Stěna předsazená ze sádrokartonových desek s nosnou konstrukcí z ocelových profilů CW, UW jednoduše opláštěná deskou standardní A tl. 12,5 mm, bez TI, EI 15 stěna tl. 62,5 mm, profil 50</t>
  </si>
  <si>
    <t>3,42*(3,85+0,6+1,27+4,95+0,345+3,225+2,635+1,655)-(2,35*1,4+3,6*1,4+1,5*1,97)</t>
  </si>
  <si>
    <t>37</t>
  </si>
  <si>
    <t>3,42*(12,345)-(0,8*2,1+1,8*2,1)</t>
  </si>
  <si>
    <t>39</t>
  </si>
  <si>
    <t>40</t>
  </si>
  <si>
    <t>68</t>
  </si>
  <si>
    <t>69</t>
  </si>
  <si>
    <t>42</t>
  </si>
  <si>
    <t>998763303</t>
  </si>
  <si>
    <t>Přesun hmot tonážní pro sádrokartonové konstrukce v objektech v do 24 m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</si>
  <si>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</si>
  <si>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766</t>
  </si>
  <si>
    <t>Konstrukce truhlářské</t>
  </si>
  <si>
    <t>766441821</t>
  </si>
  <si>
    <t>Demontáž parapetních desek dřevěných, laminovaných šířky do 30 cm délky přes 1,0 m</t>
  </si>
  <si>
    <t>Demontáž parapetních desek dřevěných, laminovaných nebo z plastů šířky do 300 mm délky přes 1m</t>
  </si>
  <si>
    <t>4*1</t>
  </si>
  <si>
    <t>71</t>
  </si>
  <si>
    <t>72</t>
  </si>
  <si>
    <t>49</t>
  </si>
  <si>
    <t>766694112</t>
  </si>
  <si>
    <t>Montáž parapetních desek dřevěných, laminovaných šířky do 30 cm délky do 1,6 m</t>
  </si>
  <si>
    <t>Montáž ostatních truhlářských konstrukcí parapetních desek šířky do 300 mm, délky přes 1000 do 1600 mm</t>
  </si>
  <si>
    <t>50</t>
  </si>
  <si>
    <t>611444010</t>
  </si>
  <si>
    <t>parapet plastový vnitřní - komůrkový 25 x 2 x 100 cm</t>
  </si>
  <si>
    <t>60</t>
  </si>
  <si>
    <t>64</t>
  </si>
  <si>
    <t>62</t>
  </si>
  <si>
    <t>59</t>
  </si>
  <si>
    <t>58</t>
  </si>
  <si>
    <t>53</t>
  </si>
  <si>
    <t>54</t>
  </si>
  <si>
    <t>56</t>
  </si>
  <si>
    <t>65</t>
  </si>
  <si>
    <t>66</t>
  </si>
  <si>
    <t>67</t>
  </si>
  <si>
    <t>51</t>
  </si>
  <si>
    <t>998766103</t>
  </si>
  <si>
    <t>Přesun hmot tonážní pro konstrukce truhlářské v objektech v do 24 m</t>
  </si>
  <si>
    <t>Přesun hmot pro konstrukce truhlářské stanovený z hmotnosti přesunovaného materiálu vodorovná dopravní vzdálenost do 50 m v objektech výšky přes 12 do 24 m</t>
  </si>
  <si>
    <t>81</t>
  </si>
  <si>
    <t>767100000</t>
  </si>
  <si>
    <t>Výroba ocelového rámu pod rozvaděče</t>
  </si>
  <si>
    <t>Výroba ocelového rámu pod chladič</t>
  </si>
  <si>
    <t>80</t>
  </si>
  <si>
    <t>767995117</t>
  </si>
  <si>
    <t>Montáž atypických zámečnických konstrukcí hmotnosti do 500 kg</t>
  </si>
  <si>
    <t>145621800</t>
  </si>
  <si>
    <t>profil ocelový obdélníkový tažený jakost 80x40x3 mm</t>
  </si>
  <si>
    <t>profily ocelové tenkostěnné uzavřené tažené obdélníkové v pevných délkách, s povrchem lesklým rozměr / tloušťka stěny v mm 90 x 40 / 3</t>
  </si>
  <si>
    <t>30</t>
  </si>
  <si>
    <t>998767103</t>
  </si>
  <si>
    <t>Přesun hmot tonážní pro zámečnické konstrukce v objektech v do 24 m</t>
  </si>
  <si>
    <t>Přesun hmot pro zámečnické konstrukce stanovený z hmotnosti přesunovaného materiálu vodorovná dopravní vzdálenost do 50 m v objektech výšky přes 12 do 24 m</t>
  </si>
  <si>
    <t>776</t>
  </si>
  <si>
    <t>Podlahy povlakové</t>
  </si>
  <si>
    <t>776551830</t>
  </si>
  <si>
    <t>Demontáž povlakových podlah volně položených</t>
  </si>
  <si>
    <t>Sejmutí povlakových podlah volně položených</t>
  </si>
  <si>
    <t>78</t>
  </si>
  <si>
    <t>776990112</t>
  </si>
  <si>
    <t>Vyrovnání podkladu samonivelační stěrkou tl 3 mm pevnosti 30 Mpa</t>
  </si>
  <si>
    <t>Vyrovnání podkladní vrstvy samonivelační stěrkou tl. 3 mm, min. pevnosti 30 MPa</t>
  </si>
  <si>
    <t>776521227</t>
  </si>
  <si>
    <t>Lepení pásů povlakových podlah plastových elektrostaticky vodivých</t>
  </si>
  <si>
    <t>Montáž povlakových podlah plastových elektrostaticky vodivých na Cu pásku, lepením pásů</t>
  </si>
  <si>
    <t>31</t>
  </si>
  <si>
    <t>998776103</t>
  </si>
  <si>
    <t>Přesun hmot tonážní pro podlahy povlakové v objektech v do 24 m</t>
  </si>
  <si>
    <t>Přesun hmot pro podlahy povlakové stanovený z hmotnosti přesunovaného materiálu vodorovná dopravní vzdálenost do 50 m v objektech výšky přes 12 do 24 m</t>
  </si>
  <si>
    <t>783</t>
  </si>
  <si>
    <t>Dokončovací práce - nátěry</t>
  </si>
  <si>
    <t>44</t>
  </si>
  <si>
    <t>763111717</t>
  </si>
  <si>
    <t>SDK příčka základní penetrační nátěr</t>
  </si>
  <si>
    <t>Příčka ze sádrokartonových desek ostatní konstrukce a práce na příčkách ze sádrokartonových desek základní penetrační nátěr</t>
  </si>
  <si>
    <t>43</t>
  </si>
  <si>
    <t>763121714</t>
  </si>
  <si>
    <t>SDK stěna předsazená základní penetrační nátěr</t>
  </si>
  <si>
    <t>Stěna předsazená ze sádrokartonových desek ostatní konstrukce a práce na předsazených stěnách ze sádrokartonových desek základní penetrační nátěr</t>
  </si>
  <si>
    <t>784</t>
  </si>
  <si>
    <t>Dokončovací práce - malby a tapety</t>
  </si>
  <si>
    <t>46</t>
  </si>
  <si>
    <t>783801812</t>
  </si>
  <si>
    <t>Odstranění nátěrů z omítek stěn oškrabáním s obroušením</t>
  </si>
  <si>
    <t>Odstranění starých nátěrů z omítek oškrabáním s obroušením stěn</t>
  </si>
  <si>
    <t>45</t>
  </si>
  <si>
    <t>784211101</t>
  </si>
  <si>
    <t>Dvojnásobné bílé malby ze směsí za mokra výborně otěruvzdorných v místnostech výšky do 3,80 m</t>
  </si>
  <si>
    <t>Malby z malířských směsí otěruvzdorných za mokra dvojnásobné, bílé za mokra otěruvzdorné výborně v místnostech výšky do 3,80 m</t>
  </si>
  <si>
    <t>75</t>
  </si>
  <si>
    <t>76</t>
  </si>
  <si>
    <t>77</t>
  </si>
  <si>
    <t>789</t>
  </si>
  <si>
    <t>Povrchové úpravy ocelových konstrukcí a technologických zařízení</t>
  </si>
  <si>
    <t>789322210</t>
  </si>
  <si>
    <t>Zhotovení nátěru ocelových konstrukcí třídy II 2složkového základního a mezivrstvy tl do 40 µm</t>
  </si>
  <si>
    <t>Zhotovení nátěru ocelových konstrukcí třídy II dvousložkového základního a mezivrstvy, tloušťky do 40 µm</t>
  </si>
  <si>
    <t>246285700</t>
  </si>
  <si>
    <t>nátěr základní antikorozní bílý 2,5 litru</t>
  </si>
  <si>
    <t>litr</t>
  </si>
  <si>
    <t>21 - SO 02 - 01 DRTÍRNA</t>
  </si>
  <si>
    <t>612631011</t>
  </si>
  <si>
    <t>Spárování spárovací maltou vnitřních pohledových ploch stěn z tvárnic nebo kamene</t>
  </si>
  <si>
    <t>132967465</t>
  </si>
  <si>
    <t>Spárování vnitřních ploch pohledového zdiva z tvárnic nebo kamene, spárovací maltou stěn</t>
  </si>
  <si>
    <t>2,05*2,5</t>
  </si>
  <si>
    <t>236454212</t>
  </si>
  <si>
    <t>4,5*20,5-(2,5*4,5+0,9*1,97+2,05*2,5)</t>
  </si>
  <si>
    <t>990171111</t>
  </si>
  <si>
    <t>Montáž atypických ocelových kcí hmotnosti do 1 t z profilů hmotnosti do 13 kg/m</t>
  </si>
  <si>
    <t>575587144</t>
  </si>
  <si>
    <t>Montáž atypických ocelových konstrukcí profilů hmotnosti do 13 kg/m, hmotnosti konstrukce do 1 t</t>
  </si>
  <si>
    <t>79</t>
  </si>
  <si>
    <t>133844350</t>
  </si>
  <si>
    <t>tyč ocelová U, značka oceli S 235 JR, označení průřezu 140</t>
  </si>
  <si>
    <t>-329437713</t>
  </si>
  <si>
    <t>tyče ocelové střední průřezu U do 160 mm značka oceli S 235 JR (11 375) označení průřezu    140</t>
  </si>
  <si>
    <t>-2121574089</t>
  </si>
  <si>
    <t>1946261918</t>
  </si>
  <si>
    <t>0,045*10 'Přepočtené koeficientem množství</t>
  </si>
  <si>
    <t>-190683137</t>
  </si>
  <si>
    <t>-2022799879</t>
  </si>
  <si>
    <t>998012024</t>
  </si>
  <si>
    <t>Přesun hmot pro budovy monolitické v do 36 m</t>
  </si>
  <si>
    <t>1134000386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</si>
  <si>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24 do 36 m</t>
  </si>
  <si>
    <t>762421110</t>
  </si>
  <si>
    <t>Montáž obložení stropu deskami měkkými hobrou</t>
  </si>
  <si>
    <t>-211752997</t>
  </si>
  <si>
    <t>Obložení stropů nebo střešních podhledů montáž deskami z dřevovláknitých hmot s tvarováním a úpravou pro olištování spár měkkými hobrou</t>
  </si>
  <si>
    <t>22,6-(0,4*2,4*3)</t>
  </si>
  <si>
    <t>73</t>
  </si>
  <si>
    <t>607151120</t>
  </si>
  <si>
    <t>hobra izoplat jednovrstvá tl 10,0 mm rozměr 122x244 cm</t>
  </si>
  <si>
    <t>812553405</t>
  </si>
  <si>
    <t>desky dřevovláknité měkké surové - desky dřevovláknité, nelisované rozměr 122 x 244 cm jednovrstvé tloušťka 10,0 mm</t>
  </si>
  <si>
    <t>762511286</t>
  </si>
  <si>
    <t>Podlahové kce podkladové dvouvrstvé z desek OSB tl 2x18 mm broušených na pero a drážku lepených</t>
  </si>
  <si>
    <t>1312651044</t>
  </si>
  <si>
    <t>Podlahové konstrukce podkladové z dřevoštěpkových desek OSB dvouvrstvých lepených na pero a drážku 2x18 mm</t>
  </si>
  <si>
    <t>-968761481</t>
  </si>
  <si>
    <t>4,5*2,5</t>
  </si>
  <si>
    <t>57</t>
  </si>
  <si>
    <t>763131514</t>
  </si>
  <si>
    <t>SDK podhled deska 1xA 15 bez TI jednovrstvá spodní kce profil CD+UD</t>
  </si>
  <si>
    <t>-2045162185</t>
  </si>
  <si>
    <t>Podhled ze sádrokartonových desek jednovrstvá zavěšená spodní konstrukce z ocelových profilů CD, UD jednoduše opláštěná deskou standardní A, tl. 15 mm, bez TI</t>
  </si>
  <si>
    <t>22,6</t>
  </si>
  <si>
    <t>763131766</t>
  </si>
  <si>
    <t>Příplatek k SDK podhledu za výšku zavěšení přes 1,0 do 1,5 m</t>
  </si>
  <si>
    <t>1503554303</t>
  </si>
  <si>
    <t>Podhled ze sádrokartonových desek Příplatek k cenám za výšku zavěšení přes 1,0 do 1,5 m</t>
  </si>
  <si>
    <t>55</t>
  </si>
  <si>
    <t>763131714</t>
  </si>
  <si>
    <t>SDK podhled základní penetrační nátěr</t>
  </si>
  <si>
    <t>-578856057</t>
  </si>
  <si>
    <t>Podhled ze sádrokartonových desek ostatní práce a konstrukce na podhledech ze sádrokartonových desek základní penetrační nátěr</t>
  </si>
  <si>
    <t>-1176926698</t>
  </si>
  <si>
    <t>411171122</t>
  </si>
  <si>
    <t>Montáž ocelových kcí podlah a plošin hmotnosti do 50 kg/m2 pokrytých plechy</t>
  </si>
  <si>
    <t>-1739917396</t>
  </si>
  <si>
    <t>Montáž ocelové konstrukce podlah a plošin pokrytou plechy hmotnosti konstrukce podlahy přes 30 do 50 kg/m2</t>
  </si>
  <si>
    <t>0,6*3*(33,4/1000)</t>
  </si>
  <si>
    <t>136112140</t>
  </si>
  <si>
    <t>plech tlustý hladký jakost S 235 JR, 4x1000x2000 mm</t>
  </si>
  <si>
    <t>1566149337</t>
  </si>
  <si>
    <t>plechy tlusté hladké - tabule jakost oceli S 235JR  (11 375.1) 4  x 1000 x 2000 mm</t>
  </si>
  <si>
    <t>767137601</t>
  </si>
  <si>
    <t>Montáž zhotovení otvoru v ocelovém plechu plochy do 0,25 m2</t>
  </si>
  <si>
    <t>1488649418</t>
  </si>
  <si>
    <t>Montáž stěn a příček z plechu příček doplňujících částí zhotovení otvoru v plechu ocelovém, plochy do 0,25 m2</t>
  </si>
  <si>
    <t>-1610829227</t>
  </si>
  <si>
    <t>4*(5,04*6)</t>
  </si>
  <si>
    <t>639422810</t>
  </si>
  <si>
    <t>-340728984</t>
  </si>
  <si>
    <t>4*(5,04*6)/1000</t>
  </si>
  <si>
    <t>-1963113900</t>
  </si>
  <si>
    <t>47</t>
  </si>
  <si>
    <t>-1409889451</t>
  </si>
  <si>
    <t>1535051332</t>
  </si>
  <si>
    <t>284102420</t>
  </si>
  <si>
    <t>krytina podlahová homogenní tl 2,0 mm 608 x 608 mm</t>
  </si>
  <si>
    <t>1595226401</t>
  </si>
  <si>
    <t>podlahoviny z polyvinylchloridu bez podkladu homogenní podlahová krytina rozměr 608 x 608 mm tl 2,0 mm</t>
  </si>
  <si>
    <t>-131642977</t>
  </si>
  <si>
    <t>997013813</t>
  </si>
  <si>
    <t>Poplatek za uložení stavebního odpadu z plastických hmot na skládce (skládkovné)</t>
  </si>
  <si>
    <t>-496513377</t>
  </si>
  <si>
    <t>Poplatek za uložení stavebního odpadu na skládce (skládkovné) z plastických hmot</t>
  </si>
  <si>
    <t>1696018626</t>
  </si>
  <si>
    <t>1691902292</t>
  </si>
  <si>
    <t>-1735469461</t>
  </si>
  <si>
    <t>784181123</t>
  </si>
  <si>
    <t>Hloubková jednonásobná penetrace podkladu v místnostech výšky do 5,00 m</t>
  </si>
  <si>
    <t>1266777254</t>
  </si>
  <si>
    <t>Penetrace podkladu jednonásobná hloubková v místnostech výšky přes 3,80 do 5,00 m</t>
  </si>
  <si>
    <t>-20792009</t>
  </si>
  <si>
    <t>4,5*20,5-(0,9*1,97+2,05*2,5)</t>
  </si>
  <si>
    <t>-692891047</t>
  </si>
  <si>
    <t>0,9*1,97*(2+0,5)</t>
  </si>
  <si>
    <t>3*(0,489*0,54)</t>
  </si>
  <si>
    <t>4*6*(2*0,08+2*0,04)</t>
  </si>
  <si>
    <t>-1532917838</t>
  </si>
  <si>
    <t>barvy a emaily z derivátů celulózy antikorozní základní bezaromátová barva bílý 2,5 litru</t>
  </si>
  <si>
    <t>4*6*(2*0,08+2*0,04)/4</t>
  </si>
  <si>
    <t>3*(0,489*0,54)/4</t>
  </si>
  <si>
    <t>0,9*1,97*(2+0,5)/4</t>
  </si>
  <si>
    <t>22 - SO 02 - HLUBINNÝ ZÁSOBNÍK</t>
  </si>
  <si>
    <t>637290150</t>
  </si>
  <si>
    <t>4,22+3,04</t>
  </si>
  <si>
    <t>-34050762</t>
  </si>
  <si>
    <t>984270075</t>
  </si>
  <si>
    <t>0,102*10 'Přepočtené koeficientem množství</t>
  </si>
  <si>
    <t>-1212335534</t>
  </si>
  <si>
    <t>-2018645792</t>
  </si>
  <si>
    <t>2016661256</t>
  </si>
  <si>
    <t>-1203466870</t>
  </si>
  <si>
    <t>57,2-(0,4*7,2+8,2+1,8)</t>
  </si>
  <si>
    <t>-1917317419</t>
  </si>
  <si>
    <t>-535051835</t>
  </si>
  <si>
    <t>-470638481</t>
  </si>
  <si>
    <t>-1106240031</t>
  </si>
  <si>
    <t>-1170831397</t>
  </si>
  <si>
    <t>3*(5,04*6)</t>
  </si>
  <si>
    <t>1196429219</t>
  </si>
  <si>
    <t>-133495143</t>
  </si>
  <si>
    <t>3*(5,04*6)/1000</t>
  </si>
  <si>
    <t>-828660467</t>
  </si>
  <si>
    <t>48751637</t>
  </si>
  <si>
    <t>2049422051</t>
  </si>
  <si>
    <t>-1998498045</t>
  </si>
  <si>
    <t>895843094</t>
  </si>
  <si>
    <t>-1294534791</t>
  </si>
  <si>
    <t>-402394874</t>
  </si>
  <si>
    <t>4,5*57,2-(0,9*1,97)</t>
  </si>
  <si>
    <t>-1257018389</t>
  </si>
  <si>
    <t>2010863869</t>
  </si>
  <si>
    <t>35</t>
  </si>
  <si>
    <t>907236820</t>
  </si>
  <si>
    <t>3*6*(2*0,08+2*0,04)</t>
  </si>
  <si>
    <t>36</t>
  </si>
  <si>
    <t>nátěr základní antikorozní -bílý 2,5 litru</t>
  </si>
  <si>
    <t>1923398680</t>
  </si>
  <si>
    <t>barvy a emaily z derivátů celulózy antikorozní základní bezaromátová barva -bílý 2,5 litru</t>
  </si>
  <si>
    <t>3*6*(2*0,08+2*0,04)/4</t>
  </si>
  <si>
    <t>23 - SO 02 - MOURY</t>
  </si>
  <si>
    <t xml:space="preserve">    733 - Ústřední vytápění - potrubí</t>
  </si>
  <si>
    <t xml:space="preserve">    751 - Vzduchotechnika</t>
  </si>
  <si>
    <t>342272631</t>
  </si>
  <si>
    <t>Stěny výplňové tl 300 mm z pórobetonových přesných hladkých tvárnic hmotnosti 400 kg/m3</t>
  </si>
  <si>
    <t>-333146849</t>
  </si>
  <si>
    <t>Stěny z přesných pórobetonových tvárnic výplňové a oddělovací pevné hladkých jakékoli pevnosti na tenké maltové lože, tloušťka stěny 300 mm, objemová hmotnost 400 kg/m3</t>
  </si>
  <si>
    <t>0,23*0,3</t>
  </si>
  <si>
    <t>0,35*2*1,45</t>
  </si>
  <si>
    <t>2648520</t>
  </si>
  <si>
    <t>100*(14,47-1,26)/1000</t>
  </si>
  <si>
    <t>-684156185</t>
  </si>
  <si>
    <t>systémy sádrovláknité a cementovláknité systém desky cementovláknité podlahový prvek 1250 x 500 x 25 mm</t>
  </si>
  <si>
    <t>0,22*3,3</t>
  </si>
  <si>
    <t>(14,47-1,26)</t>
  </si>
  <si>
    <t>1787320337</t>
  </si>
  <si>
    <t>(15,92+3,3*2)</t>
  </si>
  <si>
    <t>-1834492385</t>
  </si>
  <si>
    <t>1353285174</t>
  </si>
  <si>
    <t>15,92+3,3</t>
  </si>
  <si>
    <t>2114044200</t>
  </si>
  <si>
    <t>14,47</t>
  </si>
  <si>
    <t>611325411</t>
  </si>
  <si>
    <t>Oprava vnitřní vápenocementové hladké omítky stropů v rozsahu plochy do 10%</t>
  </si>
  <si>
    <t>1756340558</t>
  </si>
  <si>
    <t>Oprava vápenocementové nebo vápenné omítky vnitřních ploch hladké, tloušťky do 20 mm stropů, v rozsahu opravované plochy do 10%</t>
  </si>
  <si>
    <t>195989342</t>
  </si>
  <si>
    <t>2,815*14,45-(0,8*1,97+1,65*1,45)</t>
  </si>
  <si>
    <t>612321141</t>
  </si>
  <si>
    <t>Vápenocementová omítka štuková dvouvrstvá vnitřních stěn nanášená ručně</t>
  </si>
  <si>
    <t>-1687100098</t>
  </si>
  <si>
    <t>Omítka vápenocementová vnitřních ploch nanášená ručně dvouvrstvá, tloušťky jádrové omítky do 10 mm štuková svislých konstrukcí stěn</t>
  </si>
  <si>
    <t>0,35*1,45*2</t>
  </si>
  <si>
    <t>622321141</t>
  </si>
  <si>
    <t>Vápenocementová omítka štuková dvouvrstvá vnějších stěn nanášená ručně</t>
  </si>
  <si>
    <t>2147185212</t>
  </si>
  <si>
    <t>Omítka vápenocementová vnějších ploch nanášená ručně dvouvrstvá, tloušťky jádrové omítky do 15 mm štuková stěn</t>
  </si>
  <si>
    <t>968062356</t>
  </si>
  <si>
    <t>Vybourání dřevěných rámů oken dvojitých včetně křídel pl do 4 m2</t>
  </si>
  <si>
    <t>638777503</t>
  </si>
  <si>
    <t>Vybourání dřevěných rámů oken s křídly, dveřních zárubní, vrat, stěn, ostění nebo obkladů rámů oken s křídly dvojitých, plochy do 4 m2</t>
  </si>
  <si>
    <t>2,35*1,45</t>
  </si>
  <si>
    <t>972054341</t>
  </si>
  <si>
    <t>Vybourání otvorů v ŽB stropech nebo klenbách pl do 0,25 m2 tl do 150 mm</t>
  </si>
  <si>
    <t>-556771455</t>
  </si>
  <si>
    <t>Vybourání otvorů ve stropech nebo klenbách železobetonových bez odstranění podlahy a násypu, plochy do 0,25 m2, tl. do 150 mm</t>
  </si>
  <si>
    <t>2026161010</t>
  </si>
  <si>
    <t>-1607572431</t>
  </si>
  <si>
    <t>0,449*10 'Přepočtené koeficientem množství</t>
  </si>
  <si>
    <t>1326669566</t>
  </si>
  <si>
    <t>212686801</t>
  </si>
  <si>
    <t>170660494</t>
  </si>
  <si>
    <t>733</t>
  </si>
  <si>
    <t>Ústřední vytápění - potrubí</t>
  </si>
  <si>
    <t>733120815</t>
  </si>
  <si>
    <t>Demontáž potrubí ocelového hladkého do D 38</t>
  </si>
  <si>
    <t>-1613678051</t>
  </si>
  <si>
    <t>Demontáž potrubí z trubek ocelových hladkých D do 38</t>
  </si>
  <si>
    <t>2*4</t>
  </si>
  <si>
    <t>733193917</t>
  </si>
  <si>
    <t>Zaslepení potrubí ocelového hladkého dýnkem D 51</t>
  </si>
  <si>
    <t>904309244</t>
  </si>
  <si>
    <t>Opravy rozvodů potrubí z trubek ocelových hladkých zaslepení potrubí dýnkem D 51</t>
  </si>
  <si>
    <t>998733103</t>
  </si>
  <si>
    <t>Přesun hmot tonážní pro rozvody potrubí v objektech v do 24 m</t>
  </si>
  <si>
    <t>1094688064</t>
  </si>
  <si>
    <t>Přesun hmot pro rozvody potrubí stanovený z hmotnosti přesunovaného materiálu vodorovná dopravní vzdálenost do 50 m v objektech výšky přes 12 do 24 m</t>
  </si>
  <si>
    <t>751</t>
  </si>
  <si>
    <t>Vzduchotechnika</t>
  </si>
  <si>
    <t>751111811</t>
  </si>
  <si>
    <t>Demontáž ventilátoru axiálního nízkotlakého kruhové potrubí D do 200 mm</t>
  </si>
  <si>
    <t>-967689310</t>
  </si>
  <si>
    <t>Demontáž ventilátoru axiálního nízkotlakého kruhové potrubí, průměru do 200 mm</t>
  </si>
  <si>
    <t>-1381221564</t>
  </si>
  <si>
    <t>2,815*(0,58+0,45)</t>
  </si>
  <si>
    <t>-1019430963</t>
  </si>
  <si>
    <t>766411821</t>
  </si>
  <si>
    <t>Demontáž truhlářského obložení stěn z palubek</t>
  </si>
  <si>
    <t>-374205664</t>
  </si>
  <si>
    <t>Demontáž obložení stěn palubkami</t>
  </si>
  <si>
    <t>1*3,880</t>
  </si>
  <si>
    <t>-916615750</t>
  </si>
  <si>
    <t>766621112</t>
  </si>
  <si>
    <t>Montáž oken dvojitých otevíravých výšky přes 1,5 do 2,5m s rámem do zdiva</t>
  </si>
  <si>
    <t>-1646101141</t>
  </si>
  <si>
    <t>Montáž oken dřevěných nebo plastových včetně montáže rámu, na PUR pěnu plochy přes 1 m2 dvojitých otevíravých do zdiva, výšky přes 1,5 do 2,5 m</t>
  </si>
  <si>
    <t>1,65*1,45</t>
  </si>
  <si>
    <t>611400290</t>
  </si>
  <si>
    <t>okno plastové dvoukřídlé otvíravé +otvíravé a vyklápěcí 165 x 145 cm</t>
  </si>
  <si>
    <t>-812013176</t>
  </si>
  <si>
    <t>okna a dveře balkónové z plastů okna plastová dvoukřídlé otvíravé+otvíravé a vyklápěcí sklo 4-16-4  U=1,1 150 x 150 cm</t>
  </si>
  <si>
    <t>-1922763850</t>
  </si>
  <si>
    <t>-200949707</t>
  </si>
  <si>
    <t>okna a dveře balkónové z plastů parapety plastové vnitřní - komůrkové 25 x 2 x 100 cm</t>
  </si>
  <si>
    <t>1,65</t>
  </si>
  <si>
    <t>1897938925</t>
  </si>
  <si>
    <t>1981716324</t>
  </si>
  <si>
    <t>-1101109426</t>
  </si>
  <si>
    <t>-1315507942</t>
  </si>
  <si>
    <t>-2053592832</t>
  </si>
  <si>
    <t>-576106340</t>
  </si>
  <si>
    <t>185153413</t>
  </si>
  <si>
    <t>1,3</t>
  </si>
  <si>
    <t>578456674</t>
  </si>
  <si>
    <t>1033690258</t>
  </si>
  <si>
    <t>-1734778228</t>
  </si>
  <si>
    <t>783801811</t>
  </si>
  <si>
    <t>Odstranění nátěrů z omítek stropů oškrabáním s obroušením</t>
  </si>
  <si>
    <t>272537705</t>
  </si>
  <si>
    <t>Odstranění starých nátěrů z omítek oškrabáním s obroušením stropů</t>
  </si>
  <si>
    <t>1852618140</t>
  </si>
  <si>
    <t>993158108</t>
  </si>
  <si>
    <t>1305128305</t>
  </si>
  <si>
    <t>-707048661</t>
  </si>
  <si>
    <t>-1255979743</t>
  </si>
  <si>
    <t>24 - SO 02 - NAKLÁDACÍ ZÁSOBNÍK</t>
  </si>
  <si>
    <t xml:space="preserve">    725 - Zdravotechnika - zařizovací předměty</t>
  </si>
  <si>
    <t xml:space="preserve">    781 - Dokončovací práce - obklady keramické</t>
  </si>
  <si>
    <t>125545583</t>
  </si>
  <si>
    <t>2,2*2,1</t>
  </si>
  <si>
    <t>-1051312422</t>
  </si>
  <si>
    <t>100*16,86/1000</t>
  </si>
  <si>
    <t>-618163041</t>
  </si>
  <si>
    <t>0,22*5,65</t>
  </si>
  <si>
    <t>16,86</t>
  </si>
  <si>
    <t>1841779048</t>
  </si>
  <si>
    <t>(11,45+5,65*2)</t>
  </si>
  <si>
    <t>1255527571</t>
  </si>
  <si>
    <t>2,24*(11,45+5,65*2)/1000</t>
  </si>
  <si>
    <t>-1216310322</t>
  </si>
  <si>
    <t>11,45+5,65</t>
  </si>
  <si>
    <t>1975697354</t>
  </si>
  <si>
    <t>16,86+7,91</t>
  </si>
  <si>
    <t>-756521130</t>
  </si>
  <si>
    <t>-1087042998</t>
  </si>
  <si>
    <t>-1290274893</t>
  </si>
  <si>
    <t>3,3*(5,65*2+4,4*2)-(1,1*0,8+0,9*1,97*2+2,2*2,1)</t>
  </si>
  <si>
    <t>971035351</t>
  </si>
  <si>
    <t>Vybourání otvorů ve zdivu cihelném pl do 0,09 m2 na MC tl do 450 mm</t>
  </si>
  <si>
    <t>988711254</t>
  </si>
  <si>
    <t>Vybourání otvorů ve zdivu základovém nebo nadzákladovém z cihel, tvárnic, příčkovek z cihel pálených na maltu cementovou plochy do 0,09 m2, tl. do 450 mm</t>
  </si>
  <si>
    <t>-1497333142</t>
  </si>
  <si>
    <t>1627945707</t>
  </si>
  <si>
    <t>0,262*10 'Přepočtené koeficientem množství</t>
  </si>
  <si>
    <t>434414197</t>
  </si>
  <si>
    <t>1388803025</t>
  </si>
  <si>
    <t>-144308956</t>
  </si>
  <si>
    <t>725</t>
  </si>
  <si>
    <t>Zdravotechnika - zařizovací předměty</t>
  </si>
  <si>
    <t>721100911</t>
  </si>
  <si>
    <t>Zazátkování hrdla potrubí kanalizačního</t>
  </si>
  <si>
    <t>259000296</t>
  </si>
  <si>
    <t>Opravy potrubí hrdlového zazátkování hrdla kanalizačního potrubí</t>
  </si>
  <si>
    <t>722220861</t>
  </si>
  <si>
    <t>Demontáž armatur závitových se dvěma závity G do 3/4</t>
  </si>
  <si>
    <t>-1924968580</t>
  </si>
  <si>
    <t>Demontáž armatur závitových se dvěma závity do G 3/4</t>
  </si>
  <si>
    <t>725210821</t>
  </si>
  <si>
    <t>Demontáž umyvadel bez výtokových armatur</t>
  </si>
  <si>
    <t>soubor</t>
  </si>
  <si>
    <t>887044380</t>
  </si>
  <si>
    <t>Demontáž umyvadel bez výtokových armatur umyvadel</t>
  </si>
  <si>
    <t>722130901</t>
  </si>
  <si>
    <t>Potrubí pozinkované závitové zazátkování vývodu</t>
  </si>
  <si>
    <t>-305258308</t>
  </si>
  <si>
    <t>Opravy vodovodního potrubí z ocelových trubek pozinkovaných závitových zazátkování vývodu</t>
  </si>
  <si>
    <t>998725105</t>
  </si>
  <si>
    <t>Přesun hmot tonážní pro zařizovací předměty v objektech v do 48 m</t>
  </si>
  <si>
    <t>-347847740</t>
  </si>
  <si>
    <t>Přesun hmot pro zařizovací předměty stanovený z hmotnosti přesunovaného materiálu vodorovná dopravní vzdálenost do 50 m v objektech výšky přes 36 do 48 m</t>
  </si>
  <si>
    <t>-743422316</t>
  </si>
  <si>
    <t>1084254606</t>
  </si>
  <si>
    <t>735161812</t>
  </si>
  <si>
    <t>Demontáž otopného tělesa trubkového s hliníkovými lamelami délka do 2680 mm</t>
  </si>
  <si>
    <t>12184894</t>
  </si>
  <si>
    <t>Demontáž otopných těles trubkových s hliníkovými lamelami, stavební délky přes 1500 do 2680 mm</t>
  </si>
  <si>
    <t>286223423</t>
  </si>
  <si>
    <t>998735105</t>
  </si>
  <si>
    <t>Přesun hmot tonážní pro otopná tělesa v objektech v do 48 m</t>
  </si>
  <si>
    <t>1485676743</t>
  </si>
  <si>
    <t>Přesun hmot pro otopná tělesa stanovený z hmotnosti přesunovaného materiálu vodorovná dopravní vzdálenost do 50 m v objektech výšky přes 36 do 48 m</t>
  </si>
  <si>
    <t>0,2+0,2</t>
  </si>
  <si>
    <t>766661831</t>
  </si>
  <si>
    <t>Demontáž stavěče dveřních křídel</t>
  </si>
  <si>
    <t>1498823022</t>
  </si>
  <si>
    <t>Demontáž dveřních konstrukcí kování stavěče dveřních křídel</t>
  </si>
  <si>
    <t>767691822</t>
  </si>
  <si>
    <t>Vyvěšení nebo zavěšení kovových křídel dveří do 2 m2</t>
  </si>
  <si>
    <t>-1337026551</t>
  </si>
  <si>
    <t>Vyvěšení nebo zavěšení kovových křídel – ostatní práce s případným uložením a opětovným zavěšením po provedení stavebních změn dveří, plochy do 2 m2</t>
  </si>
  <si>
    <t>1555132500</t>
  </si>
  <si>
    <t>2*(5,04*6,3)</t>
  </si>
  <si>
    <t>-611894719</t>
  </si>
  <si>
    <t>306545374</t>
  </si>
  <si>
    <t>2*(5,04*6,3)/1000</t>
  </si>
  <si>
    <t>-1318791813</t>
  </si>
  <si>
    <t>271912284</t>
  </si>
  <si>
    <t>214835563</t>
  </si>
  <si>
    <t>112853681</t>
  </si>
  <si>
    <t>1539588193</t>
  </si>
  <si>
    <t>podlahoviny z polyvinylchloridu bez podkladu homogenní podlahová krytina rozměr 608 x 608 mm   tl 2,0 mm</t>
  </si>
  <si>
    <t>-554624922</t>
  </si>
  <si>
    <t>781</t>
  </si>
  <si>
    <t>Dokončovací práce - obklady keramické</t>
  </si>
  <si>
    <t>781473810</t>
  </si>
  <si>
    <t>Demontáž obkladů z obkladaček keramických lepených</t>
  </si>
  <si>
    <t>705345997</t>
  </si>
  <si>
    <t>Demontáž obkladů z dlaždic keramických lepených</t>
  </si>
  <si>
    <t>1*1,5</t>
  </si>
  <si>
    <t>1611756111</t>
  </si>
  <si>
    <t>527881123</t>
  </si>
  <si>
    <t>-389777062</t>
  </si>
  <si>
    <t>3,3*(5,65*2+4,4*2)-(1,1*0,8+0,9*1,97*2)</t>
  </si>
  <si>
    <t>2080526264</t>
  </si>
  <si>
    <t>861360540</t>
  </si>
  <si>
    <t>2*6,3*(2*0,08+2*0,04)</t>
  </si>
  <si>
    <t>-240021117</t>
  </si>
  <si>
    <t>2*6,3*(2*0,08+2*0,04)/4</t>
  </si>
  <si>
    <t>25 - SO 02 - PRÁDLO</t>
  </si>
  <si>
    <t>29697999</t>
  </si>
  <si>
    <t>27,06</t>
  </si>
  <si>
    <t>1929539948</t>
  </si>
  <si>
    <t>(2,8*20,9)-(2*0,8*1,97+0,9*1,97+1,2*1,5)</t>
  </si>
  <si>
    <t>383195889</t>
  </si>
  <si>
    <t>8*(0,2)*25,12/1000</t>
  </si>
  <si>
    <t>((1,25*2+2*2,0)*16,0)/1000</t>
  </si>
  <si>
    <t>((1,25*2+2*0,8)*16,0)/1000</t>
  </si>
  <si>
    <t>-30213249</t>
  </si>
  <si>
    <t>135111200</t>
  </si>
  <si>
    <t>ocel široká jakost S235JR 160x10 mm</t>
  </si>
  <si>
    <t>-1984337197</t>
  </si>
  <si>
    <t>ocel široká jakost oceli S235JR (11 375) šířka  x  tloušťka 160 x 10 mm</t>
  </si>
  <si>
    <t>972054141</t>
  </si>
  <si>
    <t>Vybourání otvorů v ŽB stropech nebo klenbách pl do 0,0225 m2 tl do 150 mm</t>
  </si>
  <si>
    <t>2009429984</t>
  </si>
  <si>
    <t>Vybourání otvorů ve stropech nebo klenbách železobetonových bez odstranění podlahy a násypu, plochy do 0,0225 m2, tl. do 150 mm</t>
  </si>
  <si>
    <t>-2016889506</t>
  </si>
  <si>
    <t>2*3</t>
  </si>
  <si>
    <t>-879070694</t>
  </si>
  <si>
    <t>742234944</t>
  </si>
  <si>
    <t>0,672*10 'Přepočtené koeficientem množství</t>
  </si>
  <si>
    <t>1212424187</t>
  </si>
  <si>
    <t>193727543</t>
  </si>
  <si>
    <t>-1687064458</t>
  </si>
  <si>
    <t>-1849977317</t>
  </si>
  <si>
    <t>376540626</t>
  </si>
  <si>
    <t>-1499621252</t>
  </si>
  <si>
    <t>-1700027190</t>
  </si>
  <si>
    <t>1969796849</t>
  </si>
  <si>
    <t>942200490</t>
  </si>
  <si>
    <t>(5,04*6,3) + (5,04*3,4)</t>
  </si>
  <si>
    <t>1244068880</t>
  </si>
  <si>
    <t>189475079</t>
  </si>
  <si>
    <t>(5,04*6,3+ 5,04*3,4)/1000</t>
  </si>
  <si>
    <t>-2057976308</t>
  </si>
  <si>
    <t>-1799959058</t>
  </si>
  <si>
    <t>760176803</t>
  </si>
  <si>
    <t>681229999</t>
  </si>
  <si>
    <t>-1621326910</t>
  </si>
  <si>
    <t>817436094</t>
  </si>
  <si>
    <t>1,5*(2+0,35)</t>
  </si>
  <si>
    <t>-2024162584</t>
  </si>
  <si>
    <t>2053673440</t>
  </si>
  <si>
    <t>-1499404716</t>
  </si>
  <si>
    <t>1164638385</t>
  </si>
  <si>
    <t>(1,25*4+0,8*2+2*2)*0,489+(0,15*0,2)*8</t>
  </si>
  <si>
    <t>3*0,9*1,97*(2+0,5)</t>
  </si>
  <si>
    <t>6,3*(2*0,08+2*0,04)+3,4*(2*0,08+2*0,04)</t>
  </si>
  <si>
    <t>1145448176</t>
  </si>
  <si>
    <t>((1,25*4+0,8*2+2*2)*0,489+(0,15*0,2)*8)/4</t>
  </si>
  <si>
    <t>3*0,9*1,97*(2+0,5)/4</t>
  </si>
  <si>
    <t>(6,3*(2*0,08+2*0,04)+3,4*(2*0,08+2*0,04))/4</t>
  </si>
  <si>
    <t>26 - SO 02 - TŘÍDÍRNA</t>
  </si>
  <si>
    <t>225321655</t>
  </si>
  <si>
    <t>100*51,9/1000</t>
  </si>
  <si>
    <t>-260247473</t>
  </si>
  <si>
    <t xml:space="preserve">systémy sádrovláknité a cementovláknité systém  desky cementovláknité podlahový prvek   </t>
  </si>
  <si>
    <t>0,22*(4,7+1,5)</t>
  </si>
  <si>
    <t>51,90</t>
  </si>
  <si>
    <t>1202706874</t>
  </si>
  <si>
    <t>(34,38+4,7+1,5+1,14)</t>
  </si>
  <si>
    <t>-780029113</t>
  </si>
  <si>
    <t>2,24*(34,38+4,7+1,5+1,14)/1000</t>
  </si>
  <si>
    <t>850604531</t>
  </si>
  <si>
    <t>(4,7+1,5+1,14)</t>
  </si>
  <si>
    <t>-881532445</t>
  </si>
  <si>
    <t>115,05</t>
  </si>
  <si>
    <t>89,87</t>
  </si>
  <si>
    <t>-915703370</t>
  </si>
  <si>
    <t>2,53*43,11-(1,3*1,1*3-0,8*1,97)</t>
  </si>
  <si>
    <t>990171131</t>
  </si>
  <si>
    <t>Montáž atypických ocelových kcí hmotnosti do 1 t z profilů hmotnosti přes 30 kg/m</t>
  </si>
  <si>
    <t>628515213</t>
  </si>
  <si>
    <t>Montáž atypických ocelových konstrukcí profilů hmotnosti přes 30 kg/m, hmotnosti konstrukce do 1 t</t>
  </si>
  <si>
    <t>4*5*31,1/1000</t>
  </si>
  <si>
    <t>2*3,5*31,1/1000</t>
  </si>
  <si>
    <t>12*0,1*23,55/1000</t>
  </si>
  <si>
    <t>134809200</t>
  </si>
  <si>
    <t>tyč ocelová I, jakost S 235 JR označení průřezu 220</t>
  </si>
  <si>
    <t>-2067770023</t>
  </si>
  <si>
    <t>135308200</t>
  </si>
  <si>
    <t>ocel široká jakost S235JR 300x10 mm</t>
  </si>
  <si>
    <t>784185395</t>
  </si>
  <si>
    <t>ocel široká jakost oceli S235JR (11 375) šířka  x  tloušťka 300 x 10 mm</t>
  </si>
  <si>
    <t>-1802935670</t>
  </si>
  <si>
    <t>1742429356</t>
  </si>
  <si>
    <t>54831046</t>
  </si>
  <si>
    <t>0,321*10 'Přepočtené koeficientem množství</t>
  </si>
  <si>
    <t>-565133649</t>
  </si>
  <si>
    <t>-1383768682</t>
  </si>
  <si>
    <t>674298089</t>
  </si>
  <si>
    <t>-801289670</t>
  </si>
  <si>
    <t>(24,06-1,62-2,05)+51,89+1,8</t>
  </si>
  <si>
    <t>26,50</t>
  </si>
  <si>
    <t>-543556670</t>
  </si>
  <si>
    <t>desky dřevovláknité měkké surové  - desky dřevovláknité, nelisované rozměr 122 x 244 cm jednovrstvé tloušťka 10,0 mm</t>
  </si>
  <si>
    <t>1955211308</t>
  </si>
  <si>
    <t>762511224</t>
  </si>
  <si>
    <t>Podlahové kce podkladové z desek OSB tl 18 mm nebroušených na pero a drážku lepených</t>
  </si>
  <si>
    <t>-1953376745</t>
  </si>
  <si>
    <t>Podlahové konstrukce podkladové z dřevoštěpkových desek OSB jednovrstvých lepených na pero a drážku nebroušených, tloušťky desky 18 mm</t>
  </si>
  <si>
    <t>998763102</t>
  </si>
  <si>
    <t>Přesun hmot tonážní pro dřevostavby v objektech v do 24 m</t>
  </si>
  <si>
    <t>-1052546428</t>
  </si>
  <si>
    <t>Přesun hmot pro dřevostavby stanovený z hmotnosti přesunovaného materiálu vodorovná dopravní vzdálenost do 50 m v objektech výšky přes 12 do 24 m</t>
  </si>
  <si>
    <t>-358238731</t>
  </si>
  <si>
    <t>0,6*12,7/1000</t>
  </si>
  <si>
    <t>0,6*(4,8+3+3)/1000</t>
  </si>
  <si>
    <t>68932956</t>
  </si>
  <si>
    <t>5*(5,04*6,3)+5,04*3,4</t>
  </si>
  <si>
    <t>1851180718</t>
  </si>
  <si>
    <t>46887713</t>
  </si>
  <si>
    <t>88495959</t>
  </si>
  <si>
    <t>5,04*3,4/1000</t>
  </si>
  <si>
    <t>5*(5,04*6,3)/1000</t>
  </si>
  <si>
    <t>-2014543602</t>
  </si>
  <si>
    <t>151569218</t>
  </si>
  <si>
    <t>(24,06-1,62-2,05)+1,8</t>
  </si>
  <si>
    <t>krytina podlahová homogenní  tl 2,0 mm 608 x 608 mm</t>
  </si>
  <si>
    <t>-674947553</t>
  </si>
  <si>
    <t>2040708614</t>
  </si>
  <si>
    <t>668288954</t>
  </si>
  <si>
    <t>-495257668</t>
  </si>
  <si>
    <t>1315983211</t>
  </si>
  <si>
    <t>881233898</t>
  </si>
  <si>
    <t>-1717608623</t>
  </si>
  <si>
    <t>1904143018</t>
  </si>
  <si>
    <t>18*(0,15*2)+0,63*3,0+18*0,125*0,4+0,125*3</t>
  </si>
  <si>
    <t>18*0,9*0,25+0,125*6,1*2</t>
  </si>
  <si>
    <t>4*5*0,775</t>
  </si>
  <si>
    <t>2*3,5*0,775</t>
  </si>
  <si>
    <t>5*6,3*(2*0,08+2*0,04)+3,4*(2*0,08+2*0,04)</t>
  </si>
  <si>
    <t>69705008</t>
  </si>
  <si>
    <t>barvy a emaily z derivátů celulózy antikorozní základní bezaromátová barva  bílý 2,5 litru</t>
  </si>
  <si>
    <t>(18*(0,15*2)+0,63*3,0+18*0,125*0,4+0,125*3)/4</t>
  </si>
  <si>
    <t>(18*0,9*0,25+0,125*6,1*2)/4</t>
  </si>
  <si>
    <t>4*5*0,775/4</t>
  </si>
  <si>
    <t>2*3,5*0,775/4</t>
  </si>
  <si>
    <t>(5*6,3*(2*0,08+2*0,04)+3,4*(2*0,08+2*0,04))/4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</si>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</sst>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b/>
      <sz val="11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7" fillId="34" borderId="15" xfId="0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164" fontId="7" fillId="34" borderId="16" xfId="0" applyNumberFormat="1" applyFont="1" applyFill="1" applyBorder="1" applyAlignment="1" applyProtection="1">
      <alignment horizontal="right" vertical="center"/>
      <protection/>
    </xf>
    <xf numFmtId="0" fontId="0" fillId="34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166" fontId="6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/>
    </xf>
    <xf numFmtId="165" fontId="9" fillId="0" borderId="0" xfId="0" applyNumberFormat="1" applyFont="1" applyAlignment="1">
      <alignment horizontal="right" vertical="center"/>
    </xf>
    <xf numFmtId="0" fontId="7" fillId="34" borderId="16" xfId="0" applyFont="1" applyFill="1" applyBorder="1" applyAlignment="1" applyProtection="1">
      <alignment horizontal="right" vertical="center"/>
      <protection/>
    </xf>
    <xf numFmtId="0" fontId="0" fillId="34" borderId="16" xfId="0" applyFill="1" applyBorder="1" applyAlignment="1">
      <alignment horizontal="left" vertical="center"/>
    </xf>
    <xf numFmtId="0" fontId="0" fillId="34" borderId="28" xfId="0" applyFill="1" applyBorder="1" applyAlignment="1" applyProtection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34" borderId="0" xfId="0" applyFont="1" applyFill="1" applyAlignment="1" applyProtection="1">
      <alignment horizontal="left" vertical="center"/>
      <protection/>
    </xf>
    <xf numFmtId="0" fontId="0" fillId="34" borderId="0" xfId="0" applyFill="1" applyAlignment="1">
      <alignment horizontal="left" vertical="center"/>
    </xf>
    <xf numFmtId="0" fontId="6" fillId="34" borderId="0" xfId="0" applyFont="1" applyFill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>
      <alignment horizontal="left" vertical="center"/>
    </xf>
    <xf numFmtId="164" fontId="12" fillId="0" borderId="29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14" fillId="0" borderId="29" xfId="0" applyFont="1" applyBorder="1" applyAlignment="1">
      <alignment horizontal="left" vertical="center"/>
    </xf>
    <xf numFmtId="164" fontId="14" fillId="0" borderId="29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0" fillId="0" borderId="0" xfId="0" applyNumberFormat="1" applyFont="1" applyAlignment="1" applyProtection="1">
      <alignment horizontal="right"/>
      <protection/>
    </xf>
    <xf numFmtId="167" fontId="15" fillId="0" borderId="20" xfId="0" applyNumberFormat="1" applyFont="1" applyBorder="1" applyAlignment="1" applyProtection="1">
      <alignment horizontal="right"/>
      <protection/>
    </xf>
    <xf numFmtId="167" fontId="15" fillId="0" borderId="30" xfId="0" applyNumberFormat="1" applyFont="1" applyBorder="1" applyAlignment="1" applyProtection="1">
      <alignment horizontal="right"/>
      <protection/>
    </xf>
    <xf numFmtId="164" fontId="1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7" fillId="0" borderId="13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right"/>
      <protection/>
    </xf>
    <xf numFmtId="0" fontId="17" fillId="0" borderId="13" xfId="0" applyFont="1" applyBorder="1" applyAlignment="1">
      <alignment horizontal="left"/>
    </xf>
    <xf numFmtId="0" fontId="17" fillId="0" borderId="21" xfId="0" applyFont="1" applyBorder="1" applyAlignment="1" applyProtection="1">
      <alignment horizontal="left"/>
      <protection/>
    </xf>
    <xf numFmtId="167" fontId="17" fillId="0" borderId="0" xfId="0" applyNumberFormat="1" applyFont="1" applyAlignment="1" applyProtection="1">
      <alignment horizontal="right"/>
      <protection/>
    </xf>
    <xf numFmtId="167" fontId="17" fillId="0" borderId="22" xfId="0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 horizontal="right" vertical="center"/>
    </xf>
    <xf numFmtId="0" fontId="14" fillId="0" borderId="0" xfId="0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8" fontId="0" fillId="0" borderId="31" xfId="0" applyNumberFormat="1" applyFont="1" applyBorder="1" applyAlignment="1" applyProtection="1">
      <alignment horizontal="right" vertical="center"/>
      <protection/>
    </xf>
    <xf numFmtId="164" fontId="0" fillId="35" borderId="31" xfId="0" applyNumberFormat="1" applyFont="1" applyFill="1" applyBorder="1" applyAlignment="1">
      <alignment horizontal="right" vertical="center"/>
    </xf>
    <xf numFmtId="164" fontId="0" fillId="0" borderId="31" xfId="0" applyNumberFormat="1" applyFont="1" applyBorder="1" applyAlignment="1" applyProtection="1">
      <alignment horizontal="right" vertical="center"/>
      <protection/>
    </xf>
    <xf numFmtId="0" fontId="9" fillId="35" borderId="31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center" vertical="center" wrapText="1"/>
      <protection/>
    </xf>
    <xf numFmtId="167" fontId="9" fillId="0" borderId="0" xfId="0" applyNumberFormat="1" applyFont="1" applyAlignment="1" applyProtection="1">
      <alignment horizontal="right" vertical="center"/>
      <protection/>
    </xf>
    <xf numFmtId="167" fontId="9" fillId="0" borderId="22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18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168" fontId="20" fillId="0" borderId="31" xfId="0" applyNumberFormat="1" applyFont="1" applyBorder="1" applyAlignment="1" applyProtection="1">
      <alignment horizontal="right" vertical="center"/>
      <protection/>
    </xf>
    <xf numFmtId="164" fontId="20" fillId="35" borderId="31" xfId="0" applyNumberFormat="1" applyFont="1" applyFill="1" applyBorder="1" applyAlignment="1">
      <alignment horizontal="righ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0" fontId="20" fillId="0" borderId="13" xfId="0" applyFont="1" applyBorder="1" applyAlignment="1">
      <alignment horizontal="left" vertical="center"/>
    </xf>
    <xf numFmtId="0" fontId="20" fillId="35" borderId="31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1" fillId="0" borderId="13" xfId="0" applyFont="1" applyBorder="1" applyAlignment="1">
      <alignment horizontal="left" vertical="center"/>
    </xf>
    <xf numFmtId="0" fontId="21" fillId="0" borderId="21" xfId="0" applyFont="1" applyBorder="1" applyAlignment="1" applyProtection="1">
      <alignment horizontal="left" vertical="center"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29" xfId="0" applyFont="1" applyBorder="1" applyAlignment="1" applyProtection="1">
      <alignment horizontal="left" vertical="center"/>
      <protection/>
    </xf>
    <xf numFmtId="0" fontId="21" fillId="0" borderId="33" xfId="0" applyFont="1" applyBorder="1" applyAlignment="1" applyProtection="1">
      <alignment horizontal="left" vertical="center"/>
      <protection/>
    </xf>
    <xf numFmtId="0" fontId="49" fillId="33" borderId="0" xfId="36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64" fillId="33" borderId="0" xfId="36" applyFont="1" applyFill="1" applyAlignment="1">
      <alignment horizontal="left"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3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0" xfId="0" applyFont="1" applyBorder="1" applyAlignment="1">
      <alignment horizontal="left"/>
    </xf>
    <xf numFmtId="0" fontId="25" fillId="0" borderId="40" xfId="0" applyFont="1" applyBorder="1" applyAlignment="1">
      <alignment/>
    </xf>
    <xf numFmtId="0" fontId="0" fillId="0" borderId="37" xfId="0" applyFont="1" applyBorder="1" applyAlignment="1">
      <alignment vertical="top"/>
    </xf>
    <xf numFmtId="0" fontId="0" fillId="0" borderId="38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64" fillId="33" borderId="0" xfId="36" applyFont="1" applyFill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22" fillId="0" borderId="4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03C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FA7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AC0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8F2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8E3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9CE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03CF.tmp" descr="C:\KROSplusData\System\Temp\radF03C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FA71.tmp" descr="C:\KROSplusData\System\Temp\rad1FA7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AC0D.tmp" descr="C:\KROSplusData\System\Temp\rad0AC0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8F2C.tmp" descr="C:\KROSplusData\System\Temp\radC8F2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8E3F.tmp" descr="C:\KROSplusData\System\Temp\radD8E3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9CE2.tmp" descr="C:\KROSplusData\System\Temp\radE9CE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41" sqref="E4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4"/>
      <c r="B1" s="141"/>
      <c r="C1" s="141"/>
      <c r="D1" s="140" t="s">
        <v>0</v>
      </c>
      <c r="E1" s="141"/>
      <c r="F1" s="142" t="s">
        <v>796</v>
      </c>
      <c r="G1" s="220" t="s">
        <v>797</v>
      </c>
      <c r="H1" s="220"/>
      <c r="I1" s="141"/>
      <c r="J1" s="142" t="s">
        <v>798</v>
      </c>
      <c r="K1" s="140" t="s">
        <v>54</v>
      </c>
      <c r="L1" s="142" t="s">
        <v>799</v>
      </c>
      <c r="M1" s="142"/>
      <c r="N1" s="142"/>
      <c r="O1" s="142"/>
      <c r="P1" s="142"/>
      <c r="Q1" s="142"/>
      <c r="R1" s="142"/>
      <c r="S1" s="142"/>
      <c r="T1" s="142"/>
      <c r="U1" s="139"/>
      <c r="V1" s="13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2"/>
      <c r="L2" s="221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2" t="s">
        <v>43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45"/>
      <c r="J3" s="7"/>
      <c r="K3" s="8"/>
      <c r="AT3" s="2" t="s">
        <v>39</v>
      </c>
    </row>
    <row r="4" spans="2:46" s="2" customFormat="1" ht="37.5" customHeight="1">
      <c r="B4" s="9"/>
      <c r="C4" s="10"/>
      <c r="D4" s="11" t="s">
        <v>55</v>
      </c>
      <c r="E4" s="10"/>
      <c r="F4" s="10"/>
      <c r="G4" s="10"/>
      <c r="H4" s="10"/>
      <c r="J4" s="10"/>
      <c r="K4" s="12"/>
      <c r="M4" s="13" t="s">
        <v>4</v>
      </c>
      <c r="AT4" s="2" t="s">
        <v>1</v>
      </c>
    </row>
    <row r="5" spans="2:11" s="2" customFormat="1" ht="7.5" customHeight="1">
      <c r="B5" s="9"/>
      <c r="C5" s="10"/>
      <c r="D5" s="10"/>
      <c r="E5" s="10"/>
      <c r="F5" s="10"/>
      <c r="G5" s="10"/>
      <c r="H5" s="10"/>
      <c r="J5" s="10"/>
      <c r="K5" s="12"/>
    </row>
    <row r="6" spans="2:11" s="2" customFormat="1" ht="15.75" customHeight="1">
      <c r="B6" s="9"/>
      <c r="C6" s="10"/>
      <c r="D6" s="15" t="s">
        <v>5</v>
      </c>
      <c r="E6" s="10"/>
      <c r="F6" s="10"/>
      <c r="G6" s="10"/>
      <c r="H6" s="10"/>
      <c r="J6" s="10"/>
      <c r="K6" s="12"/>
    </row>
    <row r="7" spans="2:11" s="2" customFormat="1" ht="15.75" customHeight="1">
      <c r="B7" s="9"/>
      <c r="C7" s="10"/>
      <c r="D7" s="10"/>
      <c r="E7" s="223" t="e">
        <f>#REF!</f>
        <v>#REF!</v>
      </c>
      <c r="F7" s="224"/>
      <c r="G7" s="224"/>
      <c r="H7" s="224"/>
      <c r="J7" s="10"/>
      <c r="K7" s="12"/>
    </row>
    <row r="8" spans="2:11" s="5" customFormat="1" ht="15.75" customHeight="1">
      <c r="B8" s="16"/>
      <c r="C8" s="17"/>
      <c r="D8" s="15" t="s">
        <v>56</v>
      </c>
      <c r="E8" s="17"/>
      <c r="F8" s="17"/>
      <c r="G8" s="17"/>
      <c r="H8" s="17"/>
      <c r="J8" s="17"/>
      <c r="K8" s="18"/>
    </row>
    <row r="9" spans="2:11" s="5" customFormat="1" ht="37.5" customHeight="1">
      <c r="B9" s="16"/>
      <c r="C9" s="17"/>
      <c r="D9" s="17"/>
      <c r="E9" s="218" t="s">
        <v>292</v>
      </c>
      <c r="F9" s="219"/>
      <c r="G9" s="219"/>
      <c r="H9" s="219"/>
      <c r="J9" s="17"/>
      <c r="K9" s="18"/>
    </row>
    <row r="10" spans="2:11" s="5" customFormat="1" ht="14.25" customHeight="1">
      <c r="B10" s="16"/>
      <c r="C10" s="17"/>
      <c r="D10" s="17"/>
      <c r="E10" s="17"/>
      <c r="F10" s="17"/>
      <c r="G10" s="17"/>
      <c r="H10" s="17"/>
      <c r="J10" s="17"/>
      <c r="K10" s="18"/>
    </row>
    <row r="11" spans="2:11" s="5" customFormat="1" ht="15" customHeight="1">
      <c r="B11" s="16"/>
      <c r="C11" s="17"/>
      <c r="D11" s="15" t="s">
        <v>6</v>
      </c>
      <c r="E11" s="17"/>
      <c r="F11" s="14"/>
      <c r="G11" s="17"/>
      <c r="H11" s="17"/>
      <c r="I11" s="46" t="s">
        <v>7</v>
      </c>
      <c r="J11" s="14"/>
      <c r="K11" s="18"/>
    </row>
    <row r="12" spans="2:11" s="5" customFormat="1" ht="15" customHeight="1">
      <c r="B12" s="16"/>
      <c r="C12" s="17"/>
      <c r="D12" s="15" t="s">
        <v>9</v>
      </c>
      <c r="E12" s="17"/>
      <c r="F12" s="14" t="s">
        <v>10</v>
      </c>
      <c r="G12" s="17"/>
      <c r="H12" s="17"/>
      <c r="I12" s="46" t="s">
        <v>11</v>
      </c>
      <c r="J12" s="33" t="e">
        <f>#REF!</f>
        <v>#REF!</v>
      </c>
      <c r="K12" s="18"/>
    </row>
    <row r="13" spans="2:11" s="5" customFormat="1" ht="12" customHeight="1">
      <c r="B13" s="16"/>
      <c r="C13" s="17"/>
      <c r="D13" s="17"/>
      <c r="E13" s="17"/>
      <c r="F13" s="17"/>
      <c r="G13" s="17"/>
      <c r="H13" s="17"/>
      <c r="J13" s="17"/>
      <c r="K13" s="18"/>
    </row>
    <row r="14" spans="2:11" s="5" customFormat="1" ht="15" customHeight="1">
      <c r="B14" s="16"/>
      <c r="C14" s="17"/>
      <c r="D14" s="15" t="s">
        <v>13</v>
      </c>
      <c r="E14" s="17"/>
      <c r="F14" s="17"/>
      <c r="G14" s="17"/>
      <c r="H14" s="17"/>
      <c r="I14" s="46" t="s">
        <v>14</v>
      </c>
      <c r="J14" s="14"/>
      <c r="K14" s="18"/>
    </row>
    <row r="15" spans="2:11" s="5" customFormat="1" ht="18.75" customHeight="1">
      <c r="B15" s="16"/>
      <c r="C15" s="17"/>
      <c r="D15" s="17"/>
      <c r="E15" s="14" t="s">
        <v>15</v>
      </c>
      <c r="F15" s="17"/>
      <c r="G15" s="17"/>
      <c r="H15" s="17"/>
      <c r="I15" s="46" t="s">
        <v>16</v>
      </c>
      <c r="J15" s="14"/>
      <c r="K15" s="18"/>
    </row>
    <row r="16" spans="2:11" s="5" customFormat="1" ht="7.5" customHeight="1">
      <c r="B16" s="16"/>
      <c r="C16" s="17"/>
      <c r="D16" s="17"/>
      <c r="E16" s="17"/>
      <c r="F16" s="17"/>
      <c r="G16" s="17"/>
      <c r="H16" s="17"/>
      <c r="J16" s="17"/>
      <c r="K16" s="18"/>
    </row>
    <row r="17" spans="2:11" s="5" customFormat="1" ht="15" customHeight="1">
      <c r="B17" s="16"/>
      <c r="C17" s="17"/>
      <c r="D17" s="15" t="s">
        <v>17</v>
      </c>
      <c r="E17" s="17"/>
      <c r="F17" s="17"/>
      <c r="G17" s="17"/>
      <c r="H17" s="17"/>
      <c r="I17" s="46" t="s">
        <v>14</v>
      </c>
      <c r="J17" s="14" t="e">
        <f>IF(#REF!="Vyplň údaj","",IF(#REF!="","",#REF!))</f>
        <v>#REF!</v>
      </c>
      <c r="K17" s="18"/>
    </row>
    <row r="18" spans="2:11" s="5" customFormat="1" ht="18.75" customHeight="1">
      <c r="B18" s="16"/>
      <c r="C18" s="17"/>
      <c r="D18" s="17"/>
      <c r="E18" s="14" t="e">
        <f>IF(#REF!="Vyplň údaj","",IF(#REF!="","",#REF!))</f>
        <v>#REF!</v>
      </c>
      <c r="F18" s="17"/>
      <c r="G18" s="17"/>
      <c r="H18" s="17"/>
      <c r="I18" s="46" t="s">
        <v>16</v>
      </c>
      <c r="J18" s="14" t="e">
        <f>IF(#REF!="Vyplň údaj","",IF(#REF!="","",#REF!))</f>
        <v>#REF!</v>
      </c>
      <c r="K18" s="18"/>
    </row>
    <row r="19" spans="2:11" s="5" customFormat="1" ht="7.5" customHeight="1">
      <c r="B19" s="16"/>
      <c r="C19" s="17"/>
      <c r="D19" s="17"/>
      <c r="E19" s="17"/>
      <c r="F19" s="17"/>
      <c r="G19" s="17"/>
      <c r="H19" s="17"/>
      <c r="J19" s="17"/>
      <c r="K19" s="18"/>
    </row>
    <row r="20" spans="2:11" s="5" customFormat="1" ht="15" customHeight="1">
      <c r="B20" s="16"/>
      <c r="C20" s="17"/>
      <c r="D20" s="15" t="s">
        <v>18</v>
      </c>
      <c r="E20" s="17"/>
      <c r="F20" s="17"/>
      <c r="G20" s="17"/>
      <c r="H20" s="17"/>
      <c r="I20" s="46" t="s">
        <v>14</v>
      </c>
      <c r="J20" s="14"/>
      <c r="K20" s="18"/>
    </row>
    <row r="21" spans="2:11" s="5" customFormat="1" ht="18.75" customHeight="1">
      <c r="B21" s="16"/>
      <c r="C21" s="17"/>
      <c r="D21" s="17"/>
      <c r="E21" s="14" t="s">
        <v>19</v>
      </c>
      <c r="F21" s="17"/>
      <c r="G21" s="17"/>
      <c r="H21" s="17"/>
      <c r="I21" s="46" t="s">
        <v>16</v>
      </c>
      <c r="J21" s="14"/>
      <c r="K21" s="18"/>
    </row>
    <row r="22" spans="2:11" s="5" customFormat="1" ht="7.5" customHeight="1">
      <c r="B22" s="16"/>
      <c r="C22" s="17"/>
      <c r="D22" s="17"/>
      <c r="E22" s="17"/>
      <c r="F22" s="17"/>
      <c r="G22" s="17"/>
      <c r="H22" s="17"/>
      <c r="J22" s="17"/>
      <c r="K22" s="18"/>
    </row>
    <row r="23" spans="2:11" s="5" customFormat="1" ht="15" customHeight="1">
      <c r="B23" s="16"/>
      <c r="C23" s="17"/>
      <c r="D23" s="15" t="s">
        <v>20</v>
      </c>
      <c r="E23" s="17"/>
      <c r="F23" s="17"/>
      <c r="G23" s="17"/>
      <c r="H23" s="17"/>
      <c r="J23" s="17"/>
      <c r="K23" s="18"/>
    </row>
    <row r="24" spans="2:11" s="47" customFormat="1" ht="15.75" customHeight="1">
      <c r="B24" s="48"/>
      <c r="C24" s="49"/>
      <c r="D24" s="49"/>
      <c r="E24" s="225"/>
      <c r="F24" s="226"/>
      <c r="G24" s="226"/>
      <c r="H24" s="226"/>
      <c r="J24" s="49"/>
      <c r="K24" s="50"/>
    </row>
    <row r="25" spans="2:11" s="5" customFormat="1" ht="7.5" customHeight="1">
      <c r="B25" s="16"/>
      <c r="C25" s="17"/>
      <c r="D25" s="17"/>
      <c r="E25" s="17"/>
      <c r="F25" s="17"/>
      <c r="G25" s="17"/>
      <c r="H25" s="17"/>
      <c r="J25" s="17"/>
      <c r="K25" s="18"/>
    </row>
    <row r="26" spans="2:11" s="5" customFormat="1" ht="7.5" customHeight="1">
      <c r="B26" s="16"/>
      <c r="C26" s="17"/>
      <c r="D26" s="41"/>
      <c r="E26" s="41"/>
      <c r="F26" s="41"/>
      <c r="G26" s="41"/>
      <c r="H26" s="41"/>
      <c r="I26" s="34"/>
      <c r="J26" s="41"/>
      <c r="K26" s="51"/>
    </row>
    <row r="27" spans="2:11" s="5" customFormat="1" ht="26.25" customHeight="1">
      <c r="B27" s="16"/>
      <c r="C27" s="17"/>
      <c r="D27" s="52" t="s">
        <v>21</v>
      </c>
      <c r="E27" s="17"/>
      <c r="F27" s="17"/>
      <c r="G27" s="17"/>
      <c r="H27" s="17"/>
      <c r="J27" s="43">
        <f>ROUNDUP($J$89,2)</f>
        <v>0</v>
      </c>
      <c r="K27" s="18"/>
    </row>
    <row r="28" spans="2:11" s="5" customFormat="1" ht="7.5" customHeight="1">
      <c r="B28" s="16"/>
      <c r="C28" s="17"/>
      <c r="D28" s="41"/>
      <c r="E28" s="41"/>
      <c r="F28" s="41"/>
      <c r="G28" s="41"/>
      <c r="H28" s="41"/>
      <c r="I28" s="34"/>
      <c r="J28" s="41"/>
      <c r="K28" s="51"/>
    </row>
    <row r="29" spans="2:11" s="5" customFormat="1" ht="15" customHeight="1">
      <c r="B29" s="16"/>
      <c r="C29" s="17"/>
      <c r="D29" s="17"/>
      <c r="E29" s="17"/>
      <c r="F29" s="19" t="s">
        <v>23</v>
      </c>
      <c r="G29" s="17"/>
      <c r="H29" s="17"/>
      <c r="I29" s="53" t="s">
        <v>22</v>
      </c>
      <c r="J29" s="19" t="s">
        <v>24</v>
      </c>
      <c r="K29" s="18"/>
    </row>
    <row r="30" spans="2:11" s="5" customFormat="1" ht="15" customHeight="1">
      <c r="B30" s="16"/>
      <c r="C30" s="17"/>
      <c r="D30" s="20" t="s">
        <v>25</v>
      </c>
      <c r="E30" s="20" t="s">
        <v>26</v>
      </c>
      <c r="F30" s="54">
        <f>ROUNDUP(SUM($BE$89:$BE$204),2)</f>
        <v>0</v>
      </c>
      <c r="G30" s="17"/>
      <c r="H30" s="17"/>
      <c r="I30" s="55">
        <v>0.21</v>
      </c>
      <c r="J30" s="54">
        <f>ROUNDUP(SUM($BE$89:$BE$204)*$I$30,1)</f>
        <v>0</v>
      </c>
      <c r="K30" s="18"/>
    </row>
    <row r="31" spans="2:11" s="5" customFormat="1" ht="15" customHeight="1">
      <c r="B31" s="16"/>
      <c r="C31" s="17"/>
      <c r="D31" s="17"/>
      <c r="E31" s="20" t="s">
        <v>27</v>
      </c>
      <c r="F31" s="54">
        <f>ROUNDUP(SUM($BF$89:$BF$204),2)</f>
        <v>0</v>
      </c>
      <c r="G31" s="17"/>
      <c r="H31" s="17"/>
      <c r="I31" s="55">
        <v>0.15</v>
      </c>
      <c r="J31" s="54">
        <f>ROUNDUP(SUM($BF$89:$BF$204)*$I$31,1)</f>
        <v>0</v>
      </c>
      <c r="K31" s="18"/>
    </row>
    <row r="32" spans="2:11" s="5" customFormat="1" ht="15" customHeight="1" hidden="1">
      <c r="B32" s="16"/>
      <c r="C32" s="17"/>
      <c r="D32" s="17"/>
      <c r="E32" s="20" t="s">
        <v>28</v>
      </c>
      <c r="F32" s="54">
        <f>ROUNDUP(SUM($BG$89:$BG$204),2)</f>
        <v>0</v>
      </c>
      <c r="G32" s="17"/>
      <c r="H32" s="17"/>
      <c r="I32" s="55">
        <v>0.21</v>
      </c>
      <c r="J32" s="54">
        <v>0</v>
      </c>
      <c r="K32" s="18"/>
    </row>
    <row r="33" spans="2:11" s="5" customFormat="1" ht="15" customHeight="1" hidden="1">
      <c r="B33" s="16"/>
      <c r="C33" s="17"/>
      <c r="D33" s="17"/>
      <c r="E33" s="20" t="s">
        <v>29</v>
      </c>
      <c r="F33" s="54">
        <f>ROUNDUP(SUM($BH$89:$BH$204),2)</f>
        <v>0</v>
      </c>
      <c r="G33" s="17"/>
      <c r="H33" s="17"/>
      <c r="I33" s="55">
        <v>0.15</v>
      </c>
      <c r="J33" s="54">
        <v>0</v>
      </c>
      <c r="K33" s="18"/>
    </row>
    <row r="34" spans="2:11" s="5" customFormat="1" ht="15" customHeight="1" hidden="1">
      <c r="B34" s="16"/>
      <c r="C34" s="17"/>
      <c r="D34" s="17"/>
      <c r="E34" s="20" t="s">
        <v>30</v>
      </c>
      <c r="F34" s="54">
        <f>ROUNDUP(SUM($BI$89:$BI$204),2)</f>
        <v>0</v>
      </c>
      <c r="G34" s="17"/>
      <c r="H34" s="17"/>
      <c r="I34" s="55">
        <v>0</v>
      </c>
      <c r="J34" s="54">
        <v>0</v>
      </c>
      <c r="K34" s="18"/>
    </row>
    <row r="35" spans="2:11" s="5" customFormat="1" ht="7.5" customHeight="1">
      <c r="B35" s="16"/>
      <c r="C35" s="17"/>
      <c r="D35" s="17"/>
      <c r="E35" s="17"/>
      <c r="F35" s="17"/>
      <c r="G35" s="17"/>
      <c r="H35" s="17"/>
      <c r="J35" s="17"/>
      <c r="K35" s="18"/>
    </row>
    <row r="36" spans="2:11" s="5" customFormat="1" ht="26.25" customHeight="1">
      <c r="B36" s="16"/>
      <c r="C36" s="21"/>
      <c r="D36" s="22" t="s">
        <v>31</v>
      </c>
      <c r="E36" s="23"/>
      <c r="F36" s="23"/>
      <c r="G36" s="56" t="s">
        <v>32</v>
      </c>
      <c r="H36" s="24" t="s">
        <v>33</v>
      </c>
      <c r="I36" s="57"/>
      <c r="J36" s="25">
        <f>ROUNDUP(SUM($J$27:$J$34),2)</f>
        <v>0</v>
      </c>
      <c r="K36" s="58"/>
    </row>
    <row r="37" spans="2:11" s="5" customFormat="1" ht="15" customHeight="1">
      <c r="B37" s="27"/>
      <c r="C37" s="28"/>
      <c r="D37" s="28"/>
      <c r="E37" s="28"/>
      <c r="F37" s="28"/>
      <c r="G37" s="28"/>
      <c r="H37" s="28"/>
      <c r="I37" s="59"/>
      <c r="J37" s="28"/>
      <c r="K37" s="29"/>
    </row>
    <row r="41" spans="2:11" s="5" customFormat="1" ht="7.5" customHeight="1">
      <c r="B41" s="60"/>
      <c r="C41" s="61"/>
      <c r="D41" s="61"/>
      <c r="E41" s="61"/>
      <c r="F41" s="61"/>
      <c r="G41" s="61"/>
      <c r="H41" s="61"/>
      <c r="I41" s="61"/>
      <c r="J41" s="61"/>
      <c r="K41" s="62"/>
    </row>
    <row r="42" spans="2:11" s="5" customFormat="1" ht="37.5" customHeight="1">
      <c r="B42" s="16"/>
      <c r="C42" s="11" t="s">
        <v>57</v>
      </c>
      <c r="D42" s="17"/>
      <c r="E42" s="17"/>
      <c r="F42" s="17"/>
      <c r="G42" s="17"/>
      <c r="H42" s="17"/>
      <c r="J42" s="17"/>
      <c r="K42" s="18"/>
    </row>
    <row r="43" spans="2:11" s="5" customFormat="1" ht="7.5" customHeight="1">
      <c r="B43" s="16"/>
      <c r="C43" s="17"/>
      <c r="D43" s="17"/>
      <c r="E43" s="17"/>
      <c r="F43" s="17"/>
      <c r="G43" s="17"/>
      <c r="H43" s="17"/>
      <c r="J43" s="17"/>
      <c r="K43" s="18"/>
    </row>
    <row r="44" spans="2:11" s="5" customFormat="1" ht="15" customHeight="1">
      <c r="B44" s="16"/>
      <c r="C44" s="15" t="s">
        <v>5</v>
      </c>
      <c r="D44" s="17"/>
      <c r="E44" s="17"/>
      <c r="F44" s="17"/>
      <c r="G44" s="17"/>
      <c r="H44" s="17"/>
      <c r="J44" s="17"/>
      <c r="K44" s="18"/>
    </row>
    <row r="45" spans="2:11" s="5" customFormat="1" ht="16.5" customHeight="1">
      <c r="B45" s="16"/>
      <c r="C45" s="17"/>
      <c r="D45" s="17"/>
      <c r="E45" s="223" t="e">
        <f>$E$7</f>
        <v>#REF!</v>
      </c>
      <c r="F45" s="219"/>
      <c r="G45" s="219"/>
      <c r="H45" s="219"/>
      <c r="J45" s="17"/>
      <c r="K45" s="18"/>
    </row>
    <row r="46" spans="2:11" s="5" customFormat="1" ht="15" customHeight="1">
      <c r="B46" s="16"/>
      <c r="C46" s="15" t="s">
        <v>56</v>
      </c>
      <c r="D46" s="17"/>
      <c r="E46" s="17"/>
      <c r="F46" s="17"/>
      <c r="G46" s="17"/>
      <c r="H46" s="17"/>
      <c r="J46" s="17"/>
      <c r="K46" s="18"/>
    </row>
    <row r="47" spans="2:11" s="5" customFormat="1" ht="19.5" customHeight="1">
      <c r="B47" s="16"/>
      <c r="C47" s="17"/>
      <c r="D47" s="17"/>
      <c r="E47" s="218" t="str">
        <f>$E$9</f>
        <v>21 - SO 02 - 01 DRTÍRNA</v>
      </c>
      <c r="F47" s="219"/>
      <c r="G47" s="219"/>
      <c r="H47" s="219"/>
      <c r="J47" s="17"/>
      <c r="K47" s="18"/>
    </row>
    <row r="48" spans="2:11" s="5" customFormat="1" ht="7.5" customHeight="1">
      <c r="B48" s="16"/>
      <c r="C48" s="17"/>
      <c r="D48" s="17"/>
      <c r="E48" s="17"/>
      <c r="F48" s="17"/>
      <c r="G48" s="17"/>
      <c r="H48" s="17"/>
      <c r="J48" s="17"/>
      <c r="K48" s="18"/>
    </row>
    <row r="49" spans="2:11" s="5" customFormat="1" ht="18.75" customHeight="1">
      <c r="B49" s="16"/>
      <c r="C49" s="15" t="s">
        <v>9</v>
      </c>
      <c r="D49" s="17"/>
      <c r="E49" s="17"/>
      <c r="F49" s="14" t="str">
        <f>$F$12</f>
        <v>Komořany</v>
      </c>
      <c r="G49" s="17"/>
      <c r="H49" s="17"/>
      <c r="I49" s="46" t="s">
        <v>11</v>
      </c>
      <c r="J49" s="33" t="e">
        <f>IF($J$12="","",$J$12)</f>
        <v>#REF!</v>
      </c>
      <c r="K49" s="18"/>
    </row>
    <row r="50" spans="2:11" s="5" customFormat="1" ht="7.5" customHeight="1">
      <c r="B50" s="16"/>
      <c r="C50" s="17"/>
      <c r="D50" s="17"/>
      <c r="E50" s="17"/>
      <c r="F50" s="17"/>
      <c r="G50" s="17"/>
      <c r="H50" s="17"/>
      <c r="J50" s="17"/>
      <c r="K50" s="18"/>
    </row>
    <row r="51" spans="2:11" s="5" customFormat="1" ht="15.75" customHeight="1">
      <c r="B51" s="16"/>
      <c r="C51" s="15" t="s">
        <v>13</v>
      </c>
      <c r="D51" s="17"/>
      <c r="E51" s="17"/>
      <c r="F51" s="14" t="str">
        <f>$E$15</f>
        <v>Severní energetická a.s.</v>
      </c>
      <c r="G51" s="17"/>
      <c r="H51" s="17"/>
      <c r="I51" s="46" t="s">
        <v>18</v>
      </c>
      <c r="J51" s="14" t="str">
        <f>$E$21</f>
        <v>Ing. Vlastimil Brabec</v>
      </c>
      <c r="K51" s="18"/>
    </row>
    <row r="52" spans="2:11" s="5" customFormat="1" ht="15" customHeight="1">
      <c r="B52" s="16"/>
      <c r="C52" s="15" t="s">
        <v>17</v>
      </c>
      <c r="D52" s="17"/>
      <c r="E52" s="17"/>
      <c r="F52" s="14" t="e">
        <f>IF($E$18="","",$E$18)</f>
        <v>#REF!</v>
      </c>
      <c r="G52" s="17"/>
      <c r="H52" s="17"/>
      <c r="J52" s="17"/>
      <c r="K52" s="18"/>
    </row>
    <row r="53" spans="2:11" s="5" customFormat="1" ht="11.25" customHeight="1">
      <c r="B53" s="16"/>
      <c r="C53" s="17"/>
      <c r="D53" s="17"/>
      <c r="E53" s="17"/>
      <c r="F53" s="17"/>
      <c r="G53" s="17"/>
      <c r="H53" s="17"/>
      <c r="J53" s="17"/>
      <c r="K53" s="18"/>
    </row>
    <row r="54" spans="2:11" s="5" customFormat="1" ht="30" customHeight="1">
      <c r="B54" s="16"/>
      <c r="C54" s="63" t="s">
        <v>58</v>
      </c>
      <c r="D54" s="21"/>
      <c r="E54" s="21"/>
      <c r="F54" s="21"/>
      <c r="G54" s="21"/>
      <c r="H54" s="21"/>
      <c r="I54" s="64"/>
      <c r="J54" s="65" t="s">
        <v>59</v>
      </c>
      <c r="K54" s="26"/>
    </row>
    <row r="55" spans="2:11" s="5" customFormat="1" ht="11.25" customHeight="1">
      <c r="B55" s="16"/>
      <c r="C55" s="17"/>
      <c r="D55" s="17"/>
      <c r="E55" s="17"/>
      <c r="F55" s="17"/>
      <c r="G55" s="17"/>
      <c r="H55" s="17"/>
      <c r="J55" s="17"/>
      <c r="K55" s="18"/>
    </row>
    <row r="56" spans="2:47" s="5" customFormat="1" ht="30" customHeight="1">
      <c r="B56" s="16"/>
      <c r="C56" s="42" t="s">
        <v>60</v>
      </c>
      <c r="D56" s="17"/>
      <c r="E56" s="17"/>
      <c r="F56" s="17"/>
      <c r="G56" s="17"/>
      <c r="H56" s="17"/>
      <c r="J56" s="43">
        <f>ROUNDUP($J$89,2)</f>
        <v>0</v>
      </c>
      <c r="K56" s="18"/>
      <c r="AU56" s="5" t="s">
        <v>61</v>
      </c>
    </row>
    <row r="57" spans="2:11" s="44" customFormat="1" ht="25.5" customHeight="1">
      <c r="B57" s="66"/>
      <c r="C57" s="67"/>
      <c r="D57" s="68" t="s">
        <v>106</v>
      </c>
      <c r="E57" s="68"/>
      <c r="F57" s="68"/>
      <c r="G57" s="68"/>
      <c r="H57" s="68"/>
      <c r="I57" s="69"/>
      <c r="J57" s="70">
        <f>ROUNDUP($J$90,2)</f>
        <v>0</v>
      </c>
      <c r="K57" s="71"/>
    </row>
    <row r="58" spans="2:11" s="72" customFormat="1" ht="21" customHeight="1">
      <c r="B58" s="73"/>
      <c r="C58" s="74"/>
      <c r="D58" s="75" t="s">
        <v>107</v>
      </c>
      <c r="E58" s="75"/>
      <c r="F58" s="75"/>
      <c r="G58" s="75"/>
      <c r="H58" s="75"/>
      <c r="I58" s="76"/>
      <c r="J58" s="77">
        <f>ROUNDUP($J$91,2)</f>
        <v>0</v>
      </c>
      <c r="K58" s="78"/>
    </row>
    <row r="59" spans="2:11" s="72" customFormat="1" ht="21" customHeight="1">
      <c r="B59" s="73"/>
      <c r="C59" s="74"/>
      <c r="D59" s="75" t="s">
        <v>111</v>
      </c>
      <c r="E59" s="75"/>
      <c r="F59" s="75"/>
      <c r="G59" s="75"/>
      <c r="H59" s="75"/>
      <c r="I59" s="76"/>
      <c r="J59" s="77">
        <f>ROUNDUP($J$92,2)</f>
        <v>0</v>
      </c>
      <c r="K59" s="78"/>
    </row>
    <row r="60" spans="2:11" s="72" customFormat="1" ht="15.75" customHeight="1">
      <c r="B60" s="73"/>
      <c r="C60" s="74"/>
      <c r="D60" s="75" t="s">
        <v>112</v>
      </c>
      <c r="E60" s="75"/>
      <c r="F60" s="75"/>
      <c r="G60" s="75"/>
      <c r="H60" s="75"/>
      <c r="I60" s="76"/>
      <c r="J60" s="77">
        <f>ROUNDUP($J$96,2)</f>
        <v>0</v>
      </c>
      <c r="K60" s="78"/>
    </row>
    <row r="61" spans="2:11" s="72" customFormat="1" ht="21" customHeight="1">
      <c r="B61" s="73"/>
      <c r="C61" s="74"/>
      <c r="D61" s="75" t="s">
        <v>113</v>
      </c>
      <c r="E61" s="75"/>
      <c r="F61" s="75"/>
      <c r="G61" s="75"/>
      <c r="H61" s="75"/>
      <c r="I61" s="76"/>
      <c r="J61" s="77">
        <f>ROUNDUP($J$100,2)</f>
        <v>0</v>
      </c>
      <c r="K61" s="78"/>
    </row>
    <row r="62" spans="2:11" s="72" customFormat="1" ht="15.75" customHeight="1">
      <c r="B62" s="73"/>
      <c r="C62" s="74"/>
      <c r="D62" s="75" t="s">
        <v>115</v>
      </c>
      <c r="E62" s="75"/>
      <c r="F62" s="75"/>
      <c r="G62" s="75"/>
      <c r="H62" s="75"/>
      <c r="I62" s="76"/>
      <c r="J62" s="77">
        <f>ROUNDUP($J$105,2)</f>
        <v>0</v>
      </c>
      <c r="K62" s="78"/>
    </row>
    <row r="63" spans="2:11" s="44" customFormat="1" ht="25.5" customHeight="1">
      <c r="B63" s="66"/>
      <c r="C63" s="67"/>
      <c r="D63" s="68" t="s">
        <v>62</v>
      </c>
      <c r="E63" s="68"/>
      <c r="F63" s="68"/>
      <c r="G63" s="68"/>
      <c r="H63" s="68"/>
      <c r="I63" s="69"/>
      <c r="J63" s="70">
        <f>ROUNDUP($J$117,2)</f>
        <v>0</v>
      </c>
      <c r="K63" s="71"/>
    </row>
    <row r="64" spans="2:11" s="72" customFormat="1" ht="21" customHeight="1">
      <c r="B64" s="73"/>
      <c r="C64" s="74"/>
      <c r="D64" s="75" t="s">
        <v>116</v>
      </c>
      <c r="E64" s="75"/>
      <c r="F64" s="75"/>
      <c r="G64" s="75"/>
      <c r="H64" s="75"/>
      <c r="I64" s="76"/>
      <c r="J64" s="77">
        <f>ROUNDUP($J$118,2)</f>
        <v>0</v>
      </c>
      <c r="K64" s="78"/>
    </row>
    <row r="65" spans="2:11" s="72" customFormat="1" ht="21" customHeight="1">
      <c r="B65" s="73"/>
      <c r="C65" s="74"/>
      <c r="D65" s="75" t="s">
        <v>63</v>
      </c>
      <c r="E65" s="75"/>
      <c r="F65" s="75"/>
      <c r="G65" s="75"/>
      <c r="H65" s="75"/>
      <c r="I65" s="76"/>
      <c r="J65" s="77">
        <f>ROUNDUP($J$142,2)</f>
        <v>0</v>
      </c>
      <c r="K65" s="78"/>
    </row>
    <row r="66" spans="2:11" s="72" customFormat="1" ht="21" customHeight="1">
      <c r="B66" s="73"/>
      <c r="C66" s="74"/>
      <c r="D66" s="75" t="s">
        <v>118</v>
      </c>
      <c r="E66" s="75"/>
      <c r="F66" s="75"/>
      <c r="G66" s="75"/>
      <c r="H66" s="75"/>
      <c r="I66" s="76"/>
      <c r="J66" s="77">
        <f>ROUNDUP($J$162,2)</f>
        <v>0</v>
      </c>
      <c r="K66" s="78"/>
    </row>
    <row r="67" spans="2:11" s="72" customFormat="1" ht="21" customHeight="1">
      <c r="B67" s="73"/>
      <c r="C67" s="74"/>
      <c r="D67" s="75" t="s">
        <v>119</v>
      </c>
      <c r="E67" s="75"/>
      <c r="F67" s="75"/>
      <c r="G67" s="75"/>
      <c r="H67" s="75"/>
      <c r="I67" s="76"/>
      <c r="J67" s="77">
        <f>ROUNDUP($J$176,2)</f>
        <v>0</v>
      </c>
      <c r="K67" s="78"/>
    </row>
    <row r="68" spans="2:11" s="72" customFormat="1" ht="21" customHeight="1">
      <c r="B68" s="73"/>
      <c r="C68" s="74"/>
      <c r="D68" s="75" t="s">
        <v>120</v>
      </c>
      <c r="E68" s="75"/>
      <c r="F68" s="75"/>
      <c r="G68" s="75"/>
      <c r="H68" s="75"/>
      <c r="I68" s="76"/>
      <c r="J68" s="77">
        <f>ROUNDUP($J$183,2)</f>
        <v>0</v>
      </c>
      <c r="K68" s="78"/>
    </row>
    <row r="69" spans="2:11" s="72" customFormat="1" ht="21" customHeight="1">
      <c r="B69" s="73"/>
      <c r="C69" s="74"/>
      <c r="D69" s="75" t="s">
        <v>121</v>
      </c>
      <c r="E69" s="75"/>
      <c r="F69" s="75"/>
      <c r="G69" s="75"/>
      <c r="H69" s="75"/>
      <c r="I69" s="76"/>
      <c r="J69" s="77">
        <f>ROUNDUP($J$194,2)</f>
        <v>0</v>
      </c>
      <c r="K69" s="78"/>
    </row>
    <row r="70" spans="2:11" s="5" customFormat="1" ht="22.5" customHeight="1">
      <c r="B70" s="16"/>
      <c r="C70" s="17"/>
      <c r="D70" s="17"/>
      <c r="E70" s="17"/>
      <c r="F70" s="17"/>
      <c r="G70" s="17"/>
      <c r="H70" s="17"/>
      <c r="J70" s="17"/>
      <c r="K70" s="18"/>
    </row>
    <row r="71" spans="2:11" s="5" customFormat="1" ht="7.5" customHeight="1">
      <c r="B71" s="27"/>
      <c r="C71" s="28"/>
      <c r="D71" s="28"/>
      <c r="E71" s="28"/>
      <c r="F71" s="28"/>
      <c r="G71" s="28"/>
      <c r="H71" s="28"/>
      <c r="I71" s="59"/>
      <c r="J71" s="28"/>
      <c r="K71" s="29"/>
    </row>
    <row r="75" spans="2:12" s="5" customFormat="1" ht="7.5" customHeight="1">
      <c r="B75" s="30"/>
      <c r="C75" s="31"/>
      <c r="D75" s="31"/>
      <c r="E75" s="31"/>
      <c r="F75" s="31"/>
      <c r="G75" s="31"/>
      <c r="H75" s="31"/>
      <c r="I75" s="61"/>
      <c r="J75" s="31"/>
      <c r="K75" s="31"/>
      <c r="L75" s="32"/>
    </row>
    <row r="76" spans="2:12" s="5" customFormat="1" ht="37.5" customHeight="1">
      <c r="B76" s="16"/>
      <c r="C76" s="11" t="s">
        <v>64</v>
      </c>
      <c r="D76" s="17"/>
      <c r="E76" s="17"/>
      <c r="F76" s="17"/>
      <c r="G76" s="17"/>
      <c r="H76" s="17"/>
      <c r="J76" s="17"/>
      <c r="K76" s="17"/>
      <c r="L76" s="32"/>
    </row>
    <row r="77" spans="2:12" s="5" customFormat="1" ht="7.5" customHeight="1">
      <c r="B77" s="16"/>
      <c r="C77" s="17"/>
      <c r="D77" s="17"/>
      <c r="E77" s="17"/>
      <c r="F77" s="17"/>
      <c r="G77" s="17"/>
      <c r="H77" s="17"/>
      <c r="J77" s="17"/>
      <c r="K77" s="17"/>
      <c r="L77" s="32"/>
    </row>
    <row r="78" spans="2:12" s="5" customFormat="1" ht="15" customHeight="1">
      <c r="B78" s="16"/>
      <c r="C78" s="15" t="s">
        <v>5</v>
      </c>
      <c r="D78" s="17"/>
      <c r="E78" s="17"/>
      <c r="F78" s="17"/>
      <c r="G78" s="17"/>
      <c r="H78" s="17"/>
      <c r="J78" s="17"/>
      <c r="K78" s="17"/>
      <c r="L78" s="32"/>
    </row>
    <row r="79" spans="2:12" s="5" customFormat="1" ht="16.5" customHeight="1">
      <c r="B79" s="16"/>
      <c r="C79" s="17"/>
      <c r="D79" s="17"/>
      <c r="E79" s="223" t="e">
        <f>$E$7</f>
        <v>#REF!</v>
      </c>
      <c r="F79" s="219"/>
      <c r="G79" s="219"/>
      <c r="H79" s="219"/>
      <c r="J79" s="17"/>
      <c r="K79" s="17"/>
      <c r="L79" s="32"/>
    </row>
    <row r="80" spans="2:12" s="5" customFormat="1" ht="15" customHeight="1">
      <c r="B80" s="16"/>
      <c r="C80" s="15" t="s">
        <v>56</v>
      </c>
      <c r="D80" s="17"/>
      <c r="E80" s="17"/>
      <c r="F80" s="17"/>
      <c r="G80" s="17"/>
      <c r="H80" s="17"/>
      <c r="J80" s="17"/>
      <c r="K80" s="17"/>
      <c r="L80" s="32"/>
    </row>
    <row r="81" spans="2:12" s="5" customFormat="1" ht="19.5" customHeight="1">
      <c r="B81" s="16"/>
      <c r="C81" s="17"/>
      <c r="D81" s="17"/>
      <c r="E81" s="218" t="str">
        <f>$E$9</f>
        <v>21 - SO 02 - 01 DRTÍRNA</v>
      </c>
      <c r="F81" s="219"/>
      <c r="G81" s="219"/>
      <c r="H81" s="219"/>
      <c r="J81" s="17"/>
      <c r="K81" s="17"/>
      <c r="L81" s="32"/>
    </row>
    <row r="82" spans="2:12" s="5" customFormat="1" ht="7.5" customHeight="1">
      <c r="B82" s="16"/>
      <c r="C82" s="17"/>
      <c r="D82" s="17"/>
      <c r="E82" s="17"/>
      <c r="F82" s="17"/>
      <c r="G82" s="17"/>
      <c r="H82" s="17"/>
      <c r="J82" s="17"/>
      <c r="K82" s="17"/>
      <c r="L82" s="32"/>
    </row>
    <row r="83" spans="2:12" s="5" customFormat="1" ht="18.75" customHeight="1">
      <c r="B83" s="16"/>
      <c r="C83" s="15" t="s">
        <v>9</v>
      </c>
      <c r="D83" s="17"/>
      <c r="E83" s="17"/>
      <c r="F83" s="14" t="str">
        <f>$F$12</f>
        <v>Komořany</v>
      </c>
      <c r="G83" s="17"/>
      <c r="H83" s="17"/>
      <c r="I83" s="46" t="s">
        <v>11</v>
      </c>
      <c r="J83" s="33" t="e">
        <f>IF($J$12="","",$J$12)</f>
        <v>#REF!</v>
      </c>
      <c r="K83" s="17"/>
      <c r="L83" s="32"/>
    </row>
    <row r="84" spans="2:12" s="5" customFormat="1" ht="7.5" customHeight="1">
      <c r="B84" s="16"/>
      <c r="C84" s="17"/>
      <c r="D84" s="17"/>
      <c r="E84" s="17"/>
      <c r="F84" s="17"/>
      <c r="G84" s="17"/>
      <c r="H84" s="17"/>
      <c r="J84" s="17"/>
      <c r="K84" s="17"/>
      <c r="L84" s="32"/>
    </row>
    <row r="85" spans="2:12" s="5" customFormat="1" ht="15.75" customHeight="1">
      <c r="B85" s="16"/>
      <c r="C85" s="15" t="s">
        <v>13</v>
      </c>
      <c r="D85" s="17"/>
      <c r="E85" s="17"/>
      <c r="F85" s="14" t="str">
        <f>$E$15</f>
        <v>Severní energetická a.s.</v>
      </c>
      <c r="G85" s="17"/>
      <c r="H85" s="17"/>
      <c r="I85" s="46" t="s">
        <v>18</v>
      </c>
      <c r="J85" s="14" t="str">
        <f>$E$21</f>
        <v>Ing. Vlastimil Brabec</v>
      </c>
      <c r="K85" s="17"/>
      <c r="L85" s="32"/>
    </row>
    <row r="86" spans="2:12" s="5" customFormat="1" ht="15" customHeight="1">
      <c r="B86" s="16"/>
      <c r="C86" s="15" t="s">
        <v>17</v>
      </c>
      <c r="D86" s="17"/>
      <c r="E86" s="17"/>
      <c r="F86" s="14" t="e">
        <f>IF($E$18="","",$E$18)</f>
        <v>#REF!</v>
      </c>
      <c r="G86" s="17"/>
      <c r="H86" s="17"/>
      <c r="J86" s="17"/>
      <c r="K86" s="17"/>
      <c r="L86" s="32"/>
    </row>
    <row r="87" spans="2:12" s="5" customFormat="1" ht="11.25" customHeight="1">
      <c r="B87" s="16"/>
      <c r="C87" s="17"/>
      <c r="D87" s="17"/>
      <c r="E87" s="17"/>
      <c r="F87" s="17"/>
      <c r="G87" s="17"/>
      <c r="H87" s="17"/>
      <c r="J87" s="17"/>
      <c r="K87" s="17"/>
      <c r="L87" s="32"/>
    </row>
    <row r="88" spans="2:20" s="79" customFormat="1" ht="30" customHeight="1">
      <c r="B88" s="80"/>
      <c r="C88" s="81" t="s">
        <v>65</v>
      </c>
      <c r="D88" s="82" t="s">
        <v>35</v>
      </c>
      <c r="E88" s="82" t="s">
        <v>34</v>
      </c>
      <c r="F88" s="82" t="s">
        <v>66</v>
      </c>
      <c r="G88" s="82" t="s">
        <v>67</v>
      </c>
      <c r="H88" s="82" t="s">
        <v>68</v>
      </c>
      <c r="I88" s="83" t="s">
        <v>69</v>
      </c>
      <c r="J88" s="82" t="s">
        <v>70</v>
      </c>
      <c r="K88" s="84" t="s">
        <v>71</v>
      </c>
      <c r="L88" s="85"/>
      <c r="M88" s="37" t="s">
        <v>72</v>
      </c>
      <c r="N88" s="38" t="s">
        <v>25</v>
      </c>
      <c r="O88" s="38" t="s">
        <v>73</v>
      </c>
      <c r="P88" s="38" t="s">
        <v>74</v>
      </c>
      <c r="Q88" s="38" t="s">
        <v>75</v>
      </c>
      <c r="R88" s="38" t="s">
        <v>76</v>
      </c>
      <c r="S88" s="38" t="s">
        <v>77</v>
      </c>
      <c r="T88" s="39" t="s">
        <v>78</v>
      </c>
    </row>
    <row r="89" spans="2:63" s="5" customFormat="1" ht="30" customHeight="1">
      <c r="B89" s="16"/>
      <c r="C89" s="42" t="s">
        <v>60</v>
      </c>
      <c r="D89" s="17"/>
      <c r="E89" s="17"/>
      <c r="F89" s="17"/>
      <c r="G89" s="17"/>
      <c r="H89" s="17"/>
      <c r="J89" s="86">
        <f>$BK$89</f>
        <v>0</v>
      </c>
      <c r="K89" s="17"/>
      <c r="L89" s="32"/>
      <c r="M89" s="40"/>
      <c r="N89" s="41"/>
      <c r="O89" s="41"/>
      <c r="P89" s="87">
        <f>$P$90+$P$117</f>
        <v>0</v>
      </c>
      <c r="Q89" s="41"/>
      <c r="R89" s="87">
        <f>$R$90+$R$117</f>
        <v>1.69820534</v>
      </c>
      <c r="S89" s="41"/>
      <c r="T89" s="88">
        <f>$T$90+$T$117</f>
        <v>0.045355999999999994</v>
      </c>
      <c r="AT89" s="5" t="s">
        <v>36</v>
      </c>
      <c r="AU89" s="5" t="s">
        <v>61</v>
      </c>
      <c r="BK89" s="89">
        <f>$BK$90+$BK$117</f>
        <v>0</v>
      </c>
    </row>
    <row r="90" spans="2:63" s="90" customFormat="1" ht="37.5" customHeight="1">
      <c r="B90" s="91"/>
      <c r="C90" s="92"/>
      <c r="D90" s="92" t="s">
        <v>36</v>
      </c>
      <c r="E90" s="93" t="s">
        <v>122</v>
      </c>
      <c r="F90" s="93" t="s">
        <v>123</v>
      </c>
      <c r="G90" s="92"/>
      <c r="H90" s="92"/>
      <c r="J90" s="94">
        <f>$BK$90</f>
        <v>0</v>
      </c>
      <c r="K90" s="92"/>
      <c r="L90" s="95"/>
      <c r="M90" s="96"/>
      <c r="N90" s="92"/>
      <c r="O90" s="92"/>
      <c r="P90" s="97">
        <f>$P$91+$P$92+$P$100</f>
        <v>0</v>
      </c>
      <c r="Q90" s="92"/>
      <c r="R90" s="97">
        <f>$R$91+$R$92+$R$100</f>
        <v>0.4185054</v>
      </c>
      <c r="S90" s="92"/>
      <c r="T90" s="98">
        <f>$T$91+$T$92+$T$100</f>
        <v>0</v>
      </c>
      <c r="AR90" s="99" t="s">
        <v>8</v>
      </c>
      <c r="AT90" s="99" t="s">
        <v>36</v>
      </c>
      <c r="AU90" s="99" t="s">
        <v>37</v>
      </c>
      <c r="AY90" s="99" t="s">
        <v>81</v>
      </c>
      <c r="BK90" s="100">
        <f>$BK$91+$BK$92+$BK$100</f>
        <v>0</v>
      </c>
    </row>
    <row r="91" spans="2:63" s="90" customFormat="1" ht="21" customHeight="1">
      <c r="B91" s="91"/>
      <c r="C91" s="92"/>
      <c r="D91" s="92" t="s">
        <v>36</v>
      </c>
      <c r="E91" s="101" t="s">
        <v>91</v>
      </c>
      <c r="F91" s="101" t="s">
        <v>124</v>
      </c>
      <c r="G91" s="92"/>
      <c r="H91" s="92"/>
      <c r="J91" s="102">
        <f>$BK$91</f>
        <v>0</v>
      </c>
      <c r="K91" s="92"/>
      <c r="L91" s="95"/>
      <c r="M91" s="96"/>
      <c r="N91" s="92"/>
      <c r="O91" s="92"/>
      <c r="P91" s="97">
        <v>0</v>
      </c>
      <c r="Q91" s="92"/>
      <c r="R91" s="97">
        <v>0</v>
      </c>
      <c r="S91" s="92"/>
      <c r="T91" s="98">
        <v>0</v>
      </c>
      <c r="AR91" s="99" t="s">
        <v>8</v>
      </c>
      <c r="AT91" s="99" t="s">
        <v>36</v>
      </c>
      <c r="AU91" s="99" t="s">
        <v>8</v>
      </c>
      <c r="AY91" s="99" t="s">
        <v>81</v>
      </c>
      <c r="BK91" s="100">
        <v>0</v>
      </c>
    </row>
    <row r="92" spans="2:63" s="90" customFormat="1" ht="21" customHeight="1">
      <c r="B92" s="91"/>
      <c r="C92" s="92"/>
      <c r="D92" s="92" t="s">
        <v>36</v>
      </c>
      <c r="E92" s="101" t="s">
        <v>98</v>
      </c>
      <c r="F92" s="101" t="s">
        <v>154</v>
      </c>
      <c r="G92" s="92"/>
      <c r="H92" s="92"/>
      <c r="J92" s="102">
        <f>$BK$92</f>
        <v>0</v>
      </c>
      <c r="K92" s="92"/>
      <c r="L92" s="95"/>
      <c r="M92" s="96"/>
      <c r="N92" s="92"/>
      <c r="O92" s="92"/>
      <c r="P92" s="97">
        <f>$P$93+SUM($P$94:$P$96)</f>
        <v>0</v>
      </c>
      <c r="Q92" s="92"/>
      <c r="R92" s="97">
        <f>$R$93+SUM($R$94:$R$96)</f>
        <v>0.3925054</v>
      </c>
      <c r="S92" s="92"/>
      <c r="T92" s="98">
        <f>$T$93+SUM($T$94:$T$96)</f>
        <v>0</v>
      </c>
      <c r="AR92" s="99" t="s">
        <v>8</v>
      </c>
      <c r="AT92" s="99" t="s">
        <v>36</v>
      </c>
      <c r="AU92" s="99" t="s">
        <v>8</v>
      </c>
      <c r="AY92" s="99" t="s">
        <v>81</v>
      </c>
      <c r="BK92" s="100">
        <f>$BK$93+SUM($BK$94:$BK$96)</f>
        <v>0</v>
      </c>
    </row>
    <row r="93" spans="2:65" s="5" customFormat="1" ht="15.75" customHeight="1">
      <c r="B93" s="16"/>
      <c r="C93" s="103" t="s">
        <v>207</v>
      </c>
      <c r="D93" s="103" t="s">
        <v>84</v>
      </c>
      <c r="E93" s="104" t="s">
        <v>293</v>
      </c>
      <c r="F93" s="105" t="s">
        <v>294</v>
      </c>
      <c r="G93" s="106" t="s">
        <v>128</v>
      </c>
      <c r="H93" s="107">
        <v>5.125</v>
      </c>
      <c r="I93" s="108"/>
      <c r="J93" s="109">
        <f>ROUND($I$93*$H$93,2)</f>
        <v>0</v>
      </c>
      <c r="K93" s="105" t="s">
        <v>129</v>
      </c>
      <c r="L93" s="32"/>
      <c r="M93" s="110"/>
      <c r="N93" s="111" t="s">
        <v>26</v>
      </c>
      <c r="O93" s="17"/>
      <c r="P93" s="17"/>
      <c r="Q93" s="112">
        <v>0.0014</v>
      </c>
      <c r="R93" s="112">
        <f>$Q$93*$H$93</f>
        <v>0.007175</v>
      </c>
      <c r="S93" s="112">
        <v>0</v>
      </c>
      <c r="T93" s="113">
        <f>$S$93*$H$93</f>
        <v>0</v>
      </c>
      <c r="AR93" s="47" t="s">
        <v>94</v>
      </c>
      <c r="AT93" s="47" t="s">
        <v>84</v>
      </c>
      <c r="AU93" s="47" t="s">
        <v>39</v>
      </c>
      <c r="AY93" s="5" t="s">
        <v>81</v>
      </c>
      <c r="BE93" s="114">
        <f>IF($N$93="základní",$J$93,0)</f>
        <v>0</v>
      </c>
      <c r="BF93" s="114">
        <f>IF($N$93="snížená",$J$93,0)</f>
        <v>0</v>
      </c>
      <c r="BG93" s="114">
        <f>IF($N$93="zákl. přenesená",$J$93,0)</f>
        <v>0</v>
      </c>
      <c r="BH93" s="114">
        <f>IF($N$93="sníž. přenesená",$J$93,0)</f>
        <v>0</v>
      </c>
      <c r="BI93" s="114">
        <f>IF($N$93="nulová",$J$93,0)</f>
        <v>0</v>
      </c>
      <c r="BJ93" s="47" t="s">
        <v>8</v>
      </c>
      <c r="BK93" s="114">
        <f>ROUND($I$93*$H$93,2)</f>
        <v>0</v>
      </c>
      <c r="BL93" s="47" t="s">
        <v>94</v>
      </c>
      <c r="BM93" s="47" t="s">
        <v>295</v>
      </c>
    </row>
    <row r="94" spans="2:47" s="5" customFormat="1" ht="16.5" customHeight="1">
      <c r="B94" s="16"/>
      <c r="C94" s="17"/>
      <c r="D94" s="115" t="s">
        <v>87</v>
      </c>
      <c r="E94" s="17"/>
      <c r="F94" s="116" t="s">
        <v>296</v>
      </c>
      <c r="G94" s="17"/>
      <c r="H94" s="17"/>
      <c r="J94" s="17"/>
      <c r="K94" s="17"/>
      <c r="L94" s="32"/>
      <c r="M94" s="35"/>
      <c r="N94" s="17"/>
      <c r="O94" s="17"/>
      <c r="P94" s="17"/>
      <c r="Q94" s="17"/>
      <c r="R94" s="17"/>
      <c r="S94" s="17"/>
      <c r="T94" s="36"/>
      <c r="AT94" s="5" t="s">
        <v>87</v>
      </c>
      <c r="AU94" s="5" t="s">
        <v>39</v>
      </c>
    </row>
    <row r="95" spans="2:51" s="5" customFormat="1" ht="15.75" customHeight="1">
      <c r="B95" s="128"/>
      <c r="C95" s="129"/>
      <c r="D95" s="127" t="s">
        <v>130</v>
      </c>
      <c r="E95" s="129"/>
      <c r="F95" s="130" t="s">
        <v>297</v>
      </c>
      <c r="G95" s="129"/>
      <c r="H95" s="131">
        <v>5.125</v>
      </c>
      <c r="J95" s="129"/>
      <c r="K95" s="129"/>
      <c r="L95" s="132"/>
      <c r="M95" s="133"/>
      <c r="N95" s="129"/>
      <c r="O95" s="129"/>
      <c r="P95" s="129"/>
      <c r="Q95" s="129"/>
      <c r="R95" s="129"/>
      <c r="S95" s="129"/>
      <c r="T95" s="134"/>
      <c r="AT95" s="135" t="s">
        <v>130</v>
      </c>
      <c r="AU95" s="135" t="s">
        <v>39</v>
      </c>
      <c r="AV95" s="135" t="s">
        <v>39</v>
      </c>
      <c r="AW95" s="135" t="s">
        <v>61</v>
      </c>
      <c r="AX95" s="135" t="s">
        <v>37</v>
      </c>
      <c r="AY95" s="135" t="s">
        <v>81</v>
      </c>
    </row>
    <row r="96" spans="2:63" s="90" customFormat="1" ht="23.25" customHeight="1">
      <c r="B96" s="91"/>
      <c r="C96" s="92"/>
      <c r="D96" s="92" t="s">
        <v>36</v>
      </c>
      <c r="E96" s="101" t="s">
        <v>155</v>
      </c>
      <c r="F96" s="101" t="s">
        <v>156</v>
      </c>
      <c r="G96" s="92"/>
      <c r="H96" s="92"/>
      <c r="J96" s="102">
        <f>$BK$96</f>
        <v>0</v>
      </c>
      <c r="K96" s="92"/>
      <c r="L96" s="95"/>
      <c r="M96" s="96"/>
      <c r="N96" s="92"/>
      <c r="O96" s="92"/>
      <c r="P96" s="97">
        <f>SUM($P$97:$P$99)</f>
        <v>0</v>
      </c>
      <c r="Q96" s="92"/>
      <c r="R96" s="97">
        <f>SUM($R$97:$R$99)</f>
        <v>0.3853304</v>
      </c>
      <c r="S96" s="92"/>
      <c r="T96" s="98">
        <f>SUM($T$97:$T$99)</f>
        <v>0</v>
      </c>
      <c r="AR96" s="99" t="s">
        <v>8</v>
      </c>
      <c r="AT96" s="99" t="s">
        <v>36</v>
      </c>
      <c r="AU96" s="99" t="s">
        <v>39</v>
      </c>
      <c r="AY96" s="99" t="s">
        <v>81</v>
      </c>
      <c r="BK96" s="100">
        <f>SUM($BK$97:$BK$99)</f>
        <v>0</v>
      </c>
    </row>
    <row r="97" spans="2:65" s="5" customFormat="1" ht="15.75" customHeight="1">
      <c r="B97" s="16"/>
      <c r="C97" s="103" t="s">
        <v>94</v>
      </c>
      <c r="D97" s="103" t="s">
        <v>84</v>
      </c>
      <c r="E97" s="104" t="s">
        <v>158</v>
      </c>
      <c r="F97" s="105" t="s">
        <v>159</v>
      </c>
      <c r="G97" s="106" t="s">
        <v>128</v>
      </c>
      <c r="H97" s="107">
        <v>74.102</v>
      </c>
      <c r="I97" s="108"/>
      <c r="J97" s="109">
        <f>ROUND($I$97*$H$97,2)</f>
        <v>0</v>
      </c>
      <c r="K97" s="105" t="s">
        <v>129</v>
      </c>
      <c r="L97" s="32"/>
      <c r="M97" s="110"/>
      <c r="N97" s="111" t="s">
        <v>26</v>
      </c>
      <c r="O97" s="17"/>
      <c r="P97" s="17"/>
      <c r="Q97" s="112">
        <v>0.0052</v>
      </c>
      <c r="R97" s="112">
        <f>$Q$97*$H$97</f>
        <v>0.3853304</v>
      </c>
      <c r="S97" s="112">
        <v>0</v>
      </c>
      <c r="T97" s="113">
        <f>$S$97*$H$97</f>
        <v>0</v>
      </c>
      <c r="AR97" s="47" t="s">
        <v>94</v>
      </c>
      <c r="AT97" s="47" t="s">
        <v>84</v>
      </c>
      <c r="AU97" s="47" t="s">
        <v>91</v>
      </c>
      <c r="AY97" s="5" t="s">
        <v>81</v>
      </c>
      <c r="BE97" s="114">
        <f>IF($N$97="základní",$J$97,0)</f>
        <v>0</v>
      </c>
      <c r="BF97" s="114">
        <f>IF($N$97="snížená",$J$97,0)</f>
        <v>0</v>
      </c>
      <c r="BG97" s="114">
        <f>IF($N$97="zákl. přenesená",$J$97,0)</f>
        <v>0</v>
      </c>
      <c r="BH97" s="114">
        <f>IF($N$97="sníž. přenesená",$J$97,0)</f>
        <v>0</v>
      </c>
      <c r="BI97" s="114">
        <f>IF($N$97="nulová",$J$97,0)</f>
        <v>0</v>
      </c>
      <c r="BJ97" s="47" t="s">
        <v>8</v>
      </c>
      <c r="BK97" s="114">
        <f>ROUND($I$97*$H$97,2)</f>
        <v>0</v>
      </c>
      <c r="BL97" s="47" t="s">
        <v>94</v>
      </c>
      <c r="BM97" s="47" t="s">
        <v>298</v>
      </c>
    </row>
    <row r="98" spans="2:47" s="5" customFormat="1" ht="27" customHeight="1">
      <c r="B98" s="16"/>
      <c r="C98" s="17"/>
      <c r="D98" s="115" t="s">
        <v>87</v>
      </c>
      <c r="E98" s="17"/>
      <c r="F98" s="116" t="s">
        <v>160</v>
      </c>
      <c r="G98" s="17"/>
      <c r="H98" s="17"/>
      <c r="J98" s="17"/>
      <c r="K98" s="17"/>
      <c r="L98" s="32"/>
      <c r="M98" s="35"/>
      <c r="N98" s="17"/>
      <c r="O98" s="17"/>
      <c r="P98" s="17"/>
      <c r="Q98" s="17"/>
      <c r="R98" s="17"/>
      <c r="S98" s="17"/>
      <c r="T98" s="36"/>
      <c r="AT98" s="5" t="s">
        <v>87</v>
      </c>
      <c r="AU98" s="5" t="s">
        <v>91</v>
      </c>
    </row>
    <row r="99" spans="2:51" s="5" customFormat="1" ht="15.75" customHeight="1">
      <c r="B99" s="128"/>
      <c r="C99" s="129"/>
      <c r="D99" s="127" t="s">
        <v>130</v>
      </c>
      <c r="E99" s="129"/>
      <c r="F99" s="130" t="s">
        <v>299</v>
      </c>
      <c r="G99" s="129"/>
      <c r="H99" s="131">
        <v>74.102</v>
      </c>
      <c r="J99" s="129"/>
      <c r="K99" s="129"/>
      <c r="L99" s="132"/>
      <c r="M99" s="133"/>
      <c r="N99" s="129"/>
      <c r="O99" s="129"/>
      <c r="P99" s="129"/>
      <c r="Q99" s="129"/>
      <c r="R99" s="129"/>
      <c r="S99" s="129"/>
      <c r="T99" s="134"/>
      <c r="AT99" s="135" t="s">
        <v>130</v>
      </c>
      <c r="AU99" s="135" t="s">
        <v>91</v>
      </c>
      <c r="AV99" s="135" t="s">
        <v>39</v>
      </c>
      <c r="AW99" s="135" t="s">
        <v>61</v>
      </c>
      <c r="AX99" s="135" t="s">
        <v>37</v>
      </c>
      <c r="AY99" s="135" t="s">
        <v>81</v>
      </c>
    </row>
    <row r="100" spans="2:63" s="90" customFormat="1" ht="30.75" customHeight="1">
      <c r="B100" s="91"/>
      <c r="C100" s="92"/>
      <c r="D100" s="92" t="s">
        <v>36</v>
      </c>
      <c r="E100" s="101" t="s">
        <v>93</v>
      </c>
      <c r="F100" s="101" t="s">
        <v>165</v>
      </c>
      <c r="G100" s="92"/>
      <c r="H100" s="92"/>
      <c r="J100" s="102">
        <f>$BK$100</f>
        <v>0</v>
      </c>
      <c r="K100" s="92"/>
      <c r="L100" s="95"/>
      <c r="M100" s="96"/>
      <c r="N100" s="92"/>
      <c r="O100" s="92"/>
      <c r="P100" s="97">
        <f>$P$101+SUM($P$102:$P$105)</f>
        <v>0</v>
      </c>
      <c r="Q100" s="92"/>
      <c r="R100" s="97">
        <f>$R$101+SUM($R$102:$R$105)</f>
        <v>0.026</v>
      </c>
      <c r="S100" s="92"/>
      <c r="T100" s="98">
        <f>$T$101+SUM($T$102:$T$105)</f>
        <v>0</v>
      </c>
      <c r="AR100" s="99" t="s">
        <v>8</v>
      </c>
      <c r="AT100" s="99" t="s">
        <v>36</v>
      </c>
      <c r="AU100" s="99" t="s">
        <v>8</v>
      </c>
      <c r="AY100" s="99" t="s">
        <v>81</v>
      </c>
      <c r="BK100" s="100">
        <f>$BK$101+SUM($BK$102:$BK$105)</f>
        <v>0</v>
      </c>
    </row>
    <row r="101" spans="2:65" s="5" customFormat="1" ht="15.75" customHeight="1">
      <c r="B101" s="16"/>
      <c r="C101" s="103" t="s">
        <v>250</v>
      </c>
      <c r="D101" s="103" t="s">
        <v>84</v>
      </c>
      <c r="E101" s="104" t="s">
        <v>300</v>
      </c>
      <c r="F101" s="105" t="s">
        <v>301</v>
      </c>
      <c r="G101" s="106" t="s">
        <v>89</v>
      </c>
      <c r="H101" s="107">
        <v>0.026</v>
      </c>
      <c r="I101" s="108"/>
      <c r="J101" s="109">
        <f>ROUND($I$101*$H$101,2)</f>
        <v>0</v>
      </c>
      <c r="K101" s="105" t="s">
        <v>129</v>
      </c>
      <c r="L101" s="32"/>
      <c r="M101" s="110"/>
      <c r="N101" s="111" t="s">
        <v>26</v>
      </c>
      <c r="O101" s="17"/>
      <c r="P101" s="17"/>
      <c r="Q101" s="112">
        <v>0</v>
      </c>
      <c r="R101" s="112">
        <f>$Q$101*$H$101</f>
        <v>0</v>
      </c>
      <c r="S101" s="112">
        <v>0</v>
      </c>
      <c r="T101" s="113">
        <f>$S$101*$H$101</f>
        <v>0</v>
      </c>
      <c r="AR101" s="47" t="s">
        <v>94</v>
      </c>
      <c r="AT101" s="47" t="s">
        <v>84</v>
      </c>
      <c r="AU101" s="47" t="s">
        <v>39</v>
      </c>
      <c r="AY101" s="5" t="s">
        <v>81</v>
      </c>
      <c r="BE101" s="114">
        <f>IF($N$101="základní",$J$101,0)</f>
        <v>0</v>
      </c>
      <c r="BF101" s="114">
        <f>IF($N$101="snížená",$J$101,0)</f>
        <v>0</v>
      </c>
      <c r="BG101" s="114">
        <f>IF($N$101="zákl. přenesená",$J$101,0)</f>
        <v>0</v>
      </c>
      <c r="BH101" s="114">
        <f>IF($N$101="sníž. přenesená",$J$101,0)</f>
        <v>0</v>
      </c>
      <c r="BI101" s="114">
        <f>IF($N$101="nulová",$J$101,0)</f>
        <v>0</v>
      </c>
      <c r="BJ101" s="47" t="s">
        <v>8</v>
      </c>
      <c r="BK101" s="114">
        <f>ROUND($I$101*$H$101,2)</f>
        <v>0</v>
      </c>
      <c r="BL101" s="47" t="s">
        <v>94</v>
      </c>
      <c r="BM101" s="47" t="s">
        <v>302</v>
      </c>
    </row>
    <row r="102" spans="2:47" s="5" customFormat="1" ht="16.5" customHeight="1">
      <c r="B102" s="16"/>
      <c r="C102" s="17"/>
      <c r="D102" s="115" t="s">
        <v>87</v>
      </c>
      <c r="E102" s="17"/>
      <c r="F102" s="116" t="s">
        <v>303</v>
      </c>
      <c r="G102" s="17"/>
      <c r="H102" s="17"/>
      <c r="J102" s="17"/>
      <c r="K102" s="17"/>
      <c r="L102" s="32"/>
      <c r="M102" s="35"/>
      <c r="N102" s="17"/>
      <c r="O102" s="17"/>
      <c r="P102" s="17"/>
      <c r="Q102" s="17"/>
      <c r="R102" s="17"/>
      <c r="S102" s="17"/>
      <c r="T102" s="36"/>
      <c r="AT102" s="5" t="s">
        <v>87</v>
      </c>
      <c r="AU102" s="5" t="s">
        <v>39</v>
      </c>
    </row>
    <row r="103" spans="2:65" s="5" customFormat="1" ht="15.75" customHeight="1">
      <c r="B103" s="16"/>
      <c r="C103" s="117" t="s">
        <v>304</v>
      </c>
      <c r="D103" s="117" t="s">
        <v>88</v>
      </c>
      <c r="E103" s="118" t="s">
        <v>305</v>
      </c>
      <c r="F103" s="119" t="s">
        <v>306</v>
      </c>
      <c r="G103" s="120" t="s">
        <v>89</v>
      </c>
      <c r="H103" s="121">
        <v>0.026</v>
      </c>
      <c r="I103" s="122"/>
      <c r="J103" s="123">
        <f>ROUND($I$103*$H$103,2)</f>
        <v>0</v>
      </c>
      <c r="K103" s="119" t="s">
        <v>129</v>
      </c>
      <c r="L103" s="124"/>
      <c r="M103" s="125"/>
      <c r="N103" s="126" t="s">
        <v>26</v>
      </c>
      <c r="O103" s="17"/>
      <c r="P103" s="17"/>
      <c r="Q103" s="112">
        <v>1</v>
      </c>
      <c r="R103" s="112">
        <f>$Q$103*$H$103</f>
        <v>0.026</v>
      </c>
      <c r="S103" s="112">
        <v>0</v>
      </c>
      <c r="T103" s="113">
        <f>$S$103*$H$103</f>
        <v>0</v>
      </c>
      <c r="AR103" s="47" t="s">
        <v>100</v>
      </c>
      <c r="AT103" s="47" t="s">
        <v>88</v>
      </c>
      <c r="AU103" s="47" t="s">
        <v>39</v>
      </c>
      <c r="AY103" s="5" t="s">
        <v>81</v>
      </c>
      <c r="BE103" s="114">
        <f>IF($N$103="základní",$J$103,0)</f>
        <v>0</v>
      </c>
      <c r="BF103" s="114">
        <f>IF($N$103="snížená",$J$103,0)</f>
        <v>0</v>
      </c>
      <c r="BG103" s="114">
        <f>IF($N$103="zákl. přenesená",$J$103,0)</f>
        <v>0</v>
      </c>
      <c r="BH103" s="114">
        <f>IF($N$103="sníž. přenesená",$J$103,0)</f>
        <v>0</v>
      </c>
      <c r="BI103" s="114">
        <f>IF($N$103="nulová",$J$103,0)</f>
        <v>0</v>
      </c>
      <c r="BJ103" s="47" t="s">
        <v>8</v>
      </c>
      <c r="BK103" s="114">
        <f>ROUND($I$103*$H$103,2)</f>
        <v>0</v>
      </c>
      <c r="BL103" s="47" t="s">
        <v>94</v>
      </c>
      <c r="BM103" s="47" t="s">
        <v>307</v>
      </c>
    </row>
    <row r="104" spans="2:47" s="5" customFormat="1" ht="16.5" customHeight="1">
      <c r="B104" s="16"/>
      <c r="C104" s="17"/>
      <c r="D104" s="115" t="s">
        <v>87</v>
      </c>
      <c r="E104" s="17"/>
      <c r="F104" s="116" t="s">
        <v>308</v>
      </c>
      <c r="G104" s="17"/>
      <c r="H104" s="17"/>
      <c r="J104" s="17"/>
      <c r="K104" s="17"/>
      <c r="L104" s="32"/>
      <c r="M104" s="35"/>
      <c r="N104" s="17"/>
      <c r="O104" s="17"/>
      <c r="P104" s="17"/>
      <c r="Q104" s="17"/>
      <c r="R104" s="17"/>
      <c r="S104" s="17"/>
      <c r="T104" s="36"/>
      <c r="AT104" s="5" t="s">
        <v>87</v>
      </c>
      <c r="AU104" s="5" t="s">
        <v>39</v>
      </c>
    </row>
    <row r="105" spans="2:63" s="90" customFormat="1" ht="23.25" customHeight="1">
      <c r="B105" s="91"/>
      <c r="C105" s="92"/>
      <c r="D105" s="92" t="s">
        <v>36</v>
      </c>
      <c r="E105" s="101" t="s">
        <v>168</v>
      </c>
      <c r="F105" s="101" t="s">
        <v>169</v>
      </c>
      <c r="G105" s="92"/>
      <c r="H105" s="92"/>
      <c r="J105" s="102">
        <f>$BK$105</f>
        <v>0</v>
      </c>
      <c r="K105" s="92"/>
      <c r="L105" s="95"/>
      <c r="M105" s="96"/>
      <c r="N105" s="92"/>
      <c r="O105" s="92"/>
      <c r="P105" s="97">
        <f>SUM($P$106:$P$116)</f>
        <v>0</v>
      </c>
      <c r="Q105" s="92"/>
      <c r="R105" s="97">
        <f>SUM($R$106:$R$116)</f>
        <v>0</v>
      </c>
      <c r="S105" s="92"/>
      <c r="T105" s="98">
        <f>SUM($T$106:$T$116)</f>
        <v>0</v>
      </c>
      <c r="AR105" s="99" t="s">
        <v>8</v>
      </c>
      <c r="AT105" s="99" t="s">
        <v>36</v>
      </c>
      <c r="AU105" s="99" t="s">
        <v>39</v>
      </c>
      <c r="AY105" s="99" t="s">
        <v>81</v>
      </c>
      <c r="BK105" s="100">
        <f>SUM($BK$106:$BK$116)</f>
        <v>0</v>
      </c>
    </row>
    <row r="106" spans="2:65" s="5" customFormat="1" ht="15.75" customHeight="1">
      <c r="B106" s="16"/>
      <c r="C106" s="103" t="s">
        <v>161</v>
      </c>
      <c r="D106" s="103" t="s">
        <v>84</v>
      </c>
      <c r="E106" s="104" t="s">
        <v>170</v>
      </c>
      <c r="F106" s="105" t="s">
        <v>171</v>
      </c>
      <c r="G106" s="106" t="s">
        <v>89</v>
      </c>
      <c r="H106" s="107">
        <v>0.045</v>
      </c>
      <c r="I106" s="108"/>
      <c r="J106" s="109">
        <f>ROUND($I$106*$H$106,2)</f>
        <v>0</v>
      </c>
      <c r="K106" s="105" t="s">
        <v>129</v>
      </c>
      <c r="L106" s="32"/>
      <c r="M106" s="110"/>
      <c r="N106" s="111" t="s">
        <v>26</v>
      </c>
      <c r="O106" s="17"/>
      <c r="P106" s="17"/>
      <c r="Q106" s="112">
        <v>0</v>
      </c>
      <c r="R106" s="112">
        <f>$Q$106*$H$106</f>
        <v>0</v>
      </c>
      <c r="S106" s="112">
        <v>0</v>
      </c>
      <c r="T106" s="113">
        <f>$S$106*$H$106</f>
        <v>0</v>
      </c>
      <c r="AR106" s="47" t="s">
        <v>94</v>
      </c>
      <c r="AT106" s="47" t="s">
        <v>84</v>
      </c>
      <c r="AU106" s="47" t="s">
        <v>91</v>
      </c>
      <c r="AY106" s="5" t="s">
        <v>81</v>
      </c>
      <c r="BE106" s="114">
        <f>IF($N$106="základní",$J$106,0)</f>
        <v>0</v>
      </c>
      <c r="BF106" s="114">
        <f>IF($N$106="snížená",$J$106,0)</f>
        <v>0</v>
      </c>
      <c r="BG106" s="114">
        <f>IF($N$106="zákl. přenesená",$J$106,0)</f>
        <v>0</v>
      </c>
      <c r="BH106" s="114">
        <f>IF($N$106="sníž. přenesená",$J$106,0)</f>
        <v>0</v>
      </c>
      <c r="BI106" s="114">
        <f>IF($N$106="nulová",$J$106,0)</f>
        <v>0</v>
      </c>
      <c r="BJ106" s="47" t="s">
        <v>8</v>
      </c>
      <c r="BK106" s="114">
        <f>ROUND($I$106*$H$106,2)</f>
        <v>0</v>
      </c>
      <c r="BL106" s="47" t="s">
        <v>94</v>
      </c>
      <c r="BM106" s="47" t="s">
        <v>309</v>
      </c>
    </row>
    <row r="107" spans="2:47" s="5" customFormat="1" ht="16.5" customHeight="1">
      <c r="B107" s="16"/>
      <c r="C107" s="17"/>
      <c r="D107" s="115" t="s">
        <v>87</v>
      </c>
      <c r="E107" s="17"/>
      <c r="F107" s="116" t="s">
        <v>172</v>
      </c>
      <c r="G107" s="17"/>
      <c r="H107" s="17"/>
      <c r="J107" s="17"/>
      <c r="K107" s="17"/>
      <c r="L107" s="32"/>
      <c r="M107" s="35"/>
      <c r="N107" s="17"/>
      <c r="O107" s="17"/>
      <c r="P107" s="17"/>
      <c r="Q107" s="17"/>
      <c r="R107" s="17"/>
      <c r="S107" s="17"/>
      <c r="T107" s="36"/>
      <c r="AT107" s="5" t="s">
        <v>87</v>
      </c>
      <c r="AU107" s="5" t="s">
        <v>91</v>
      </c>
    </row>
    <row r="108" spans="2:65" s="5" customFormat="1" ht="15.75" customHeight="1">
      <c r="B108" s="16"/>
      <c r="C108" s="103" t="s">
        <v>217</v>
      </c>
      <c r="D108" s="103" t="s">
        <v>84</v>
      </c>
      <c r="E108" s="104" t="s">
        <v>174</v>
      </c>
      <c r="F108" s="105" t="s">
        <v>175</v>
      </c>
      <c r="G108" s="106" t="s">
        <v>89</v>
      </c>
      <c r="H108" s="107">
        <v>0.45</v>
      </c>
      <c r="I108" s="108"/>
      <c r="J108" s="109">
        <f>ROUND($I$108*$H$108,2)</f>
        <v>0</v>
      </c>
      <c r="K108" s="105" t="s">
        <v>129</v>
      </c>
      <c r="L108" s="32"/>
      <c r="M108" s="110"/>
      <c r="N108" s="111" t="s">
        <v>26</v>
      </c>
      <c r="O108" s="17"/>
      <c r="P108" s="17"/>
      <c r="Q108" s="112">
        <v>0</v>
      </c>
      <c r="R108" s="112">
        <f>$Q$108*$H$108</f>
        <v>0</v>
      </c>
      <c r="S108" s="112">
        <v>0</v>
      </c>
      <c r="T108" s="113">
        <f>$S$108*$H$108</f>
        <v>0</v>
      </c>
      <c r="AR108" s="47" t="s">
        <v>94</v>
      </c>
      <c r="AT108" s="47" t="s">
        <v>84</v>
      </c>
      <c r="AU108" s="47" t="s">
        <v>91</v>
      </c>
      <c r="AY108" s="5" t="s">
        <v>81</v>
      </c>
      <c r="BE108" s="114">
        <f>IF($N$108="základní",$J$108,0)</f>
        <v>0</v>
      </c>
      <c r="BF108" s="114">
        <f>IF($N$108="snížená",$J$108,0)</f>
        <v>0</v>
      </c>
      <c r="BG108" s="114">
        <f>IF($N$108="zákl. přenesená",$J$108,0)</f>
        <v>0</v>
      </c>
      <c r="BH108" s="114">
        <f>IF($N$108="sníž. přenesená",$J$108,0)</f>
        <v>0</v>
      </c>
      <c r="BI108" s="114">
        <f>IF($N$108="nulová",$J$108,0)</f>
        <v>0</v>
      </c>
      <c r="BJ108" s="47" t="s">
        <v>8</v>
      </c>
      <c r="BK108" s="114">
        <f>ROUND($I$108*$H$108,2)</f>
        <v>0</v>
      </c>
      <c r="BL108" s="47" t="s">
        <v>94</v>
      </c>
      <c r="BM108" s="47" t="s">
        <v>310</v>
      </c>
    </row>
    <row r="109" spans="2:47" s="5" customFormat="1" ht="27" customHeight="1">
      <c r="B109" s="16"/>
      <c r="C109" s="17"/>
      <c r="D109" s="115" t="s">
        <v>87</v>
      </c>
      <c r="E109" s="17"/>
      <c r="F109" s="116" t="s">
        <v>176</v>
      </c>
      <c r="G109" s="17"/>
      <c r="H109" s="17"/>
      <c r="J109" s="17"/>
      <c r="K109" s="17"/>
      <c r="L109" s="32"/>
      <c r="M109" s="35"/>
      <c r="N109" s="17"/>
      <c r="O109" s="17"/>
      <c r="P109" s="17"/>
      <c r="Q109" s="17"/>
      <c r="R109" s="17"/>
      <c r="S109" s="17"/>
      <c r="T109" s="36"/>
      <c r="AT109" s="5" t="s">
        <v>87</v>
      </c>
      <c r="AU109" s="5" t="s">
        <v>91</v>
      </c>
    </row>
    <row r="110" spans="2:51" s="5" customFormat="1" ht="15.75" customHeight="1">
      <c r="B110" s="128"/>
      <c r="C110" s="129"/>
      <c r="D110" s="127" t="s">
        <v>130</v>
      </c>
      <c r="E110" s="129"/>
      <c r="F110" s="130" t="s">
        <v>311</v>
      </c>
      <c r="G110" s="129"/>
      <c r="H110" s="131">
        <v>0.45</v>
      </c>
      <c r="J110" s="129"/>
      <c r="K110" s="129"/>
      <c r="L110" s="132"/>
      <c r="M110" s="133"/>
      <c r="N110" s="129"/>
      <c r="O110" s="129"/>
      <c r="P110" s="129"/>
      <c r="Q110" s="129"/>
      <c r="R110" s="129"/>
      <c r="S110" s="129"/>
      <c r="T110" s="134"/>
      <c r="AT110" s="135" t="s">
        <v>130</v>
      </c>
      <c r="AU110" s="135" t="s">
        <v>91</v>
      </c>
      <c r="AV110" s="135" t="s">
        <v>39</v>
      </c>
      <c r="AW110" s="135" t="s">
        <v>37</v>
      </c>
      <c r="AX110" s="135" t="s">
        <v>8</v>
      </c>
      <c r="AY110" s="135" t="s">
        <v>81</v>
      </c>
    </row>
    <row r="111" spans="2:65" s="5" customFormat="1" ht="15.75" customHeight="1">
      <c r="B111" s="16"/>
      <c r="C111" s="103" t="s">
        <v>224</v>
      </c>
      <c r="D111" s="103" t="s">
        <v>84</v>
      </c>
      <c r="E111" s="104" t="s">
        <v>178</v>
      </c>
      <c r="F111" s="105" t="s">
        <v>179</v>
      </c>
      <c r="G111" s="106" t="s">
        <v>89</v>
      </c>
      <c r="H111" s="107">
        <v>0.045</v>
      </c>
      <c r="I111" s="108"/>
      <c r="J111" s="109">
        <f>ROUND($I$111*$H$111,2)</f>
        <v>0</v>
      </c>
      <c r="K111" s="105" t="s">
        <v>129</v>
      </c>
      <c r="L111" s="32"/>
      <c r="M111" s="110"/>
      <c r="N111" s="111" t="s">
        <v>26</v>
      </c>
      <c r="O111" s="17"/>
      <c r="P111" s="17"/>
      <c r="Q111" s="112">
        <v>0</v>
      </c>
      <c r="R111" s="112">
        <f>$Q$111*$H$111</f>
        <v>0</v>
      </c>
      <c r="S111" s="112">
        <v>0</v>
      </c>
      <c r="T111" s="113">
        <f>$S$111*$H$111</f>
        <v>0</v>
      </c>
      <c r="AR111" s="47" t="s">
        <v>94</v>
      </c>
      <c r="AT111" s="47" t="s">
        <v>84</v>
      </c>
      <c r="AU111" s="47" t="s">
        <v>91</v>
      </c>
      <c r="AY111" s="5" t="s">
        <v>81</v>
      </c>
      <c r="BE111" s="114">
        <f>IF($N$111="základní",$J$111,0)</f>
        <v>0</v>
      </c>
      <c r="BF111" s="114">
        <f>IF($N$111="snížená",$J$111,0)</f>
        <v>0</v>
      </c>
      <c r="BG111" s="114">
        <f>IF($N$111="zákl. přenesená",$J$111,0)</f>
        <v>0</v>
      </c>
      <c r="BH111" s="114">
        <f>IF($N$111="sníž. přenesená",$J$111,0)</f>
        <v>0</v>
      </c>
      <c r="BI111" s="114">
        <f>IF($N$111="nulová",$J$111,0)</f>
        <v>0</v>
      </c>
      <c r="BJ111" s="47" t="s">
        <v>8</v>
      </c>
      <c r="BK111" s="114">
        <f>ROUND($I$111*$H$111,2)</f>
        <v>0</v>
      </c>
      <c r="BL111" s="47" t="s">
        <v>94</v>
      </c>
      <c r="BM111" s="47" t="s">
        <v>312</v>
      </c>
    </row>
    <row r="112" spans="2:47" s="5" customFormat="1" ht="16.5" customHeight="1">
      <c r="B112" s="16"/>
      <c r="C112" s="17"/>
      <c r="D112" s="115" t="s">
        <v>87</v>
      </c>
      <c r="E112" s="17"/>
      <c r="F112" s="116" t="s">
        <v>179</v>
      </c>
      <c r="G112" s="17"/>
      <c r="H112" s="17"/>
      <c r="J112" s="17"/>
      <c r="K112" s="17"/>
      <c r="L112" s="32"/>
      <c r="M112" s="35"/>
      <c r="N112" s="17"/>
      <c r="O112" s="17"/>
      <c r="P112" s="17"/>
      <c r="Q112" s="17"/>
      <c r="R112" s="17"/>
      <c r="S112" s="17"/>
      <c r="T112" s="36"/>
      <c r="AT112" s="5" t="s">
        <v>87</v>
      </c>
      <c r="AU112" s="5" t="s">
        <v>91</v>
      </c>
    </row>
    <row r="113" spans="2:65" s="5" customFormat="1" ht="15.75" customHeight="1">
      <c r="B113" s="16"/>
      <c r="C113" s="103" t="s">
        <v>225</v>
      </c>
      <c r="D113" s="103" t="s">
        <v>84</v>
      </c>
      <c r="E113" s="104" t="s">
        <v>181</v>
      </c>
      <c r="F113" s="105" t="s">
        <v>182</v>
      </c>
      <c r="G113" s="106" t="s">
        <v>89</v>
      </c>
      <c r="H113" s="107">
        <v>0.045</v>
      </c>
      <c r="I113" s="108"/>
      <c r="J113" s="109">
        <f>ROUND($I$113*$H$113,2)</f>
        <v>0</v>
      </c>
      <c r="K113" s="105" t="s">
        <v>129</v>
      </c>
      <c r="L113" s="32"/>
      <c r="M113" s="110"/>
      <c r="N113" s="111" t="s">
        <v>26</v>
      </c>
      <c r="O113" s="17"/>
      <c r="P113" s="17"/>
      <c r="Q113" s="112">
        <v>0</v>
      </c>
      <c r="R113" s="112">
        <f>$Q$113*$H$113</f>
        <v>0</v>
      </c>
      <c r="S113" s="112">
        <v>0</v>
      </c>
      <c r="T113" s="113">
        <f>$S$113*$H$113</f>
        <v>0</v>
      </c>
      <c r="AR113" s="47" t="s">
        <v>94</v>
      </c>
      <c r="AT113" s="47" t="s">
        <v>84</v>
      </c>
      <c r="AU113" s="47" t="s">
        <v>91</v>
      </c>
      <c r="AY113" s="5" t="s">
        <v>81</v>
      </c>
      <c r="BE113" s="114">
        <f>IF($N$113="základní",$J$113,0)</f>
        <v>0</v>
      </c>
      <c r="BF113" s="114">
        <f>IF($N$113="snížená",$J$113,0)</f>
        <v>0</v>
      </c>
      <c r="BG113" s="114">
        <f>IF($N$113="zákl. přenesená",$J$113,0)</f>
        <v>0</v>
      </c>
      <c r="BH113" s="114">
        <f>IF($N$113="sníž. přenesená",$J$113,0)</f>
        <v>0</v>
      </c>
      <c r="BI113" s="114">
        <f>IF($N$113="nulová",$J$113,0)</f>
        <v>0</v>
      </c>
      <c r="BJ113" s="47" t="s">
        <v>8</v>
      </c>
      <c r="BK113" s="114">
        <f>ROUND($I$113*$H$113,2)</f>
        <v>0</v>
      </c>
      <c r="BL113" s="47" t="s">
        <v>94</v>
      </c>
      <c r="BM113" s="47" t="s">
        <v>313</v>
      </c>
    </row>
    <row r="114" spans="2:47" s="5" customFormat="1" ht="16.5" customHeight="1">
      <c r="B114" s="16"/>
      <c r="C114" s="17"/>
      <c r="D114" s="115" t="s">
        <v>87</v>
      </c>
      <c r="E114" s="17"/>
      <c r="F114" s="116" t="s">
        <v>183</v>
      </c>
      <c r="G114" s="17"/>
      <c r="H114" s="17"/>
      <c r="J114" s="17"/>
      <c r="K114" s="17"/>
      <c r="L114" s="32"/>
      <c r="M114" s="35"/>
      <c r="N114" s="17"/>
      <c r="O114" s="17"/>
      <c r="P114" s="17"/>
      <c r="Q114" s="17"/>
      <c r="R114" s="17"/>
      <c r="S114" s="17"/>
      <c r="T114" s="36"/>
      <c r="AT114" s="5" t="s">
        <v>87</v>
      </c>
      <c r="AU114" s="5" t="s">
        <v>91</v>
      </c>
    </row>
    <row r="115" spans="2:65" s="5" customFormat="1" ht="15.75" customHeight="1">
      <c r="B115" s="16"/>
      <c r="C115" s="103" t="s">
        <v>218</v>
      </c>
      <c r="D115" s="103" t="s">
        <v>84</v>
      </c>
      <c r="E115" s="104" t="s">
        <v>314</v>
      </c>
      <c r="F115" s="105" t="s">
        <v>315</v>
      </c>
      <c r="G115" s="106" t="s">
        <v>89</v>
      </c>
      <c r="H115" s="107">
        <v>0.419</v>
      </c>
      <c r="I115" s="108"/>
      <c r="J115" s="109">
        <f>ROUND($I$115*$H$115,2)</f>
        <v>0</v>
      </c>
      <c r="K115" s="105" t="s">
        <v>129</v>
      </c>
      <c r="L115" s="32"/>
      <c r="M115" s="110"/>
      <c r="N115" s="111" t="s">
        <v>26</v>
      </c>
      <c r="O115" s="17"/>
      <c r="P115" s="17"/>
      <c r="Q115" s="112">
        <v>0</v>
      </c>
      <c r="R115" s="112">
        <f>$Q$115*$H$115</f>
        <v>0</v>
      </c>
      <c r="S115" s="112">
        <v>0</v>
      </c>
      <c r="T115" s="113">
        <f>$S$115*$H$115</f>
        <v>0</v>
      </c>
      <c r="AR115" s="47" t="s">
        <v>94</v>
      </c>
      <c r="AT115" s="47" t="s">
        <v>84</v>
      </c>
      <c r="AU115" s="47" t="s">
        <v>91</v>
      </c>
      <c r="AY115" s="5" t="s">
        <v>81</v>
      </c>
      <c r="BE115" s="114">
        <f>IF($N$115="základní",$J$115,0)</f>
        <v>0</v>
      </c>
      <c r="BF115" s="114">
        <f>IF($N$115="snížená",$J$115,0)</f>
        <v>0</v>
      </c>
      <c r="BG115" s="114">
        <f>IF($N$115="zákl. přenesená",$J$115,0)</f>
        <v>0</v>
      </c>
      <c r="BH115" s="114">
        <f>IF($N$115="sníž. přenesená",$J$115,0)</f>
        <v>0</v>
      </c>
      <c r="BI115" s="114">
        <f>IF($N$115="nulová",$J$115,0)</f>
        <v>0</v>
      </c>
      <c r="BJ115" s="47" t="s">
        <v>8</v>
      </c>
      <c r="BK115" s="114">
        <f>ROUND($I$115*$H$115,2)</f>
        <v>0</v>
      </c>
      <c r="BL115" s="47" t="s">
        <v>94</v>
      </c>
      <c r="BM115" s="47" t="s">
        <v>316</v>
      </c>
    </row>
    <row r="116" spans="2:47" s="5" customFormat="1" ht="38.25" customHeight="1">
      <c r="B116" s="16"/>
      <c r="C116" s="17"/>
      <c r="D116" s="115" t="s">
        <v>87</v>
      </c>
      <c r="E116" s="17"/>
      <c r="F116" s="116" t="s">
        <v>317</v>
      </c>
      <c r="G116" s="17"/>
      <c r="H116" s="17"/>
      <c r="J116" s="17"/>
      <c r="K116" s="17"/>
      <c r="L116" s="32"/>
      <c r="M116" s="35"/>
      <c r="N116" s="17"/>
      <c r="O116" s="17"/>
      <c r="P116" s="17"/>
      <c r="Q116" s="17"/>
      <c r="R116" s="17"/>
      <c r="S116" s="17"/>
      <c r="T116" s="36"/>
      <c r="AT116" s="5" t="s">
        <v>87</v>
      </c>
      <c r="AU116" s="5" t="s">
        <v>91</v>
      </c>
    </row>
    <row r="117" spans="2:63" s="90" customFormat="1" ht="37.5" customHeight="1">
      <c r="B117" s="91"/>
      <c r="C117" s="92"/>
      <c r="D117" s="92" t="s">
        <v>36</v>
      </c>
      <c r="E117" s="93" t="s">
        <v>79</v>
      </c>
      <c r="F117" s="93" t="s">
        <v>80</v>
      </c>
      <c r="G117" s="92"/>
      <c r="H117" s="92"/>
      <c r="J117" s="94">
        <f>$BK$117</f>
        <v>0</v>
      </c>
      <c r="K117" s="92"/>
      <c r="L117" s="95"/>
      <c r="M117" s="96"/>
      <c r="N117" s="92"/>
      <c r="O117" s="92"/>
      <c r="P117" s="97">
        <f>$P$118+$P$142+$P$162+$P$176+$P$183+$P$194</f>
        <v>0</v>
      </c>
      <c r="Q117" s="92"/>
      <c r="R117" s="97">
        <f>$R$118+$R$142+$R$162+$R$176+$R$183+$R$194</f>
        <v>1.27969994</v>
      </c>
      <c r="S117" s="92"/>
      <c r="T117" s="98">
        <f>$T$118+$T$142+$T$162+$T$176+$T$183+$T$194</f>
        <v>0.045355999999999994</v>
      </c>
      <c r="AR117" s="99" t="s">
        <v>39</v>
      </c>
      <c r="AT117" s="99" t="s">
        <v>36</v>
      </c>
      <c r="AU117" s="99" t="s">
        <v>37</v>
      </c>
      <c r="AY117" s="99" t="s">
        <v>81</v>
      </c>
      <c r="BK117" s="100">
        <f>$BK$118+$BK$142+$BK$162+$BK$176+$BK$183+$BK$194</f>
        <v>0</v>
      </c>
    </row>
    <row r="118" spans="2:63" s="90" customFormat="1" ht="21" customHeight="1">
      <c r="B118" s="91"/>
      <c r="C118" s="92"/>
      <c r="D118" s="92" t="s">
        <v>36</v>
      </c>
      <c r="E118" s="101" t="s">
        <v>184</v>
      </c>
      <c r="F118" s="101" t="s">
        <v>185</v>
      </c>
      <c r="G118" s="92"/>
      <c r="H118" s="92"/>
      <c r="J118" s="102">
        <f>$BK$118</f>
        <v>0</v>
      </c>
      <c r="K118" s="92"/>
      <c r="L118" s="95"/>
      <c r="M118" s="96"/>
      <c r="N118" s="92"/>
      <c r="O118" s="92"/>
      <c r="P118" s="97">
        <f>SUM($P$119:$P$141)</f>
        <v>0</v>
      </c>
      <c r="Q118" s="92"/>
      <c r="R118" s="97">
        <f>SUM($R$119:$R$141)</f>
        <v>0.9732606</v>
      </c>
      <c r="S118" s="92"/>
      <c r="T118" s="98">
        <f>SUM($T$119:$T$141)</f>
        <v>0</v>
      </c>
      <c r="AR118" s="99" t="s">
        <v>39</v>
      </c>
      <c r="AT118" s="99" t="s">
        <v>36</v>
      </c>
      <c r="AU118" s="99" t="s">
        <v>8</v>
      </c>
      <c r="AY118" s="99" t="s">
        <v>81</v>
      </c>
      <c r="BK118" s="100">
        <f>SUM($BK$119:$BK$141)</f>
        <v>0</v>
      </c>
    </row>
    <row r="119" spans="2:65" s="5" customFormat="1" ht="15.75" customHeight="1">
      <c r="B119" s="16"/>
      <c r="C119" s="103" t="s">
        <v>208</v>
      </c>
      <c r="D119" s="103" t="s">
        <v>84</v>
      </c>
      <c r="E119" s="104" t="s">
        <v>318</v>
      </c>
      <c r="F119" s="105" t="s">
        <v>319</v>
      </c>
      <c r="G119" s="106" t="s">
        <v>128</v>
      </c>
      <c r="H119" s="107">
        <v>19.72</v>
      </c>
      <c r="I119" s="108"/>
      <c r="J119" s="109">
        <f>ROUND($I$119*$H$119,2)</f>
        <v>0</v>
      </c>
      <c r="K119" s="105" t="s">
        <v>129</v>
      </c>
      <c r="L119" s="32"/>
      <c r="M119" s="110"/>
      <c r="N119" s="111" t="s">
        <v>26</v>
      </c>
      <c r="O119" s="17"/>
      <c r="P119" s="17"/>
      <c r="Q119" s="112">
        <v>0</v>
      </c>
      <c r="R119" s="112">
        <f>$Q$119*$H$119</f>
        <v>0</v>
      </c>
      <c r="S119" s="112">
        <v>0</v>
      </c>
      <c r="T119" s="113">
        <f>$S$119*$H$119</f>
        <v>0</v>
      </c>
      <c r="AR119" s="47" t="s">
        <v>86</v>
      </c>
      <c r="AT119" s="47" t="s">
        <v>84</v>
      </c>
      <c r="AU119" s="47" t="s">
        <v>39</v>
      </c>
      <c r="AY119" s="5" t="s">
        <v>81</v>
      </c>
      <c r="BE119" s="114">
        <f>IF($N$119="základní",$J$119,0)</f>
        <v>0</v>
      </c>
      <c r="BF119" s="114">
        <f>IF($N$119="snížená",$J$119,0)</f>
        <v>0</v>
      </c>
      <c r="BG119" s="114">
        <f>IF($N$119="zákl. přenesená",$J$119,0)</f>
        <v>0</v>
      </c>
      <c r="BH119" s="114">
        <f>IF($N$119="sníž. přenesená",$J$119,0)</f>
        <v>0</v>
      </c>
      <c r="BI119" s="114">
        <f>IF($N$119="nulová",$J$119,0)</f>
        <v>0</v>
      </c>
      <c r="BJ119" s="47" t="s">
        <v>8</v>
      </c>
      <c r="BK119" s="114">
        <f>ROUND($I$119*$H$119,2)</f>
        <v>0</v>
      </c>
      <c r="BL119" s="47" t="s">
        <v>86</v>
      </c>
      <c r="BM119" s="47" t="s">
        <v>320</v>
      </c>
    </row>
    <row r="120" spans="2:47" s="5" customFormat="1" ht="27" customHeight="1">
      <c r="B120" s="16"/>
      <c r="C120" s="17"/>
      <c r="D120" s="115" t="s">
        <v>87</v>
      </c>
      <c r="E120" s="17"/>
      <c r="F120" s="116" t="s">
        <v>321</v>
      </c>
      <c r="G120" s="17"/>
      <c r="H120" s="17"/>
      <c r="J120" s="17"/>
      <c r="K120" s="17"/>
      <c r="L120" s="32"/>
      <c r="M120" s="35"/>
      <c r="N120" s="17"/>
      <c r="O120" s="17"/>
      <c r="P120" s="17"/>
      <c r="Q120" s="17"/>
      <c r="R120" s="17"/>
      <c r="S120" s="17"/>
      <c r="T120" s="36"/>
      <c r="AT120" s="5" t="s">
        <v>87</v>
      </c>
      <c r="AU120" s="5" t="s">
        <v>39</v>
      </c>
    </row>
    <row r="121" spans="2:51" s="5" customFormat="1" ht="15.75" customHeight="1">
      <c r="B121" s="128"/>
      <c r="C121" s="129"/>
      <c r="D121" s="127" t="s">
        <v>130</v>
      </c>
      <c r="E121" s="129"/>
      <c r="F121" s="130" t="s">
        <v>322</v>
      </c>
      <c r="G121" s="129"/>
      <c r="H121" s="131">
        <v>19.72</v>
      </c>
      <c r="J121" s="129"/>
      <c r="K121" s="129"/>
      <c r="L121" s="132"/>
      <c r="M121" s="133"/>
      <c r="N121" s="129"/>
      <c r="O121" s="129"/>
      <c r="P121" s="129"/>
      <c r="Q121" s="129"/>
      <c r="R121" s="129"/>
      <c r="S121" s="129"/>
      <c r="T121" s="134"/>
      <c r="AT121" s="135" t="s">
        <v>130</v>
      </c>
      <c r="AU121" s="135" t="s">
        <v>39</v>
      </c>
      <c r="AV121" s="135" t="s">
        <v>39</v>
      </c>
      <c r="AW121" s="135" t="s">
        <v>61</v>
      </c>
      <c r="AX121" s="135" t="s">
        <v>37</v>
      </c>
      <c r="AY121" s="135" t="s">
        <v>81</v>
      </c>
    </row>
    <row r="122" spans="2:65" s="5" customFormat="1" ht="15.75" customHeight="1">
      <c r="B122" s="16"/>
      <c r="C122" s="117" t="s">
        <v>323</v>
      </c>
      <c r="D122" s="117" t="s">
        <v>88</v>
      </c>
      <c r="E122" s="118" t="s">
        <v>324</v>
      </c>
      <c r="F122" s="119" t="s">
        <v>325</v>
      </c>
      <c r="G122" s="120" t="s">
        <v>128</v>
      </c>
      <c r="H122" s="121">
        <v>19.72</v>
      </c>
      <c r="I122" s="122"/>
      <c r="J122" s="123">
        <f>ROUND($I$122*$H$122,2)</f>
        <v>0</v>
      </c>
      <c r="K122" s="119" t="s">
        <v>129</v>
      </c>
      <c r="L122" s="124"/>
      <c r="M122" s="125"/>
      <c r="N122" s="126" t="s">
        <v>26</v>
      </c>
      <c r="O122" s="17"/>
      <c r="P122" s="17"/>
      <c r="Q122" s="112">
        <v>0.0026</v>
      </c>
      <c r="R122" s="112">
        <f>$Q$122*$H$122</f>
        <v>0.051272</v>
      </c>
      <c r="S122" s="112">
        <v>0</v>
      </c>
      <c r="T122" s="113">
        <f>$S$122*$H$122</f>
        <v>0</v>
      </c>
      <c r="AR122" s="47" t="s">
        <v>90</v>
      </c>
      <c r="AT122" s="47" t="s">
        <v>88</v>
      </c>
      <c r="AU122" s="47" t="s">
        <v>39</v>
      </c>
      <c r="AY122" s="5" t="s">
        <v>81</v>
      </c>
      <c r="BE122" s="114">
        <f>IF($N$122="základní",$J$122,0)</f>
        <v>0</v>
      </c>
      <c r="BF122" s="114">
        <f>IF($N$122="snížená",$J$122,0)</f>
        <v>0</v>
      </c>
      <c r="BG122" s="114">
        <f>IF($N$122="zákl. přenesená",$J$122,0)</f>
        <v>0</v>
      </c>
      <c r="BH122" s="114">
        <f>IF($N$122="sníž. přenesená",$J$122,0)</f>
        <v>0</v>
      </c>
      <c r="BI122" s="114">
        <f>IF($N$122="nulová",$J$122,0)</f>
        <v>0</v>
      </c>
      <c r="BJ122" s="47" t="s">
        <v>8</v>
      </c>
      <c r="BK122" s="114">
        <f>ROUND($I$122*$H$122,2)</f>
        <v>0</v>
      </c>
      <c r="BL122" s="47" t="s">
        <v>86</v>
      </c>
      <c r="BM122" s="47" t="s">
        <v>326</v>
      </c>
    </row>
    <row r="123" spans="2:47" s="5" customFormat="1" ht="16.5" customHeight="1">
      <c r="B123" s="16"/>
      <c r="C123" s="17"/>
      <c r="D123" s="115" t="s">
        <v>87</v>
      </c>
      <c r="E123" s="17"/>
      <c r="F123" s="116" t="s">
        <v>327</v>
      </c>
      <c r="G123" s="17"/>
      <c r="H123" s="17"/>
      <c r="J123" s="17"/>
      <c r="K123" s="17"/>
      <c r="L123" s="32"/>
      <c r="M123" s="35"/>
      <c r="N123" s="17"/>
      <c r="O123" s="17"/>
      <c r="P123" s="17"/>
      <c r="Q123" s="17"/>
      <c r="R123" s="17"/>
      <c r="S123" s="17"/>
      <c r="T123" s="36"/>
      <c r="AT123" s="5" t="s">
        <v>87</v>
      </c>
      <c r="AU123" s="5" t="s">
        <v>39</v>
      </c>
    </row>
    <row r="124" spans="2:51" s="5" customFormat="1" ht="15.75" customHeight="1">
      <c r="B124" s="128"/>
      <c r="C124" s="129"/>
      <c r="D124" s="127" t="s">
        <v>130</v>
      </c>
      <c r="E124" s="129"/>
      <c r="F124" s="130" t="s">
        <v>322</v>
      </c>
      <c r="G124" s="129"/>
      <c r="H124" s="131">
        <v>19.72</v>
      </c>
      <c r="J124" s="129"/>
      <c r="K124" s="129"/>
      <c r="L124" s="132"/>
      <c r="M124" s="133"/>
      <c r="N124" s="129"/>
      <c r="O124" s="129"/>
      <c r="P124" s="129"/>
      <c r="Q124" s="129"/>
      <c r="R124" s="129"/>
      <c r="S124" s="129"/>
      <c r="T124" s="134"/>
      <c r="AT124" s="135" t="s">
        <v>130</v>
      </c>
      <c r="AU124" s="135" t="s">
        <v>39</v>
      </c>
      <c r="AV124" s="135" t="s">
        <v>39</v>
      </c>
      <c r="AW124" s="135" t="s">
        <v>61</v>
      </c>
      <c r="AX124" s="135" t="s">
        <v>37</v>
      </c>
      <c r="AY124" s="135" t="s">
        <v>81</v>
      </c>
    </row>
    <row r="125" spans="2:65" s="5" customFormat="1" ht="15.75" customHeight="1">
      <c r="B125" s="16"/>
      <c r="C125" s="103" t="s">
        <v>219</v>
      </c>
      <c r="D125" s="103" t="s">
        <v>84</v>
      </c>
      <c r="E125" s="104" t="s">
        <v>328</v>
      </c>
      <c r="F125" s="105" t="s">
        <v>329</v>
      </c>
      <c r="G125" s="106" t="s">
        <v>128</v>
      </c>
      <c r="H125" s="107">
        <v>19.72</v>
      </c>
      <c r="I125" s="108"/>
      <c r="J125" s="109">
        <f>ROUND($I$125*$H$125,2)</f>
        <v>0</v>
      </c>
      <c r="K125" s="105" t="s">
        <v>129</v>
      </c>
      <c r="L125" s="32"/>
      <c r="M125" s="110"/>
      <c r="N125" s="111" t="s">
        <v>26</v>
      </c>
      <c r="O125" s="17"/>
      <c r="P125" s="17"/>
      <c r="Q125" s="112">
        <v>0.02258</v>
      </c>
      <c r="R125" s="112">
        <f>$Q$125*$H$125</f>
        <v>0.44527759999999994</v>
      </c>
      <c r="S125" s="112">
        <v>0</v>
      </c>
      <c r="T125" s="113">
        <f>$S$125*$H$125</f>
        <v>0</v>
      </c>
      <c r="AR125" s="47" t="s">
        <v>86</v>
      </c>
      <c r="AT125" s="47" t="s">
        <v>84</v>
      </c>
      <c r="AU125" s="47" t="s">
        <v>39</v>
      </c>
      <c r="AY125" s="5" t="s">
        <v>81</v>
      </c>
      <c r="BE125" s="114">
        <f>IF($N$125="základní",$J$125,0)</f>
        <v>0</v>
      </c>
      <c r="BF125" s="114">
        <f>IF($N$125="snížená",$J$125,0)</f>
        <v>0</v>
      </c>
      <c r="BG125" s="114">
        <f>IF($N$125="zákl. přenesená",$J$125,0)</f>
        <v>0</v>
      </c>
      <c r="BH125" s="114">
        <f>IF($N$125="sníž. přenesená",$J$125,0)</f>
        <v>0</v>
      </c>
      <c r="BI125" s="114">
        <f>IF($N$125="nulová",$J$125,0)</f>
        <v>0</v>
      </c>
      <c r="BJ125" s="47" t="s">
        <v>8</v>
      </c>
      <c r="BK125" s="114">
        <f>ROUND($I$125*$H$125,2)</f>
        <v>0</v>
      </c>
      <c r="BL125" s="47" t="s">
        <v>86</v>
      </c>
      <c r="BM125" s="47" t="s">
        <v>330</v>
      </c>
    </row>
    <row r="126" spans="2:47" s="5" customFormat="1" ht="16.5" customHeight="1">
      <c r="B126" s="16"/>
      <c r="C126" s="17"/>
      <c r="D126" s="115" t="s">
        <v>87</v>
      </c>
      <c r="E126" s="17"/>
      <c r="F126" s="116" t="s">
        <v>331</v>
      </c>
      <c r="G126" s="17"/>
      <c r="H126" s="17"/>
      <c r="J126" s="17"/>
      <c r="K126" s="17"/>
      <c r="L126" s="32"/>
      <c r="M126" s="35"/>
      <c r="N126" s="17"/>
      <c r="O126" s="17"/>
      <c r="P126" s="17"/>
      <c r="Q126" s="17"/>
      <c r="R126" s="17"/>
      <c r="S126" s="17"/>
      <c r="T126" s="36"/>
      <c r="AT126" s="5" t="s">
        <v>87</v>
      </c>
      <c r="AU126" s="5" t="s">
        <v>39</v>
      </c>
    </row>
    <row r="127" spans="2:51" s="5" customFormat="1" ht="15.75" customHeight="1">
      <c r="B127" s="128"/>
      <c r="C127" s="129"/>
      <c r="D127" s="127" t="s">
        <v>130</v>
      </c>
      <c r="E127" s="129"/>
      <c r="F127" s="130" t="s">
        <v>322</v>
      </c>
      <c r="G127" s="129"/>
      <c r="H127" s="131">
        <v>19.72</v>
      </c>
      <c r="J127" s="129"/>
      <c r="K127" s="129"/>
      <c r="L127" s="132"/>
      <c r="M127" s="133"/>
      <c r="N127" s="129"/>
      <c r="O127" s="129"/>
      <c r="P127" s="129"/>
      <c r="Q127" s="129"/>
      <c r="R127" s="129"/>
      <c r="S127" s="129"/>
      <c r="T127" s="134"/>
      <c r="AT127" s="135" t="s">
        <v>130</v>
      </c>
      <c r="AU127" s="135" t="s">
        <v>39</v>
      </c>
      <c r="AV127" s="135" t="s">
        <v>39</v>
      </c>
      <c r="AW127" s="135" t="s">
        <v>61</v>
      </c>
      <c r="AX127" s="135" t="s">
        <v>37</v>
      </c>
      <c r="AY127" s="135" t="s">
        <v>81</v>
      </c>
    </row>
    <row r="128" spans="2:65" s="5" customFormat="1" ht="15.75" customHeight="1">
      <c r="B128" s="16"/>
      <c r="C128" s="103" t="s">
        <v>86</v>
      </c>
      <c r="D128" s="103" t="s">
        <v>84</v>
      </c>
      <c r="E128" s="104" t="s">
        <v>187</v>
      </c>
      <c r="F128" s="105" t="s">
        <v>188</v>
      </c>
      <c r="G128" s="106" t="s">
        <v>128</v>
      </c>
      <c r="H128" s="107">
        <v>11.25</v>
      </c>
      <c r="I128" s="108"/>
      <c r="J128" s="109">
        <f>ROUND($I$128*$H$128,2)</f>
        <v>0</v>
      </c>
      <c r="K128" s="105" t="s">
        <v>129</v>
      </c>
      <c r="L128" s="32"/>
      <c r="M128" s="110"/>
      <c r="N128" s="111" t="s">
        <v>26</v>
      </c>
      <c r="O128" s="17"/>
      <c r="P128" s="17"/>
      <c r="Q128" s="112">
        <v>0.01202</v>
      </c>
      <c r="R128" s="112">
        <f>$Q$128*$H$128</f>
        <v>0.13522499999999998</v>
      </c>
      <c r="S128" s="112">
        <v>0</v>
      </c>
      <c r="T128" s="113">
        <f>$S$128*$H$128</f>
        <v>0</v>
      </c>
      <c r="AR128" s="47" t="s">
        <v>86</v>
      </c>
      <c r="AT128" s="47" t="s">
        <v>84</v>
      </c>
      <c r="AU128" s="47" t="s">
        <v>39</v>
      </c>
      <c r="AY128" s="5" t="s">
        <v>81</v>
      </c>
      <c r="BE128" s="114">
        <f>IF($N$128="základní",$J$128,0)</f>
        <v>0</v>
      </c>
      <c r="BF128" s="114">
        <f>IF($N$128="snížená",$J$128,0)</f>
        <v>0</v>
      </c>
      <c r="BG128" s="114">
        <f>IF($N$128="zákl. přenesená",$J$128,0)</f>
        <v>0</v>
      </c>
      <c r="BH128" s="114">
        <f>IF($N$128="sníž. přenesená",$J$128,0)</f>
        <v>0</v>
      </c>
      <c r="BI128" s="114">
        <f>IF($N$128="nulová",$J$128,0)</f>
        <v>0</v>
      </c>
      <c r="BJ128" s="47" t="s">
        <v>8</v>
      </c>
      <c r="BK128" s="114">
        <f>ROUND($I$128*$H$128,2)</f>
        <v>0</v>
      </c>
      <c r="BL128" s="47" t="s">
        <v>86</v>
      </c>
      <c r="BM128" s="47" t="s">
        <v>332</v>
      </c>
    </row>
    <row r="129" spans="2:47" s="5" customFormat="1" ht="27" customHeight="1">
      <c r="B129" s="16"/>
      <c r="C129" s="17"/>
      <c r="D129" s="115" t="s">
        <v>87</v>
      </c>
      <c r="E129" s="17"/>
      <c r="F129" s="116" t="s">
        <v>189</v>
      </c>
      <c r="G129" s="17"/>
      <c r="H129" s="17"/>
      <c r="J129" s="17"/>
      <c r="K129" s="17"/>
      <c r="L129" s="32"/>
      <c r="M129" s="35"/>
      <c r="N129" s="17"/>
      <c r="O129" s="17"/>
      <c r="P129" s="17"/>
      <c r="Q129" s="17"/>
      <c r="R129" s="17"/>
      <c r="S129" s="17"/>
      <c r="T129" s="36"/>
      <c r="AT129" s="5" t="s">
        <v>87</v>
      </c>
      <c r="AU129" s="5" t="s">
        <v>39</v>
      </c>
    </row>
    <row r="130" spans="2:51" s="5" customFormat="1" ht="15.75" customHeight="1">
      <c r="B130" s="128"/>
      <c r="C130" s="129"/>
      <c r="D130" s="127" t="s">
        <v>130</v>
      </c>
      <c r="E130" s="129"/>
      <c r="F130" s="130" t="s">
        <v>333</v>
      </c>
      <c r="G130" s="129"/>
      <c r="H130" s="131">
        <v>11.25</v>
      </c>
      <c r="J130" s="129"/>
      <c r="K130" s="129"/>
      <c r="L130" s="132"/>
      <c r="M130" s="133"/>
      <c r="N130" s="129"/>
      <c r="O130" s="129"/>
      <c r="P130" s="129"/>
      <c r="Q130" s="129"/>
      <c r="R130" s="129"/>
      <c r="S130" s="129"/>
      <c r="T130" s="134"/>
      <c r="AT130" s="135" t="s">
        <v>130</v>
      </c>
      <c r="AU130" s="135" t="s">
        <v>39</v>
      </c>
      <c r="AV130" s="135" t="s">
        <v>39</v>
      </c>
      <c r="AW130" s="135" t="s">
        <v>61</v>
      </c>
      <c r="AX130" s="135" t="s">
        <v>37</v>
      </c>
      <c r="AY130" s="135" t="s">
        <v>81</v>
      </c>
    </row>
    <row r="131" spans="2:65" s="5" customFormat="1" ht="15.75" customHeight="1">
      <c r="B131" s="16"/>
      <c r="C131" s="103" t="s">
        <v>334</v>
      </c>
      <c r="D131" s="103" t="s">
        <v>84</v>
      </c>
      <c r="E131" s="104" t="s">
        <v>335</v>
      </c>
      <c r="F131" s="105" t="s">
        <v>336</v>
      </c>
      <c r="G131" s="106" t="s">
        <v>128</v>
      </c>
      <c r="H131" s="107">
        <v>22.6</v>
      </c>
      <c r="I131" s="108"/>
      <c r="J131" s="109">
        <f>ROUND($I$131*$H$131,2)</f>
        <v>0</v>
      </c>
      <c r="K131" s="105" t="s">
        <v>129</v>
      </c>
      <c r="L131" s="32"/>
      <c r="M131" s="110"/>
      <c r="N131" s="111" t="s">
        <v>26</v>
      </c>
      <c r="O131" s="17"/>
      <c r="P131" s="17"/>
      <c r="Q131" s="112">
        <v>0.01491</v>
      </c>
      <c r="R131" s="112">
        <f>$Q$131*$H$131</f>
        <v>0.336966</v>
      </c>
      <c r="S131" s="112">
        <v>0</v>
      </c>
      <c r="T131" s="113">
        <f>$S$131*$H$131</f>
        <v>0</v>
      </c>
      <c r="AR131" s="47" t="s">
        <v>86</v>
      </c>
      <c r="AT131" s="47" t="s">
        <v>84</v>
      </c>
      <c r="AU131" s="47" t="s">
        <v>39</v>
      </c>
      <c r="AY131" s="5" t="s">
        <v>81</v>
      </c>
      <c r="BE131" s="114">
        <f>IF($N$131="základní",$J$131,0)</f>
        <v>0</v>
      </c>
      <c r="BF131" s="114">
        <f>IF($N$131="snížená",$J$131,0)</f>
        <v>0</v>
      </c>
      <c r="BG131" s="114">
        <f>IF($N$131="zákl. přenesená",$J$131,0)</f>
        <v>0</v>
      </c>
      <c r="BH131" s="114">
        <f>IF($N$131="sníž. přenesená",$J$131,0)</f>
        <v>0</v>
      </c>
      <c r="BI131" s="114">
        <f>IF($N$131="nulová",$J$131,0)</f>
        <v>0</v>
      </c>
      <c r="BJ131" s="47" t="s">
        <v>8</v>
      </c>
      <c r="BK131" s="114">
        <f>ROUND($I$131*$H$131,2)</f>
        <v>0</v>
      </c>
      <c r="BL131" s="47" t="s">
        <v>86</v>
      </c>
      <c r="BM131" s="47" t="s">
        <v>337</v>
      </c>
    </row>
    <row r="132" spans="2:47" s="5" customFormat="1" ht="27" customHeight="1">
      <c r="B132" s="16"/>
      <c r="C132" s="17"/>
      <c r="D132" s="115" t="s">
        <v>87</v>
      </c>
      <c r="E132" s="17"/>
      <c r="F132" s="116" t="s">
        <v>338</v>
      </c>
      <c r="G132" s="17"/>
      <c r="H132" s="17"/>
      <c r="J132" s="17"/>
      <c r="K132" s="17"/>
      <c r="L132" s="32"/>
      <c r="M132" s="35"/>
      <c r="N132" s="17"/>
      <c r="O132" s="17"/>
      <c r="P132" s="17"/>
      <c r="Q132" s="17"/>
      <c r="R132" s="17"/>
      <c r="S132" s="17"/>
      <c r="T132" s="36"/>
      <c r="AT132" s="5" t="s">
        <v>87</v>
      </c>
      <c r="AU132" s="5" t="s">
        <v>39</v>
      </c>
    </row>
    <row r="133" spans="2:51" s="5" customFormat="1" ht="15.75" customHeight="1">
      <c r="B133" s="128"/>
      <c r="C133" s="129"/>
      <c r="D133" s="127" t="s">
        <v>130</v>
      </c>
      <c r="E133" s="129"/>
      <c r="F133" s="130" t="s">
        <v>339</v>
      </c>
      <c r="G133" s="129"/>
      <c r="H133" s="131">
        <v>22.6</v>
      </c>
      <c r="J133" s="129"/>
      <c r="K133" s="129"/>
      <c r="L133" s="132"/>
      <c r="M133" s="133"/>
      <c r="N133" s="129"/>
      <c r="O133" s="129"/>
      <c r="P133" s="129"/>
      <c r="Q133" s="129"/>
      <c r="R133" s="129"/>
      <c r="S133" s="129"/>
      <c r="T133" s="134"/>
      <c r="AT133" s="135" t="s">
        <v>130</v>
      </c>
      <c r="AU133" s="135" t="s">
        <v>39</v>
      </c>
      <c r="AV133" s="135" t="s">
        <v>39</v>
      </c>
      <c r="AW133" s="135" t="s">
        <v>61</v>
      </c>
      <c r="AX133" s="135" t="s">
        <v>37</v>
      </c>
      <c r="AY133" s="135" t="s">
        <v>81</v>
      </c>
    </row>
    <row r="134" spans="2:65" s="5" customFormat="1" ht="15.75" customHeight="1">
      <c r="B134" s="16"/>
      <c r="C134" s="103" t="s">
        <v>223</v>
      </c>
      <c r="D134" s="103" t="s">
        <v>84</v>
      </c>
      <c r="E134" s="104" t="s">
        <v>340</v>
      </c>
      <c r="F134" s="105" t="s">
        <v>341</v>
      </c>
      <c r="G134" s="106" t="s">
        <v>128</v>
      </c>
      <c r="H134" s="107">
        <v>22.6</v>
      </c>
      <c r="I134" s="108"/>
      <c r="J134" s="109">
        <f>ROUND($I$134*$H$134,2)</f>
        <v>0</v>
      </c>
      <c r="K134" s="105" t="s">
        <v>129</v>
      </c>
      <c r="L134" s="32"/>
      <c r="M134" s="110"/>
      <c r="N134" s="111" t="s">
        <v>26</v>
      </c>
      <c r="O134" s="17"/>
      <c r="P134" s="17"/>
      <c r="Q134" s="112">
        <v>0.0001</v>
      </c>
      <c r="R134" s="112">
        <f>$Q$134*$H$134</f>
        <v>0.0022600000000000003</v>
      </c>
      <c r="S134" s="112">
        <v>0</v>
      </c>
      <c r="T134" s="113">
        <f>$S$134*$H$134</f>
        <v>0</v>
      </c>
      <c r="AR134" s="47" t="s">
        <v>86</v>
      </c>
      <c r="AT134" s="47" t="s">
        <v>84</v>
      </c>
      <c r="AU134" s="47" t="s">
        <v>39</v>
      </c>
      <c r="AY134" s="5" t="s">
        <v>81</v>
      </c>
      <c r="BE134" s="114">
        <f>IF($N$134="základní",$J$134,0)</f>
        <v>0</v>
      </c>
      <c r="BF134" s="114">
        <f>IF($N$134="snížená",$J$134,0)</f>
        <v>0</v>
      </c>
      <c r="BG134" s="114">
        <f>IF($N$134="zákl. přenesená",$J$134,0)</f>
        <v>0</v>
      </c>
      <c r="BH134" s="114">
        <f>IF($N$134="sníž. přenesená",$J$134,0)</f>
        <v>0</v>
      </c>
      <c r="BI134" s="114">
        <f>IF($N$134="nulová",$J$134,0)</f>
        <v>0</v>
      </c>
      <c r="BJ134" s="47" t="s">
        <v>8</v>
      </c>
      <c r="BK134" s="114">
        <f>ROUND($I$134*$H$134,2)</f>
        <v>0</v>
      </c>
      <c r="BL134" s="47" t="s">
        <v>86</v>
      </c>
      <c r="BM134" s="47" t="s">
        <v>342</v>
      </c>
    </row>
    <row r="135" spans="2:47" s="5" customFormat="1" ht="16.5" customHeight="1">
      <c r="B135" s="16"/>
      <c r="C135" s="17"/>
      <c r="D135" s="115" t="s">
        <v>87</v>
      </c>
      <c r="E135" s="17"/>
      <c r="F135" s="116" t="s">
        <v>343</v>
      </c>
      <c r="G135" s="17"/>
      <c r="H135" s="17"/>
      <c r="J135" s="17"/>
      <c r="K135" s="17"/>
      <c r="L135" s="32"/>
      <c r="M135" s="35"/>
      <c r="N135" s="17"/>
      <c r="O135" s="17"/>
      <c r="P135" s="17"/>
      <c r="Q135" s="17"/>
      <c r="R135" s="17"/>
      <c r="S135" s="17"/>
      <c r="T135" s="36"/>
      <c r="AT135" s="5" t="s">
        <v>87</v>
      </c>
      <c r="AU135" s="5" t="s">
        <v>39</v>
      </c>
    </row>
    <row r="136" spans="2:51" s="5" customFormat="1" ht="15.75" customHeight="1">
      <c r="B136" s="128"/>
      <c r="C136" s="129"/>
      <c r="D136" s="127" t="s">
        <v>130</v>
      </c>
      <c r="E136" s="129"/>
      <c r="F136" s="130" t="s">
        <v>339</v>
      </c>
      <c r="G136" s="129"/>
      <c r="H136" s="131">
        <v>22.6</v>
      </c>
      <c r="J136" s="129"/>
      <c r="K136" s="129"/>
      <c r="L136" s="132"/>
      <c r="M136" s="133"/>
      <c r="N136" s="129"/>
      <c r="O136" s="129"/>
      <c r="P136" s="129"/>
      <c r="Q136" s="129"/>
      <c r="R136" s="129"/>
      <c r="S136" s="129"/>
      <c r="T136" s="134"/>
      <c r="AT136" s="135" t="s">
        <v>130</v>
      </c>
      <c r="AU136" s="135" t="s">
        <v>39</v>
      </c>
      <c r="AV136" s="135" t="s">
        <v>39</v>
      </c>
      <c r="AW136" s="135" t="s">
        <v>61</v>
      </c>
      <c r="AX136" s="135" t="s">
        <v>37</v>
      </c>
      <c r="AY136" s="135" t="s">
        <v>81</v>
      </c>
    </row>
    <row r="137" spans="2:65" s="5" customFormat="1" ht="15.75" customHeight="1">
      <c r="B137" s="16"/>
      <c r="C137" s="103" t="s">
        <v>344</v>
      </c>
      <c r="D137" s="103" t="s">
        <v>84</v>
      </c>
      <c r="E137" s="104" t="s">
        <v>345</v>
      </c>
      <c r="F137" s="105" t="s">
        <v>346</v>
      </c>
      <c r="G137" s="106" t="s">
        <v>128</v>
      </c>
      <c r="H137" s="107">
        <v>22.6</v>
      </c>
      <c r="I137" s="108"/>
      <c r="J137" s="109">
        <f>ROUND($I$137*$H$137,2)</f>
        <v>0</v>
      </c>
      <c r="K137" s="105" t="s">
        <v>129</v>
      </c>
      <c r="L137" s="32"/>
      <c r="M137" s="110"/>
      <c r="N137" s="111" t="s">
        <v>26</v>
      </c>
      <c r="O137" s="17"/>
      <c r="P137" s="17"/>
      <c r="Q137" s="112">
        <v>0.0001</v>
      </c>
      <c r="R137" s="112">
        <f>$Q$137*$H$137</f>
        <v>0.0022600000000000003</v>
      </c>
      <c r="S137" s="112">
        <v>0</v>
      </c>
      <c r="T137" s="113">
        <f>$S$137*$H$137</f>
        <v>0</v>
      </c>
      <c r="AR137" s="47" t="s">
        <v>86</v>
      </c>
      <c r="AT137" s="47" t="s">
        <v>84</v>
      </c>
      <c r="AU137" s="47" t="s">
        <v>39</v>
      </c>
      <c r="AY137" s="5" t="s">
        <v>81</v>
      </c>
      <c r="BE137" s="114">
        <f>IF($N$137="základní",$J$137,0)</f>
        <v>0</v>
      </c>
      <c r="BF137" s="114">
        <f>IF($N$137="snížená",$J$137,0)</f>
        <v>0</v>
      </c>
      <c r="BG137" s="114">
        <f>IF($N$137="zákl. přenesená",$J$137,0)</f>
        <v>0</v>
      </c>
      <c r="BH137" s="114">
        <f>IF($N$137="sníž. přenesená",$J$137,0)</f>
        <v>0</v>
      </c>
      <c r="BI137" s="114">
        <f>IF($N$137="nulová",$J$137,0)</f>
        <v>0</v>
      </c>
      <c r="BJ137" s="47" t="s">
        <v>8</v>
      </c>
      <c r="BK137" s="114">
        <f>ROUND($I$137*$H$137,2)</f>
        <v>0</v>
      </c>
      <c r="BL137" s="47" t="s">
        <v>86</v>
      </c>
      <c r="BM137" s="47" t="s">
        <v>347</v>
      </c>
    </row>
    <row r="138" spans="2:47" s="5" customFormat="1" ht="27" customHeight="1">
      <c r="B138" s="16"/>
      <c r="C138" s="17"/>
      <c r="D138" s="115" t="s">
        <v>87</v>
      </c>
      <c r="E138" s="17"/>
      <c r="F138" s="116" t="s">
        <v>348</v>
      </c>
      <c r="G138" s="17"/>
      <c r="H138" s="17"/>
      <c r="J138" s="17"/>
      <c r="K138" s="17"/>
      <c r="L138" s="32"/>
      <c r="M138" s="35"/>
      <c r="N138" s="17"/>
      <c r="O138" s="17"/>
      <c r="P138" s="17"/>
      <c r="Q138" s="17"/>
      <c r="R138" s="17"/>
      <c r="S138" s="17"/>
      <c r="T138" s="36"/>
      <c r="AT138" s="5" t="s">
        <v>87</v>
      </c>
      <c r="AU138" s="5" t="s">
        <v>39</v>
      </c>
    </row>
    <row r="139" spans="2:51" s="5" customFormat="1" ht="15.75" customHeight="1">
      <c r="B139" s="128"/>
      <c r="C139" s="129"/>
      <c r="D139" s="127" t="s">
        <v>130</v>
      </c>
      <c r="E139" s="129"/>
      <c r="F139" s="130" t="s">
        <v>339</v>
      </c>
      <c r="G139" s="129"/>
      <c r="H139" s="131">
        <v>22.6</v>
      </c>
      <c r="J139" s="129"/>
      <c r="K139" s="129"/>
      <c r="L139" s="132"/>
      <c r="M139" s="133"/>
      <c r="N139" s="129"/>
      <c r="O139" s="129"/>
      <c r="P139" s="129"/>
      <c r="Q139" s="129"/>
      <c r="R139" s="129"/>
      <c r="S139" s="129"/>
      <c r="T139" s="134"/>
      <c r="AT139" s="135" t="s">
        <v>130</v>
      </c>
      <c r="AU139" s="135" t="s">
        <v>39</v>
      </c>
      <c r="AV139" s="135" t="s">
        <v>39</v>
      </c>
      <c r="AW139" s="135" t="s">
        <v>61</v>
      </c>
      <c r="AX139" s="135" t="s">
        <v>37</v>
      </c>
      <c r="AY139" s="135" t="s">
        <v>81</v>
      </c>
    </row>
    <row r="140" spans="2:65" s="5" customFormat="1" ht="15.75" customHeight="1">
      <c r="B140" s="16"/>
      <c r="C140" s="103" t="s">
        <v>48</v>
      </c>
      <c r="D140" s="103" t="s">
        <v>84</v>
      </c>
      <c r="E140" s="104" t="s">
        <v>198</v>
      </c>
      <c r="F140" s="105" t="s">
        <v>199</v>
      </c>
      <c r="G140" s="106" t="s">
        <v>89</v>
      </c>
      <c r="H140" s="107">
        <v>0.973</v>
      </c>
      <c r="I140" s="108"/>
      <c r="J140" s="109">
        <f>ROUND($I$140*$H$140,2)</f>
        <v>0</v>
      </c>
      <c r="K140" s="105" t="s">
        <v>129</v>
      </c>
      <c r="L140" s="32"/>
      <c r="M140" s="110"/>
      <c r="N140" s="111" t="s">
        <v>26</v>
      </c>
      <c r="O140" s="17"/>
      <c r="P140" s="17"/>
      <c r="Q140" s="112">
        <v>0</v>
      </c>
      <c r="R140" s="112">
        <f>$Q$140*$H$140</f>
        <v>0</v>
      </c>
      <c r="S140" s="112">
        <v>0</v>
      </c>
      <c r="T140" s="113">
        <f>$S$140*$H$140</f>
        <v>0</v>
      </c>
      <c r="AR140" s="47" t="s">
        <v>86</v>
      </c>
      <c r="AT140" s="47" t="s">
        <v>84</v>
      </c>
      <c r="AU140" s="47" t="s">
        <v>39</v>
      </c>
      <c r="AY140" s="5" t="s">
        <v>81</v>
      </c>
      <c r="BE140" s="114">
        <f>IF($N$140="základní",$J$140,0)</f>
        <v>0</v>
      </c>
      <c r="BF140" s="114">
        <f>IF($N$140="snížená",$J$140,0)</f>
        <v>0</v>
      </c>
      <c r="BG140" s="114">
        <f>IF($N$140="zákl. přenesená",$J$140,0)</f>
        <v>0</v>
      </c>
      <c r="BH140" s="114">
        <f>IF($N$140="sníž. přenesená",$J$140,0)</f>
        <v>0</v>
      </c>
      <c r="BI140" s="114">
        <f>IF($N$140="nulová",$J$140,0)</f>
        <v>0</v>
      </c>
      <c r="BJ140" s="47" t="s">
        <v>8</v>
      </c>
      <c r="BK140" s="114">
        <f>ROUND($I$140*$H$140,2)</f>
        <v>0</v>
      </c>
      <c r="BL140" s="47" t="s">
        <v>86</v>
      </c>
      <c r="BM140" s="47" t="s">
        <v>349</v>
      </c>
    </row>
    <row r="141" spans="2:47" s="5" customFormat="1" ht="27" customHeight="1">
      <c r="B141" s="16"/>
      <c r="C141" s="17"/>
      <c r="D141" s="115" t="s">
        <v>87</v>
      </c>
      <c r="E141" s="17"/>
      <c r="F141" s="116" t="s">
        <v>200</v>
      </c>
      <c r="G141" s="17"/>
      <c r="H141" s="17"/>
      <c r="J141" s="17"/>
      <c r="K141" s="17"/>
      <c r="L141" s="32"/>
      <c r="M141" s="35"/>
      <c r="N141" s="17"/>
      <c r="O141" s="17"/>
      <c r="P141" s="17"/>
      <c r="Q141" s="17"/>
      <c r="R141" s="17"/>
      <c r="S141" s="17"/>
      <c r="T141" s="36"/>
      <c r="AT141" s="5" t="s">
        <v>87</v>
      </c>
      <c r="AU141" s="5" t="s">
        <v>39</v>
      </c>
    </row>
    <row r="142" spans="2:63" s="90" customFormat="1" ht="30.75" customHeight="1">
      <c r="B142" s="91"/>
      <c r="C142" s="92"/>
      <c r="D142" s="92" t="s">
        <v>36</v>
      </c>
      <c r="E142" s="101" t="s">
        <v>82</v>
      </c>
      <c r="F142" s="101" t="s">
        <v>83</v>
      </c>
      <c r="G142" s="92"/>
      <c r="H142" s="92"/>
      <c r="J142" s="102">
        <f>$BK$142</f>
        <v>0</v>
      </c>
      <c r="K142" s="92"/>
      <c r="L142" s="95"/>
      <c r="M142" s="96"/>
      <c r="N142" s="92"/>
      <c r="O142" s="92"/>
      <c r="P142" s="97">
        <f>SUM($P$143:$P$161)</f>
        <v>0</v>
      </c>
      <c r="Q142" s="92"/>
      <c r="R142" s="97">
        <f>SUM($R$143:$R$161)</f>
        <v>0.187048</v>
      </c>
      <c r="S142" s="92"/>
      <c r="T142" s="98">
        <f>SUM($T$143:$T$161)</f>
        <v>0</v>
      </c>
      <c r="AR142" s="99" t="s">
        <v>39</v>
      </c>
      <c r="AT142" s="99" t="s">
        <v>36</v>
      </c>
      <c r="AU142" s="99" t="s">
        <v>8</v>
      </c>
      <c r="AY142" s="99" t="s">
        <v>81</v>
      </c>
      <c r="BK142" s="100">
        <f>SUM($BK$143:$BK$161)</f>
        <v>0</v>
      </c>
    </row>
    <row r="143" spans="2:65" s="5" customFormat="1" ht="15.75" customHeight="1">
      <c r="B143" s="16"/>
      <c r="C143" s="103" t="s">
        <v>226</v>
      </c>
      <c r="D143" s="103" t="s">
        <v>84</v>
      </c>
      <c r="E143" s="104" t="s">
        <v>350</v>
      </c>
      <c r="F143" s="105" t="s">
        <v>351</v>
      </c>
      <c r="G143" s="106" t="s">
        <v>89</v>
      </c>
      <c r="H143" s="107">
        <v>0.06</v>
      </c>
      <c r="I143" s="108"/>
      <c r="J143" s="109">
        <f>ROUND($I$143*$H$143,2)</f>
        <v>0</v>
      </c>
      <c r="K143" s="105" t="s">
        <v>129</v>
      </c>
      <c r="L143" s="32"/>
      <c r="M143" s="110"/>
      <c r="N143" s="111" t="s">
        <v>26</v>
      </c>
      <c r="O143" s="17"/>
      <c r="P143" s="17"/>
      <c r="Q143" s="112">
        <v>0</v>
      </c>
      <c r="R143" s="112">
        <f>$Q$143*$H$143</f>
        <v>0</v>
      </c>
      <c r="S143" s="112">
        <v>0</v>
      </c>
      <c r="T143" s="113">
        <f>$S$143*$H$143</f>
        <v>0</v>
      </c>
      <c r="AR143" s="47" t="s">
        <v>86</v>
      </c>
      <c r="AT143" s="47" t="s">
        <v>84</v>
      </c>
      <c r="AU143" s="47" t="s">
        <v>39</v>
      </c>
      <c r="AY143" s="5" t="s">
        <v>81</v>
      </c>
      <c r="BE143" s="114">
        <f>IF($N$143="základní",$J$143,0)</f>
        <v>0</v>
      </c>
      <c r="BF143" s="114">
        <f>IF($N$143="snížená",$J$143,0)</f>
        <v>0</v>
      </c>
      <c r="BG143" s="114">
        <f>IF($N$143="zákl. přenesená",$J$143,0)</f>
        <v>0</v>
      </c>
      <c r="BH143" s="114">
        <f>IF($N$143="sníž. přenesená",$J$143,0)</f>
        <v>0</v>
      </c>
      <c r="BI143" s="114">
        <f>IF($N$143="nulová",$J$143,0)</f>
        <v>0</v>
      </c>
      <c r="BJ143" s="47" t="s">
        <v>8</v>
      </c>
      <c r="BK143" s="114">
        <f>ROUND($I$143*$H$143,2)</f>
        <v>0</v>
      </c>
      <c r="BL143" s="47" t="s">
        <v>86</v>
      </c>
      <c r="BM143" s="47" t="s">
        <v>352</v>
      </c>
    </row>
    <row r="144" spans="2:47" s="5" customFormat="1" ht="16.5" customHeight="1">
      <c r="B144" s="16"/>
      <c r="C144" s="17"/>
      <c r="D144" s="115" t="s">
        <v>87</v>
      </c>
      <c r="E144" s="17"/>
      <c r="F144" s="116" t="s">
        <v>353</v>
      </c>
      <c r="G144" s="17"/>
      <c r="H144" s="17"/>
      <c r="J144" s="17"/>
      <c r="K144" s="17"/>
      <c r="L144" s="32"/>
      <c r="M144" s="35"/>
      <c r="N144" s="17"/>
      <c r="O144" s="17"/>
      <c r="P144" s="17"/>
      <c r="Q144" s="17"/>
      <c r="R144" s="17"/>
      <c r="S144" s="17"/>
      <c r="T144" s="36"/>
      <c r="AT144" s="5" t="s">
        <v>87</v>
      </c>
      <c r="AU144" s="5" t="s">
        <v>39</v>
      </c>
    </row>
    <row r="145" spans="2:51" s="5" customFormat="1" ht="15.75" customHeight="1">
      <c r="B145" s="128"/>
      <c r="C145" s="129"/>
      <c r="D145" s="127" t="s">
        <v>130</v>
      </c>
      <c r="E145" s="129"/>
      <c r="F145" s="130" t="s">
        <v>354</v>
      </c>
      <c r="G145" s="129"/>
      <c r="H145" s="131">
        <v>0.06</v>
      </c>
      <c r="J145" s="129"/>
      <c r="K145" s="129"/>
      <c r="L145" s="132"/>
      <c r="M145" s="133"/>
      <c r="N145" s="129"/>
      <c r="O145" s="129"/>
      <c r="P145" s="129"/>
      <c r="Q145" s="129"/>
      <c r="R145" s="129"/>
      <c r="S145" s="129"/>
      <c r="T145" s="134"/>
      <c r="AT145" s="135" t="s">
        <v>130</v>
      </c>
      <c r="AU145" s="135" t="s">
        <v>39</v>
      </c>
      <c r="AV145" s="135" t="s">
        <v>39</v>
      </c>
      <c r="AW145" s="135" t="s">
        <v>61</v>
      </c>
      <c r="AX145" s="135" t="s">
        <v>8</v>
      </c>
      <c r="AY145" s="135" t="s">
        <v>81</v>
      </c>
    </row>
    <row r="146" spans="2:65" s="5" customFormat="1" ht="15.75" customHeight="1">
      <c r="B146" s="16"/>
      <c r="C146" s="117" t="s">
        <v>195</v>
      </c>
      <c r="D146" s="117" t="s">
        <v>88</v>
      </c>
      <c r="E146" s="118" t="s">
        <v>355</v>
      </c>
      <c r="F146" s="119" t="s">
        <v>356</v>
      </c>
      <c r="G146" s="120" t="s">
        <v>89</v>
      </c>
      <c r="H146" s="121">
        <v>0.06</v>
      </c>
      <c r="I146" s="122"/>
      <c r="J146" s="123">
        <f>ROUND($I$146*$H$146,2)</f>
        <v>0</v>
      </c>
      <c r="K146" s="119" t="s">
        <v>129</v>
      </c>
      <c r="L146" s="124"/>
      <c r="M146" s="125"/>
      <c r="N146" s="126" t="s">
        <v>26</v>
      </c>
      <c r="O146" s="17"/>
      <c r="P146" s="17"/>
      <c r="Q146" s="112">
        <v>1</v>
      </c>
      <c r="R146" s="112">
        <f>$Q$146*$H$146</f>
        <v>0.06</v>
      </c>
      <c r="S146" s="112">
        <v>0</v>
      </c>
      <c r="T146" s="113">
        <f>$S$146*$H$146</f>
        <v>0</v>
      </c>
      <c r="AR146" s="47" t="s">
        <v>90</v>
      </c>
      <c r="AT146" s="47" t="s">
        <v>88</v>
      </c>
      <c r="AU146" s="47" t="s">
        <v>39</v>
      </c>
      <c r="AY146" s="5" t="s">
        <v>81</v>
      </c>
      <c r="BE146" s="114">
        <f>IF($N$146="základní",$J$146,0)</f>
        <v>0</v>
      </c>
      <c r="BF146" s="114">
        <f>IF($N$146="snížená",$J$146,0)</f>
        <v>0</v>
      </c>
      <c r="BG146" s="114">
        <f>IF($N$146="zákl. přenesená",$J$146,0)</f>
        <v>0</v>
      </c>
      <c r="BH146" s="114">
        <f>IF($N$146="sníž. přenesená",$J$146,0)</f>
        <v>0</v>
      </c>
      <c r="BI146" s="114">
        <f>IF($N$146="nulová",$J$146,0)</f>
        <v>0</v>
      </c>
      <c r="BJ146" s="47" t="s">
        <v>8</v>
      </c>
      <c r="BK146" s="114">
        <f>ROUND($I$146*$H$146,2)</f>
        <v>0</v>
      </c>
      <c r="BL146" s="47" t="s">
        <v>86</v>
      </c>
      <c r="BM146" s="47" t="s">
        <v>357</v>
      </c>
    </row>
    <row r="147" spans="2:47" s="5" customFormat="1" ht="16.5" customHeight="1">
      <c r="B147" s="16"/>
      <c r="C147" s="17"/>
      <c r="D147" s="115" t="s">
        <v>87</v>
      </c>
      <c r="E147" s="17"/>
      <c r="F147" s="116" t="s">
        <v>358</v>
      </c>
      <c r="G147" s="17"/>
      <c r="H147" s="17"/>
      <c r="J147" s="17"/>
      <c r="K147" s="17"/>
      <c r="L147" s="32"/>
      <c r="M147" s="35"/>
      <c r="N147" s="17"/>
      <c r="O147" s="17"/>
      <c r="P147" s="17"/>
      <c r="Q147" s="17"/>
      <c r="R147" s="17"/>
      <c r="S147" s="17"/>
      <c r="T147" s="36"/>
      <c r="AT147" s="5" t="s">
        <v>87</v>
      </c>
      <c r="AU147" s="5" t="s">
        <v>39</v>
      </c>
    </row>
    <row r="148" spans="2:51" s="5" customFormat="1" ht="15.75" customHeight="1">
      <c r="B148" s="128"/>
      <c r="C148" s="129"/>
      <c r="D148" s="127" t="s">
        <v>130</v>
      </c>
      <c r="E148" s="129"/>
      <c r="F148" s="130" t="s">
        <v>354</v>
      </c>
      <c r="G148" s="129"/>
      <c r="H148" s="131">
        <v>0.06</v>
      </c>
      <c r="J148" s="129"/>
      <c r="K148" s="129"/>
      <c r="L148" s="132"/>
      <c r="M148" s="133"/>
      <c r="N148" s="129"/>
      <c r="O148" s="129"/>
      <c r="P148" s="129"/>
      <c r="Q148" s="129"/>
      <c r="R148" s="129"/>
      <c r="S148" s="129"/>
      <c r="T148" s="134"/>
      <c r="AT148" s="135" t="s">
        <v>130</v>
      </c>
      <c r="AU148" s="135" t="s">
        <v>39</v>
      </c>
      <c r="AV148" s="135" t="s">
        <v>39</v>
      </c>
      <c r="AW148" s="135" t="s">
        <v>61</v>
      </c>
      <c r="AX148" s="135" t="s">
        <v>37</v>
      </c>
      <c r="AY148" s="135" t="s">
        <v>81</v>
      </c>
    </row>
    <row r="149" spans="2:65" s="5" customFormat="1" ht="15.75" customHeight="1">
      <c r="B149" s="16"/>
      <c r="C149" s="103" t="s">
        <v>196</v>
      </c>
      <c r="D149" s="103" t="s">
        <v>84</v>
      </c>
      <c r="E149" s="104" t="s">
        <v>359</v>
      </c>
      <c r="F149" s="105" t="s">
        <v>360</v>
      </c>
      <c r="G149" s="106" t="s">
        <v>134</v>
      </c>
      <c r="H149" s="107">
        <v>8</v>
      </c>
      <c r="I149" s="108"/>
      <c r="J149" s="109">
        <f>ROUND($I$149*$H$149,2)</f>
        <v>0</v>
      </c>
      <c r="K149" s="105" t="s">
        <v>129</v>
      </c>
      <c r="L149" s="32"/>
      <c r="M149" s="110"/>
      <c r="N149" s="111" t="s">
        <v>26</v>
      </c>
      <c r="O149" s="17"/>
      <c r="P149" s="17"/>
      <c r="Q149" s="112">
        <v>0</v>
      </c>
      <c r="R149" s="112">
        <f>$Q$149*$H$149</f>
        <v>0</v>
      </c>
      <c r="S149" s="112">
        <v>0</v>
      </c>
      <c r="T149" s="113">
        <f>$S$149*$H$149</f>
        <v>0</v>
      </c>
      <c r="AR149" s="47" t="s">
        <v>86</v>
      </c>
      <c r="AT149" s="47" t="s">
        <v>84</v>
      </c>
      <c r="AU149" s="47" t="s">
        <v>39</v>
      </c>
      <c r="AY149" s="5" t="s">
        <v>81</v>
      </c>
      <c r="BE149" s="114">
        <f>IF($N$149="základní",$J$149,0)</f>
        <v>0</v>
      </c>
      <c r="BF149" s="114">
        <f>IF($N$149="snížená",$J$149,0)</f>
        <v>0</v>
      </c>
      <c r="BG149" s="114">
        <f>IF($N$149="zákl. přenesená",$J$149,0)</f>
        <v>0</v>
      </c>
      <c r="BH149" s="114">
        <f>IF($N$149="sníž. přenesená",$J$149,0)</f>
        <v>0</v>
      </c>
      <c r="BI149" s="114">
        <f>IF($N$149="nulová",$J$149,0)</f>
        <v>0</v>
      </c>
      <c r="BJ149" s="47" t="s">
        <v>8</v>
      </c>
      <c r="BK149" s="114">
        <f>ROUND($I$149*$H$149,2)</f>
        <v>0</v>
      </c>
      <c r="BL149" s="47" t="s">
        <v>86</v>
      </c>
      <c r="BM149" s="47" t="s">
        <v>361</v>
      </c>
    </row>
    <row r="150" spans="2:47" s="5" customFormat="1" ht="16.5" customHeight="1">
      <c r="B150" s="16"/>
      <c r="C150" s="17"/>
      <c r="D150" s="115" t="s">
        <v>87</v>
      </c>
      <c r="E150" s="17"/>
      <c r="F150" s="116" t="s">
        <v>362</v>
      </c>
      <c r="G150" s="17"/>
      <c r="H150" s="17"/>
      <c r="J150" s="17"/>
      <c r="K150" s="17"/>
      <c r="L150" s="32"/>
      <c r="M150" s="35"/>
      <c r="N150" s="17"/>
      <c r="O150" s="17"/>
      <c r="P150" s="17"/>
      <c r="Q150" s="17"/>
      <c r="R150" s="17"/>
      <c r="S150" s="17"/>
      <c r="T150" s="36"/>
      <c r="AT150" s="5" t="s">
        <v>87</v>
      </c>
      <c r="AU150" s="5" t="s">
        <v>39</v>
      </c>
    </row>
    <row r="151" spans="2:65" s="5" customFormat="1" ht="15.75" customHeight="1">
      <c r="B151" s="16"/>
      <c r="C151" s="103" t="s">
        <v>281</v>
      </c>
      <c r="D151" s="103" t="s">
        <v>84</v>
      </c>
      <c r="E151" s="104" t="s">
        <v>232</v>
      </c>
      <c r="F151" s="105" t="s">
        <v>233</v>
      </c>
      <c r="G151" s="106" t="s">
        <v>85</v>
      </c>
      <c r="H151" s="107">
        <v>120.96</v>
      </c>
      <c r="I151" s="108"/>
      <c r="J151" s="109">
        <f>ROUND($I$151*$H$151,2)</f>
        <v>0</v>
      </c>
      <c r="K151" s="105"/>
      <c r="L151" s="32"/>
      <c r="M151" s="110"/>
      <c r="N151" s="111" t="s">
        <v>26</v>
      </c>
      <c r="O151" s="17"/>
      <c r="P151" s="17"/>
      <c r="Q151" s="112">
        <v>0</v>
      </c>
      <c r="R151" s="112">
        <f>$Q$151*$H$151</f>
        <v>0</v>
      </c>
      <c r="S151" s="112">
        <v>0</v>
      </c>
      <c r="T151" s="113">
        <f>$S$151*$H$151</f>
        <v>0</v>
      </c>
      <c r="AR151" s="47" t="s">
        <v>86</v>
      </c>
      <c r="AT151" s="47" t="s">
        <v>84</v>
      </c>
      <c r="AU151" s="47" t="s">
        <v>39</v>
      </c>
      <c r="AY151" s="5" t="s">
        <v>81</v>
      </c>
      <c r="BE151" s="114">
        <f>IF($N$151="základní",$J$151,0)</f>
        <v>0</v>
      </c>
      <c r="BF151" s="114">
        <f>IF($N$151="snížená",$J$151,0)</f>
        <v>0</v>
      </c>
      <c r="BG151" s="114">
        <f>IF($N$151="zákl. přenesená",$J$151,0)</f>
        <v>0</v>
      </c>
      <c r="BH151" s="114">
        <f>IF($N$151="sníž. přenesená",$J$151,0)</f>
        <v>0</v>
      </c>
      <c r="BI151" s="114">
        <f>IF($N$151="nulová",$J$151,0)</f>
        <v>0</v>
      </c>
      <c r="BJ151" s="47" t="s">
        <v>8</v>
      </c>
      <c r="BK151" s="114">
        <f>ROUND($I$151*$H$151,2)</f>
        <v>0</v>
      </c>
      <c r="BL151" s="47" t="s">
        <v>86</v>
      </c>
      <c r="BM151" s="47" t="s">
        <v>363</v>
      </c>
    </row>
    <row r="152" spans="2:47" s="5" customFormat="1" ht="16.5" customHeight="1">
      <c r="B152" s="16"/>
      <c r="C152" s="17"/>
      <c r="D152" s="115" t="s">
        <v>87</v>
      </c>
      <c r="E152" s="17"/>
      <c r="F152" s="116" t="s">
        <v>234</v>
      </c>
      <c r="G152" s="17"/>
      <c r="H152" s="17"/>
      <c r="J152" s="17"/>
      <c r="K152" s="17"/>
      <c r="L152" s="32"/>
      <c r="M152" s="35"/>
      <c r="N152" s="17"/>
      <c r="O152" s="17"/>
      <c r="P152" s="17"/>
      <c r="Q152" s="17"/>
      <c r="R152" s="17"/>
      <c r="S152" s="17"/>
      <c r="T152" s="36"/>
      <c r="AT152" s="5" t="s">
        <v>87</v>
      </c>
      <c r="AU152" s="5" t="s">
        <v>39</v>
      </c>
    </row>
    <row r="153" spans="2:51" s="5" customFormat="1" ht="15.75" customHeight="1">
      <c r="B153" s="128"/>
      <c r="C153" s="129"/>
      <c r="D153" s="127" t="s">
        <v>130</v>
      </c>
      <c r="E153" s="129"/>
      <c r="F153" s="130" t="s">
        <v>364</v>
      </c>
      <c r="G153" s="129"/>
      <c r="H153" s="131">
        <v>120.96</v>
      </c>
      <c r="J153" s="129"/>
      <c r="K153" s="129"/>
      <c r="L153" s="132"/>
      <c r="M153" s="133"/>
      <c r="N153" s="129"/>
      <c r="O153" s="129"/>
      <c r="P153" s="129"/>
      <c r="Q153" s="129"/>
      <c r="R153" s="129"/>
      <c r="S153" s="129"/>
      <c r="T153" s="134"/>
      <c r="AT153" s="135" t="s">
        <v>130</v>
      </c>
      <c r="AU153" s="135" t="s">
        <v>39</v>
      </c>
      <c r="AV153" s="135" t="s">
        <v>39</v>
      </c>
      <c r="AW153" s="135" t="s">
        <v>61</v>
      </c>
      <c r="AX153" s="135" t="s">
        <v>37</v>
      </c>
      <c r="AY153" s="135" t="s">
        <v>81</v>
      </c>
    </row>
    <row r="154" spans="2:65" s="5" customFormat="1" ht="15.75" customHeight="1">
      <c r="B154" s="16"/>
      <c r="C154" s="103" t="s">
        <v>282</v>
      </c>
      <c r="D154" s="103" t="s">
        <v>84</v>
      </c>
      <c r="E154" s="104" t="s">
        <v>236</v>
      </c>
      <c r="F154" s="105" t="s">
        <v>237</v>
      </c>
      <c r="G154" s="106" t="s">
        <v>85</v>
      </c>
      <c r="H154" s="107">
        <v>120.96</v>
      </c>
      <c r="I154" s="108"/>
      <c r="J154" s="109">
        <f>ROUND($I$154*$H$154,2)</f>
        <v>0</v>
      </c>
      <c r="K154" s="105" t="s">
        <v>129</v>
      </c>
      <c r="L154" s="32"/>
      <c r="M154" s="110"/>
      <c r="N154" s="111" t="s">
        <v>26</v>
      </c>
      <c r="O154" s="17"/>
      <c r="P154" s="17"/>
      <c r="Q154" s="112">
        <v>5E-05</v>
      </c>
      <c r="R154" s="112">
        <f>$Q$154*$H$154</f>
        <v>0.0060479999999999996</v>
      </c>
      <c r="S154" s="112">
        <v>0</v>
      </c>
      <c r="T154" s="113">
        <f>$S$154*$H$154</f>
        <v>0</v>
      </c>
      <c r="AR154" s="47" t="s">
        <v>86</v>
      </c>
      <c r="AT154" s="47" t="s">
        <v>84</v>
      </c>
      <c r="AU154" s="47" t="s">
        <v>39</v>
      </c>
      <c r="AY154" s="5" t="s">
        <v>81</v>
      </c>
      <c r="BE154" s="114">
        <f>IF($N$154="základní",$J$154,0)</f>
        <v>0</v>
      </c>
      <c r="BF154" s="114">
        <f>IF($N$154="snížená",$J$154,0)</f>
        <v>0</v>
      </c>
      <c r="BG154" s="114">
        <f>IF($N$154="zákl. přenesená",$J$154,0)</f>
        <v>0</v>
      </c>
      <c r="BH154" s="114">
        <f>IF($N$154="sníž. přenesená",$J$154,0)</f>
        <v>0</v>
      </c>
      <c r="BI154" s="114">
        <f>IF($N$154="nulová",$J$154,0)</f>
        <v>0</v>
      </c>
      <c r="BJ154" s="47" t="s">
        <v>8</v>
      </c>
      <c r="BK154" s="114">
        <f>ROUND($I$154*$H$154,2)</f>
        <v>0</v>
      </c>
      <c r="BL154" s="47" t="s">
        <v>86</v>
      </c>
      <c r="BM154" s="47" t="s">
        <v>365</v>
      </c>
    </row>
    <row r="155" spans="2:47" s="5" customFormat="1" ht="16.5" customHeight="1">
      <c r="B155" s="16"/>
      <c r="C155" s="17"/>
      <c r="D155" s="115" t="s">
        <v>87</v>
      </c>
      <c r="E155" s="17"/>
      <c r="F155" s="116" t="s">
        <v>102</v>
      </c>
      <c r="G155" s="17"/>
      <c r="H155" s="17"/>
      <c r="J155" s="17"/>
      <c r="K155" s="17"/>
      <c r="L155" s="32"/>
      <c r="M155" s="35"/>
      <c r="N155" s="17"/>
      <c r="O155" s="17"/>
      <c r="P155" s="17"/>
      <c r="Q155" s="17"/>
      <c r="R155" s="17"/>
      <c r="S155" s="17"/>
      <c r="T155" s="36"/>
      <c r="AT155" s="5" t="s">
        <v>87</v>
      </c>
      <c r="AU155" s="5" t="s">
        <v>39</v>
      </c>
    </row>
    <row r="156" spans="2:51" s="5" customFormat="1" ht="15.75" customHeight="1">
      <c r="B156" s="128"/>
      <c r="C156" s="129"/>
      <c r="D156" s="127" t="s">
        <v>130</v>
      </c>
      <c r="E156" s="129"/>
      <c r="F156" s="130" t="s">
        <v>364</v>
      </c>
      <c r="G156" s="129"/>
      <c r="H156" s="131">
        <v>120.96</v>
      </c>
      <c r="J156" s="129"/>
      <c r="K156" s="129"/>
      <c r="L156" s="132"/>
      <c r="M156" s="133"/>
      <c r="N156" s="129"/>
      <c r="O156" s="129"/>
      <c r="P156" s="129"/>
      <c r="Q156" s="129"/>
      <c r="R156" s="129"/>
      <c r="S156" s="129"/>
      <c r="T156" s="134"/>
      <c r="AT156" s="135" t="s">
        <v>130</v>
      </c>
      <c r="AU156" s="135" t="s">
        <v>39</v>
      </c>
      <c r="AV156" s="135" t="s">
        <v>39</v>
      </c>
      <c r="AW156" s="135" t="s">
        <v>61</v>
      </c>
      <c r="AX156" s="135" t="s">
        <v>37</v>
      </c>
      <c r="AY156" s="135" t="s">
        <v>81</v>
      </c>
    </row>
    <row r="157" spans="2:65" s="5" customFormat="1" ht="15.75" customHeight="1">
      <c r="B157" s="16"/>
      <c r="C157" s="117" t="s">
        <v>283</v>
      </c>
      <c r="D157" s="117" t="s">
        <v>88</v>
      </c>
      <c r="E157" s="118" t="s">
        <v>238</v>
      </c>
      <c r="F157" s="119" t="s">
        <v>239</v>
      </c>
      <c r="G157" s="120" t="s">
        <v>89</v>
      </c>
      <c r="H157" s="121">
        <v>0.121</v>
      </c>
      <c r="I157" s="122"/>
      <c r="J157" s="123">
        <f>ROUND($I$157*$H$157,2)</f>
        <v>0</v>
      </c>
      <c r="K157" s="119" t="s">
        <v>129</v>
      </c>
      <c r="L157" s="124"/>
      <c r="M157" s="125"/>
      <c r="N157" s="126" t="s">
        <v>26</v>
      </c>
      <c r="O157" s="17"/>
      <c r="P157" s="17"/>
      <c r="Q157" s="112">
        <v>1</v>
      </c>
      <c r="R157" s="112">
        <f>$Q$157*$H$157</f>
        <v>0.121</v>
      </c>
      <c r="S157" s="112">
        <v>0</v>
      </c>
      <c r="T157" s="113">
        <f>$S$157*$H$157</f>
        <v>0</v>
      </c>
      <c r="AR157" s="47" t="s">
        <v>90</v>
      </c>
      <c r="AT157" s="47" t="s">
        <v>88</v>
      </c>
      <c r="AU157" s="47" t="s">
        <v>39</v>
      </c>
      <c r="AY157" s="5" t="s">
        <v>81</v>
      </c>
      <c r="BE157" s="114">
        <f>IF($N$157="základní",$J$157,0)</f>
        <v>0</v>
      </c>
      <c r="BF157" s="114">
        <f>IF($N$157="snížená",$J$157,0)</f>
        <v>0</v>
      </c>
      <c r="BG157" s="114">
        <f>IF($N$157="zákl. přenesená",$J$157,0)</f>
        <v>0</v>
      </c>
      <c r="BH157" s="114">
        <f>IF($N$157="sníž. přenesená",$J$157,0)</f>
        <v>0</v>
      </c>
      <c r="BI157" s="114">
        <f>IF($N$157="nulová",$J$157,0)</f>
        <v>0</v>
      </c>
      <c r="BJ157" s="47" t="s">
        <v>8</v>
      </c>
      <c r="BK157" s="114">
        <f>ROUND($I$157*$H$157,2)</f>
        <v>0</v>
      </c>
      <c r="BL157" s="47" t="s">
        <v>86</v>
      </c>
      <c r="BM157" s="47" t="s">
        <v>366</v>
      </c>
    </row>
    <row r="158" spans="2:47" s="5" customFormat="1" ht="27" customHeight="1">
      <c r="B158" s="16"/>
      <c r="C158" s="17"/>
      <c r="D158" s="115" t="s">
        <v>87</v>
      </c>
      <c r="E158" s="17"/>
      <c r="F158" s="116" t="s">
        <v>240</v>
      </c>
      <c r="G158" s="17"/>
      <c r="H158" s="17"/>
      <c r="J158" s="17"/>
      <c r="K158" s="17"/>
      <c r="L158" s="32"/>
      <c r="M158" s="35"/>
      <c r="N158" s="17"/>
      <c r="O158" s="17"/>
      <c r="P158" s="17"/>
      <c r="Q158" s="17"/>
      <c r="R158" s="17"/>
      <c r="S158" s="17"/>
      <c r="T158" s="36"/>
      <c r="AT158" s="5" t="s">
        <v>87</v>
      </c>
      <c r="AU158" s="5" t="s">
        <v>39</v>
      </c>
    </row>
    <row r="159" spans="2:51" s="5" customFormat="1" ht="15.75" customHeight="1">
      <c r="B159" s="128"/>
      <c r="C159" s="129"/>
      <c r="D159" s="127" t="s">
        <v>130</v>
      </c>
      <c r="E159" s="129"/>
      <c r="F159" s="130" t="s">
        <v>367</v>
      </c>
      <c r="G159" s="129"/>
      <c r="H159" s="131">
        <v>0.121</v>
      </c>
      <c r="J159" s="129"/>
      <c r="K159" s="129"/>
      <c r="L159" s="132"/>
      <c r="M159" s="133"/>
      <c r="N159" s="129"/>
      <c r="O159" s="129"/>
      <c r="P159" s="129"/>
      <c r="Q159" s="129"/>
      <c r="R159" s="129"/>
      <c r="S159" s="129"/>
      <c r="T159" s="134"/>
      <c r="AT159" s="135" t="s">
        <v>130</v>
      </c>
      <c r="AU159" s="135" t="s">
        <v>39</v>
      </c>
      <c r="AV159" s="135" t="s">
        <v>39</v>
      </c>
      <c r="AW159" s="135" t="s">
        <v>61</v>
      </c>
      <c r="AX159" s="135" t="s">
        <v>37</v>
      </c>
      <c r="AY159" s="135" t="s">
        <v>81</v>
      </c>
    </row>
    <row r="160" spans="2:65" s="5" customFormat="1" ht="15.75" customHeight="1">
      <c r="B160" s="16"/>
      <c r="C160" s="103" t="s">
        <v>273</v>
      </c>
      <c r="D160" s="103" t="s">
        <v>84</v>
      </c>
      <c r="E160" s="104" t="s">
        <v>242</v>
      </c>
      <c r="F160" s="105" t="s">
        <v>243</v>
      </c>
      <c r="G160" s="106" t="s">
        <v>89</v>
      </c>
      <c r="H160" s="107">
        <v>0.187</v>
      </c>
      <c r="I160" s="108"/>
      <c r="J160" s="109">
        <f>ROUND($I$160*$H$160,2)</f>
        <v>0</v>
      </c>
      <c r="K160" s="105" t="s">
        <v>129</v>
      </c>
      <c r="L160" s="32"/>
      <c r="M160" s="110"/>
      <c r="N160" s="111" t="s">
        <v>26</v>
      </c>
      <c r="O160" s="17"/>
      <c r="P160" s="17"/>
      <c r="Q160" s="112">
        <v>0</v>
      </c>
      <c r="R160" s="112">
        <f>$Q$160*$H$160</f>
        <v>0</v>
      </c>
      <c r="S160" s="112">
        <v>0</v>
      </c>
      <c r="T160" s="113">
        <f>$S$160*$H$160</f>
        <v>0</v>
      </c>
      <c r="AR160" s="47" t="s">
        <v>86</v>
      </c>
      <c r="AT160" s="47" t="s">
        <v>84</v>
      </c>
      <c r="AU160" s="47" t="s">
        <v>39</v>
      </c>
      <c r="AY160" s="5" t="s">
        <v>81</v>
      </c>
      <c r="BE160" s="114">
        <f>IF($N$160="základní",$J$160,0)</f>
        <v>0</v>
      </c>
      <c r="BF160" s="114">
        <f>IF($N$160="snížená",$J$160,0)</f>
        <v>0</v>
      </c>
      <c r="BG160" s="114">
        <f>IF($N$160="zákl. přenesená",$J$160,0)</f>
        <v>0</v>
      </c>
      <c r="BH160" s="114">
        <f>IF($N$160="sníž. přenesená",$J$160,0)</f>
        <v>0</v>
      </c>
      <c r="BI160" s="114">
        <f>IF($N$160="nulová",$J$160,0)</f>
        <v>0</v>
      </c>
      <c r="BJ160" s="47" t="s">
        <v>8</v>
      </c>
      <c r="BK160" s="114">
        <f>ROUND($I$160*$H$160,2)</f>
        <v>0</v>
      </c>
      <c r="BL160" s="47" t="s">
        <v>86</v>
      </c>
      <c r="BM160" s="47" t="s">
        <v>368</v>
      </c>
    </row>
    <row r="161" spans="2:47" s="5" customFormat="1" ht="27" customHeight="1">
      <c r="B161" s="16"/>
      <c r="C161" s="17"/>
      <c r="D161" s="115" t="s">
        <v>87</v>
      </c>
      <c r="E161" s="17"/>
      <c r="F161" s="116" t="s">
        <v>244</v>
      </c>
      <c r="G161" s="17"/>
      <c r="H161" s="17"/>
      <c r="J161" s="17"/>
      <c r="K161" s="17"/>
      <c r="L161" s="32"/>
      <c r="M161" s="35"/>
      <c r="N161" s="17"/>
      <c r="O161" s="17"/>
      <c r="P161" s="17"/>
      <c r="Q161" s="17"/>
      <c r="R161" s="17"/>
      <c r="S161" s="17"/>
      <c r="T161" s="36"/>
      <c r="AT161" s="5" t="s">
        <v>87</v>
      </c>
      <c r="AU161" s="5" t="s">
        <v>39</v>
      </c>
    </row>
    <row r="162" spans="2:63" s="90" customFormat="1" ht="30.75" customHeight="1">
      <c r="B162" s="91"/>
      <c r="C162" s="92"/>
      <c r="D162" s="92" t="s">
        <v>36</v>
      </c>
      <c r="E162" s="101" t="s">
        <v>245</v>
      </c>
      <c r="F162" s="101" t="s">
        <v>246</v>
      </c>
      <c r="G162" s="92"/>
      <c r="H162" s="92"/>
      <c r="J162" s="102">
        <f>$BK$162</f>
        <v>0</v>
      </c>
      <c r="K162" s="92"/>
      <c r="L162" s="95"/>
      <c r="M162" s="96"/>
      <c r="N162" s="92"/>
      <c r="O162" s="92"/>
      <c r="P162" s="97">
        <f>SUM($P$163:$P$175)</f>
        <v>0</v>
      </c>
      <c r="Q162" s="92"/>
      <c r="R162" s="97">
        <f>SUM($R$163:$R$175)</f>
        <v>0.0593572</v>
      </c>
      <c r="S162" s="92"/>
      <c r="T162" s="98">
        <f>SUM($T$163:$T$175)</f>
        <v>0.045355999999999994</v>
      </c>
      <c r="AR162" s="99" t="s">
        <v>39</v>
      </c>
      <c r="AT162" s="99" t="s">
        <v>36</v>
      </c>
      <c r="AU162" s="99" t="s">
        <v>8</v>
      </c>
      <c r="AY162" s="99" t="s">
        <v>81</v>
      </c>
      <c r="BK162" s="100">
        <f>SUM($BK$163:$BK$175)</f>
        <v>0</v>
      </c>
    </row>
    <row r="163" spans="2:65" s="5" customFormat="1" ht="15.75" customHeight="1">
      <c r="B163" s="16"/>
      <c r="C163" s="103" t="s">
        <v>369</v>
      </c>
      <c r="D163" s="103" t="s">
        <v>84</v>
      </c>
      <c r="E163" s="104" t="s">
        <v>247</v>
      </c>
      <c r="F163" s="105" t="s">
        <v>248</v>
      </c>
      <c r="G163" s="106" t="s">
        <v>128</v>
      </c>
      <c r="H163" s="107">
        <v>19.72</v>
      </c>
      <c r="I163" s="108"/>
      <c r="J163" s="109">
        <f>ROUND($I$163*$H$163,2)</f>
        <v>0</v>
      </c>
      <c r="K163" s="105" t="s">
        <v>129</v>
      </c>
      <c r="L163" s="32"/>
      <c r="M163" s="110"/>
      <c r="N163" s="111" t="s">
        <v>26</v>
      </c>
      <c r="O163" s="17"/>
      <c r="P163" s="17"/>
      <c r="Q163" s="112">
        <v>0</v>
      </c>
      <c r="R163" s="112">
        <f>$Q$163*$H$163</f>
        <v>0</v>
      </c>
      <c r="S163" s="112">
        <v>0.0023</v>
      </c>
      <c r="T163" s="113">
        <f>$S$163*$H$163</f>
        <v>0.045355999999999994</v>
      </c>
      <c r="AR163" s="47" t="s">
        <v>86</v>
      </c>
      <c r="AT163" s="47" t="s">
        <v>84</v>
      </c>
      <c r="AU163" s="47" t="s">
        <v>39</v>
      </c>
      <c r="AY163" s="5" t="s">
        <v>81</v>
      </c>
      <c r="BE163" s="114">
        <f>IF($N$163="základní",$J$163,0)</f>
        <v>0</v>
      </c>
      <c r="BF163" s="114">
        <f>IF($N$163="snížená",$J$163,0)</f>
        <v>0</v>
      </c>
      <c r="BG163" s="114">
        <f>IF($N$163="zákl. přenesená",$J$163,0)</f>
        <v>0</v>
      </c>
      <c r="BH163" s="114">
        <f>IF($N$163="sníž. přenesená",$J$163,0)</f>
        <v>0</v>
      </c>
      <c r="BI163" s="114">
        <f>IF($N$163="nulová",$J$163,0)</f>
        <v>0</v>
      </c>
      <c r="BJ163" s="47" t="s">
        <v>8</v>
      </c>
      <c r="BK163" s="114">
        <f>ROUND($I$163*$H$163,2)</f>
        <v>0</v>
      </c>
      <c r="BL163" s="47" t="s">
        <v>86</v>
      </c>
      <c r="BM163" s="47" t="s">
        <v>370</v>
      </c>
    </row>
    <row r="164" spans="2:47" s="5" customFormat="1" ht="16.5" customHeight="1">
      <c r="B164" s="16"/>
      <c r="C164" s="17"/>
      <c r="D164" s="115" t="s">
        <v>87</v>
      </c>
      <c r="E164" s="17"/>
      <c r="F164" s="116" t="s">
        <v>249</v>
      </c>
      <c r="G164" s="17"/>
      <c r="H164" s="17"/>
      <c r="J164" s="17"/>
      <c r="K164" s="17"/>
      <c r="L164" s="32"/>
      <c r="M164" s="35"/>
      <c r="N164" s="17"/>
      <c r="O164" s="17"/>
      <c r="P164" s="17"/>
      <c r="Q164" s="17"/>
      <c r="R164" s="17"/>
      <c r="S164" s="17"/>
      <c r="T164" s="36"/>
      <c r="AT164" s="5" t="s">
        <v>87</v>
      </c>
      <c r="AU164" s="5" t="s">
        <v>39</v>
      </c>
    </row>
    <row r="165" spans="2:51" s="5" customFormat="1" ht="15.75" customHeight="1">
      <c r="B165" s="128"/>
      <c r="C165" s="129"/>
      <c r="D165" s="127" t="s">
        <v>130</v>
      </c>
      <c r="E165" s="129"/>
      <c r="F165" s="130" t="s">
        <v>322</v>
      </c>
      <c r="G165" s="129"/>
      <c r="H165" s="131">
        <v>19.72</v>
      </c>
      <c r="J165" s="129"/>
      <c r="K165" s="129"/>
      <c r="L165" s="132"/>
      <c r="M165" s="133"/>
      <c r="N165" s="129"/>
      <c r="O165" s="129"/>
      <c r="P165" s="129"/>
      <c r="Q165" s="129"/>
      <c r="R165" s="129"/>
      <c r="S165" s="129"/>
      <c r="T165" s="134"/>
      <c r="AT165" s="135" t="s">
        <v>130</v>
      </c>
      <c r="AU165" s="135" t="s">
        <v>39</v>
      </c>
      <c r="AV165" s="135" t="s">
        <v>39</v>
      </c>
      <c r="AW165" s="135" t="s">
        <v>61</v>
      </c>
      <c r="AX165" s="135" t="s">
        <v>37</v>
      </c>
      <c r="AY165" s="135" t="s">
        <v>81</v>
      </c>
    </row>
    <row r="166" spans="2:65" s="5" customFormat="1" ht="15.75" customHeight="1">
      <c r="B166" s="16"/>
      <c r="C166" s="103" t="s">
        <v>157</v>
      </c>
      <c r="D166" s="103" t="s">
        <v>84</v>
      </c>
      <c r="E166" s="104" t="s">
        <v>254</v>
      </c>
      <c r="F166" s="105" t="s">
        <v>255</v>
      </c>
      <c r="G166" s="106" t="s">
        <v>128</v>
      </c>
      <c r="H166" s="107">
        <v>19.72</v>
      </c>
      <c r="I166" s="108"/>
      <c r="J166" s="109">
        <f>ROUND($I$166*$H$166,2)</f>
        <v>0</v>
      </c>
      <c r="K166" s="105" t="s">
        <v>129</v>
      </c>
      <c r="L166" s="32"/>
      <c r="M166" s="110"/>
      <c r="N166" s="111" t="s">
        <v>26</v>
      </c>
      <c r="O166" s="17"/>
      <c r="P166" s="17"/>
      <c r="Q166" s="112">
        <v>0.00041</v>
      </c>
      <c r="R166" s="112">
        <f>$Q$166*$H$166</f>
        <v>0.008085199999999999</v>
      </c>
      <c r="S166" s="112">
        <v>0</v>
      </c>
      <c r="T166" s="113">
        <f>$S$166*$H$166</f>
        <v>0</v>
      </c>
      <c r="AR166" s="47" t="s">
        <v>86</v>
      </c>
      <c r="AT166" s="47" t="s">
        <v>84</v>
      </c>
      <c r="AU166" s="47" t="s">
        <v>39</v>
      </c>
      <c r="AY166" s="5" t="s">
        <v>81</v>
      </c>
      <c r="BE166" s="114">
        <f>IF($N$166="základní",$J$166,0)</f>
        <v>0</v>
      </c>
      <c r="BF166" s="114">
        <f>IF($N$166="snížená",$J$166,0)</f>
        <v>0</v>
      </c>
      <c r="BG166" s="114">
        <f>IF($N$166="zákl. přenesená",$J$166,0)</f>
        <v>0</v>
      </c>
      <c r="BH166" s="114">
        <f>IF($N$166="sníž. přenesená",$J$166,0)</f>
        <v>0</v>
      </c>
      <c r="BI166" s="114">
        <f>IF($N$166="nulová",$J$166,0)</f>
        <v>0</v>
      </c>
      <c r="BJ166" s="47" t="s">
        <v>8</v>
      </c>
      <c r="BK166" s="114">
        <f>ROUND($I$166*$H$166,2)</f>
        <v>0</v>
      </c>
      <c r="BL166" s="47" t="s">
        <v>86</v>
      </c>
      <c r="BM166" s="47" t="s">
        <v>371</v>
      </c>
    </row>
    <row r="167" spans="2:47" s="5" customFormat="1" ht="16.5" customHeight="1">
      <c r="B167" s="16"/>
      <c r="C167" s="17"/>
      <c r="D167" s="115" t="s">
        <v>87</v>
      </c>
      <c r="E167" s="17"/>
      <c r="F167" s="116" t="s">
        <v>256</v>
      </c>
      <c r="G167" s="17"/>
      <c r="H167" s="17"/>
      <c r="J167" s="17"/>
      <c r="K167" s="17"/>
      <c r="L167" s="32"/>
      <c r="M167" s="35"/>
      <c r="N167" s="17"/>
      <c r="O167" s="17"/>
      <c r="P167" s="17"/>
      <c r="Q167" s="17"/>
      <c r="R167" s="17"/>
      <c r="S167" s="17"/>
      <c r="T167" s="36"/>
      <c r="AT167" s="5" t="s">
        <v>87</v>
      </c>
      <c r="AU167" s="5" t="s">
        <v>39</v>
      </c>
    </row>
    <row r="168" spans="2:51" s="5" customFormat="1" ht="15.75" customHeight="1">
      <c r="B168" s="128"/>
      <c r="C168" s="129"/>
      <c r="D168" s="127" t="s">
        <v>130</v>
      </c>
      <c r="E168" s="129"/>
      <c r="F168" s="130" t="s">
        <v>322</v>
      </c>
      <c r="G168" s="129"/>
      <c r="H168" s="131">
        <v>19.72</v>
      </c>
      <c r="J168" s="129"/>
      <c r="K168" s="129"/>
      <c r="L168" s="132"/>
      <c r="M168" s="133"/>
      <c r="N168" s="129"/>
      <c r="O168" s="129"/>
      <c r="P168" s="129"/>
      <c r="Q168" s="129"/>
      <c r="R168" s="129"/>
      <c r="S168" s="129"/>
      <c r="T168" s="134"/>
      <c r="AT168" s="135" t="s">
        <v>130</v>
      </c>
      <c r="AU168" s="135" t="s">
        <v>39</v>
      </c>
      <c r="AV168" s="135" t="s">
        <v>39</v>
      </c>
      <c r="AW168" s="135" t="s">
        <v>61</v>
      </c>
      <c r="AX168" s="135" t="s">
        <v>37</v>
      </c>
      <c r="AY168" s="135" t="s">
        <v>81</v>
      </c>
    </row>
    <row r="169" spans="2:65" s="5" customFormat="1" ht="15.75" customHeight="1">
      <c r="B169" s="16"/>
      <c r="C169" s="117" t="s">
        <v>155</v>
      </c>
      <c r="D169" s="117" t="s">
        <v>88</v>
      </c>
      <c r="E169" s="118" t="s">
        <v>372</v>
      </c>
      <c r="F169" s="119" t="s">
        <v>373</v>
      </c>
      <c r="G169" s="120" t="s">
        <v>128</v>
      </c>
      <c r="H169" s="121">
        <v>19.72</v>
      </c>
      <c r="I169" s="122"/>
      <c r="J169" s="123">
        <f>ROUND($I$169*$H$169,2)</f>
        <v>0</v>
      </c>
      <c r="K169" s="119" t="s">
        <v>129</v>
      </c>
      <c r="L169" s="124"/>
      <c r="M169" s="125"/>
      <c r="N169" s="126" t="s">
        <v>26</v>
      </c>
      <c r="O169" s="17"/>
      <c r="P169" s="17"/>
      <c r="Q169" s="112">
        <v>0.0026</v>
      </c>
      <c r="R169" s="112">
        <f>$Q$169*$H$169</f>
        <v>0.051272</v>
      </c>
      <c r="S169" s="112">
        <v>0</v>
      </c>
      <c r="T169" s="113">
        <f>$S$169*$H$169</f>
        <v>0</v>
      </c>
      <c r="AR169" s="47" t="s">
        <v>90</v>
      </c>
      <c r="AT169" s="47" t="s">
        <v>88</v>
      </c>
      <c r="AU169" s="47" t="s">
        <v>39</v>
      </c>
      <c r="AY169" s="5" t="s">
        <v>81</v>
      </c>
      <c r="BE169" s="114">
        <f>IF($N$169="základní",$J$169,0)</f>
        <v>0</v>
      </c>
      <c r="BF169" s="114">
        <f>IF($N$169="snížená",$J$169,0)</f>
        <v>0</v>
      </c>
      <c r="BG169" s="114">
        <f>IF($N$169="zákl. přenesená",$J$169,0)</f>
        <v>0</v>
      </c>
      <c r="BH169" s="114">
        <f>IF($N$169="sníž. přenesená",$J$169,0)</f>
        <v>0</v>
      </c>
      <c r="BI169" s="114">
        <f>IF($N$169="nulová",$J$169,0)</f>
        <v>0</v>
      </c>
      <c r="BJ169" s="47" t="s">
        <v>8</v>
      </c>
      <c r="BK169" s="114">
        <f>ROUND($I$169*$H$169,2)</f>
        <v>0</v>
      </c>
      <c r="BL169" s="47" t="s">
        <v>86</v>
      </c>
      <c r="BM169" s="47" t="s">
        <v>374</v>
      </c>
    </row>
    <row r="170" spans="2:47" s="5" customFormat="1" ht="16.5" customHeight="1">
      <c r="B170" s="16"/>
      <c r="C170" s="17"/>
      <c r="D170" s="115" t="s">
        <v>87</v>
      </c>
      <c r="E170" s="17"/>
      <c r="F170" s="116" t="s">
        <v>375</v>
      </c>
      <c r="G170" s="17"/>
      <c r="H170" s="17"/>
      <c r="J170" s="17"/>
      <c r="K170" s="17"/>
      <c r="L170" s="32"/>
      <c r="M170" s="35"/>
      <c r="N170" s="17"/>
      <c r="O170" s="17"/>
      <c r="P170" s="17"/>
      <c r="Q170" s="17"/>
      <c r="R170" s="17"/>
      <c r="S170" s="17"/>
      <c r="T170" s="36"/>
      <c r="AT170" s="5" t="s">
        <v>87</v>
      </c>
      <c r="AU170" s="5" t="s">
        <v>39</v>
      </c>
    </row>
    <row r="171" spans="2:51" s="5" customFormat="1" ht="15.75" customHeight="1">
      <c r="B171" s="128"/>
      <c r="C171" s="129"/>
      <c r="D171" s="127" t="s">
        <v>130</v>
      </c>
      <c r="E171" s="129"/>
      <c r="F171" s="130" t="s">
        <v>322</v>
      </c>
      <c r="G171" s="129"/>
      <c r="H171" s="131">
        <v>19.72</v>
      </c>
      <c r="J171" s="129"/>
      <c r="K171" s="129"/>
      <c r="L171" s="132"/>
      <c r="M171" s="133"/>
      <c r="N171" s="129"/>
      <c r="O171" s="129"/>
      <c r="P171" s="129"/>
      <c r="Q171" s="129"/>
      <c r="R171" s="129"/>
      <c r="S171" s="129"/>
      <c r="T171" s="134"/>
      <c r="AT171" s="135" t="s">
        <v>130</v>
      </c>
      <c r="AU171" s="135" t="s">
        <v>39</v>
      </c>
      <c r="AV171" s="135" t="s">
        <v>39</v>
      </c>
      <c r="AW171" s="135" t="s">
        <v>61</v>
      </c>
      <c r="AX171" s="135" t="s">
        <v>37</v>
      </c>
      <c r="AY171" s="135" t="s">
        <v>81</v>
      </c>
    </row>
    <row r="172" spans="2:65" s="5" customFormat="1" ht="15.75" customHeight="1">
      <c r="B172" s="16"/>
      <c r="C172" s="103" t="s">
        <v>209</v>
      </c>
      <c r="D172" s="103" t="s">
        <v>84</v>
      </c>
      <c r="E172" s="104" t="s">
        <v>258</v>
      </c>
      <c r="F172" s="105" t="s">
        <v>259</v>
      </c>
      <c r="G172" s="106" t="s">
        <v>89</v>
      </c>
      <c r="H172" s="107">
        <v>0.059</v>
      </c>
      <c r="I172" s="108"/>
      <c r="J172" s="109">
        <f>ROUND($I$172*$H$172,2)</f>
        <v>0</v>
      </c>
      <c r="K172" s="105" t="s">
        <v>129</v>
      </c>
      <c r="L172" s="32"/>
      <c r="M172" s="110"/>
      <c r="N172" s="111" t="s">
        <v>26</v>
      </c>
      <c r="O172" s="17"/>
      <c r="P172" s="17"/>
      <c r="Q172" s="112">
        <v>0</v>
      </c>
      <c r="R172" s="112">
        <f>$Q$172*$H$172</f>
        <v>0</v>
      </c>
      <c r="S172" s="112">
        <v>0</v>
      </c>
      <c r="T172" s="113">
        <f>$S$172*$H$172</f>
        <v>0</v>
      </c>
      <c r="AR172" s="47" t="s">
        <v>86</v>
      </c>
      <c r="AT172" s="47" t="s">
        <v>84</v>
      </c>
      <c r="AU172" s="47" t="s">
        <v>39</v>
      </c>
      <c r="AY172" s="5" t="s">
        <v>81</v>
      </c>
      <c r="BE172" s="114">
        <f>IF($N$172="základní",$J$172,0)</f>
        <v>0</v>
      </c>
      <c r="BF172" s="114">
        <f>IF($N$172="snížená",$J$172,0)</f>
        <v>0</v>
      </c>
      <c r="BG172" s="114">
        <f>IF($N$172="zákl. přenesená",$J$172,0)</f>
        <v>0</v>
      </c>
      <c r="BH172" s="114">
        <f>IF($N$172="sníž. přenesená",$J$172,0)</f>
        <v>0</v>
      </c>
      <c r="BI172" s="114">
        <f>IF($N$172="nulová",$J$172,0)</f>
        <v>0</v>
      </c>
      <c r="BJ172" s="47" t="s">
        <v>8</v>
      </c>
      <c r="BK172" s="114">
        <f>ROUND($I$172*$H$172,2)</f>
        <v>0</v>
      </c>
      <c r="BL172" s="47" t="s">
        <v>86</v>
      </c>
      <c r="BM172" s="47" t="s">
        <v>376</v>
      </c>
    </row>
    <row r="173" spans="2:47" s="5" customFormat="1" ht="27" customHeight="1">
      <c r="B173" s="16"/>
      <c r="C173" s="17"/>
      <c r="D173" s="115" t="s">
        <v>87</v>
      </c>
      <c r="E173" s="17"/>
      <c r="F173" s="116" t="s">
        <v>260</v>
      </c>
      <c r="G173" s="17"/>
      <c r="H173" s="17"/>
      <c r="J173" s="17"/>
      <c r="K173" s="17"/>
      <c r="L173" s="32"/>
      <c r="M173" s="35"/>
      <c r="N173" s="17"/>
      <c r="O173" s="17"/>
      <c r="P173" s="17"/>
      <c r="Q173" s="17"/>
      <c r="R173" s="17"/>
      <c r="S173" s="17"/>
      <c r="T173" s="36"/>
      <c r="AT173" s="5" t="s">
        <v>87</v>
      </c>
      <c r="AU173" s="5" t="s">
        <v>39</v>
      </c>
    </row>
    <row r="174" spans="2:65" s="5" customFormat="1" ht="15.75" customHeight="1">
      <c r="B174" s="16"/>
      <c r="C174" s="103" t="s">
        <v>216</v>
      </c>
      <c r="D174" s="103" t="s">
        <v>84</v>
      </c>
      <c r="E174" s="104" t="s">
        <v>377</v>
      </c>
      <c r="F174" s="105" t="s">
        <v>378</v>
      </c>
      <c r="G174" s="106" t="s">
        <v>89</v>
      </c>
      <c r="H174" s="107">
        <v>0.045</v>
      </c>
      <c r="I174" s="108"/>
      <c r="J174" s="109">
        <f>ROUND($I$174*$H$174,2)</f>
        <v>0</v>
      </c>
      <c r="K174" s="105" t="s">
        <v>129</v>
      </c>
      <c r="L174" s="32"/>
      <c r="M174" s="110"/>
      <c r="N174" s="111" t="s">
        <v>26</v>
      </c>
      <c r="O174" s="17"/>
      <c r="P174" s="17"/>
      <c r="Q174" s="112">
        <v>0</v>
      </c>
      <c r="R174" s="112">
        <f>$Q$174*$H$174</f>
        <v>0</v>
      </c>
      <c r="S174" s="112">
        <v>0</v>
      </c>
      <c r="T174" s="113">
        <f>$S$174*$H$174</f>
        <v>0</v>
      </c>
      <c r="AR174" s="47" t="s">
        <v>86</v>
      </c>
      <c r="AT174" s="47" t="s">
        <v>84</v>
      </c>
      <c r="AU174" s="47" t="s">
        <v>39</v>
      </c>
      <c r="AY174" s="5" t="s">
        <v>81</v>
      </c>
      <c r="BE174" s="114">
        <f>IF($N$174="základní",$J$174,0)</f>
        <v>0</v>
      </c>
      <c r="BF174" s="114">
        <f>IF($N$174="snížená",$J$174,0)</f>
        <v>0</v>
      </c>
      <c r="BG174" s="114">
        <f>IF($N$174="zákl. přenesená",$J$174,0)</f>
        <v>0</v>
      </c>
      <c r="BH174" s="114">
        <f>IF($N$174="sníž. přenesená",$J$174,0)</f>
        <v>0</v>
      </c>
      <c r="BI174" s="114">
        <f>IF($N$174="nulová",$J$174,0)</f>
        <v>0</v>
      </c>
      <c r="BJ174" s="47" t="s">
        <v>8</v>
      </c>
      <c r="BK174" s="114">
        <f>ROUND($I$174*$H$174,2)</f>
        <v>0</v>
      </c>
      <c r="BL174" s="47" t="s">
        <v>86</v>
      </c>
      <c r="BM174" s="47" t="s">
        <v>379</v>
      </c>
    </row>
    <row r="175" spans="2:47" s="5" customFormat="1" ht="16.5" customHeight="1">
      <c r="B175" s="16"/>
      <c r="C175" s="17"/>
      <c r="D175" s="115" t="s">
        <v>87</v>
      </c>
      <c r="E175" s="17"/>
      <c r="F175" s="116" t="s">
        <v>380</v>
      </c>
      <c r="G175" s="17"/>
      <c r="H175" s="17"/>
      <c r="J175" s="17"/>
      <c r="K175" s="17"/>
      <c r="L175" s="32"/>
      <c r="M175" s="35"/>
      <c r="N175" s="17"/>
      <c r="O175" s="17"/>
      <c r="P175" s="17"/>
      <c r="Q175" s="17"/>
      <c r="R175" s="17"/>
      <c r="S175" s="17"/>
      <c r="T175" s="36"/>
      <c r="AT175" s="5" t="s">
        <v>87</v>
      </c>
      <c r="AU175" s="5" t="s">
        <v>39</v>
      </c>
    </row>
    <row r="176" spans="2:63" s="90" customFormat="1" ht="30.75" customHeight="1">
      <c r="B176" s="91"/>
      <c r="C176" s="92"/>
      <c r="D176" s="92" t="s">
        <v>36</v>
      </c>
      <c r="E176" s="101" t="s">
        <v>261</v>
      </c>
      <c r="F176" s="101" t="s">
        <v>262</v>
      </c>
      <c r="G176" s="92"/>
      <c r="H176" s="92"/>
      <c r="J176" s="102">
        <f>$BK$176</f>
        <v>0</v>
      </c>
      <c r="K176" s="92"/>
      <c r="L176" s="95"/>
      <c r="M176" s="96"/>
      <c r="N176" s="92"/>
      <c r="O176" s="92"/>
      <c r="P176" s="97">
        <f>SUM($P$177:$P$182)</f>
        <v>0</v>
      </c>
      <c r="Q176" s="92"/>
      <c r="R176" s="97">
        <f>SUM($R$177:$R$182)</f>
        <v>0.0125608</v>
      </c>
      <c r="S176" s="92"/>
      <c r="T176" s="98">
        <f>SUM($T$177:$T$182)</f>
        <v>0</v>
      </c>
      <c r="AR176" s="99" t="s">
        <v>39</v>
      </c>
      <c r="AT176" s="99" t="s">
        <v>36</v>
      </c>
      <c r="AU176" s="99" t="s">
        <v>8</v>
      </c>
      <c r="AY176" s="99" t="s">
        <v>81</v>
      </c>
      <c r="BK176" s="100">
        <f>SUM($BK$177:$BK$182)</f>
        <v>0</v>
      </c>
    </row>
    <row r="177" spans="2:65" s="5" customFormat="1" ht="15.75" customHeight="1">
      <c r="B177" s="16"/>
      <c r="C177" s="103" t="s">
        <v>213</v>
      </c>
      <c r="D177" s="103" t="s">
        <v>84</v>
      </c>
      <c r="E177" s="104" t="s">
        <v>264</v>
      </c>
      <c r="F177" s="105" t="s">
        <v>265</v>
      </c>
      <c r="G177" s="106" t="s">
        <v>128</v>
      </c>
      <c r="H177" s="107">
        <v>36.76</v>
      </c>
      <c r="I177" s="108"/>
      <c r="J177" s="109">
        <f>ROUND($I$177*$H$177,2)</f>
        <v>0</v>
      </c>
      <c r="K177" s="105" t="s">
        <v>129</v>
      </c>
      <c r="L177" s="32"/>
      <c r="M177" s="110"/>
      <c r="N177" s="111" t="s">
        <v>26</v>
      </c>
      <c r="O177" s="17"/>
      <c r="P177" s="17"/>
      <c r="Q177" s="112">
        <v>0.0002</v>
      </c>
      <c r="R177" s="112">
        <f>$Q$177*$H$177</f>
        <v>0.007352</v>
      </c>
      <c r="S177" s="112">
        <v>0</v>
      </c>
      <c r="T177" s="113">
        <f>$S$177*$H$177</f>
        <v>0</v>
      </c>
      <c r="AR177" s="47" t="s">
        <v>86</v>
      </c>
      <c r="AT177" s="47" t="s">
        <v>84</v>
      </c>
      <c r="AU177" s="47" t="s">
        <v>39</v>
      </c>
      <c r="AY177" s="5" t="s">
        <v>81</v>
      </c>
      <c r="BE177" s="114">
        <f>IF($N$177="základní",$J$177,0)</f>
        <v>0</v>
      </c>
      <c r="BF177" s="114">
        <f>IF($N$177="snížená",$J$177,0)</f>
        <v>0</v>
      </c>
      <c r="BG177" s="114">
        <f>IF($N$177="zákl. přenesená",$J$177,0)</f>
        <v>0</v>
      </c>
      <c r="BH177" s="114">
        <f>IF($N$177="sníž. přenesená",$J$177,0)</f>
        <v>0</v>
      </c>
      <c r="BI177" s="114">
        <f>IF($N$177="nulová",$J$177,0)</f>
        <v>0</v>
      </c>
      <c r="BJ177" s="47" t="s">
        <v>8</v>
      </c>
      <c r="BK177" s="114">
        <f>ROUND($I$177*$H$177,2)</f>
        <v>0</v>
      </c>
      <c r="BL177" s="47" t="s">
        <v>86</v>
      </c>
      <c r="BM177" s="47" t="s">
        <v>381</v>
      </c>
    </row>
    <row r="178" spans="2:47" s="5" customFormat="1" ht="27" customHeight="1">
      <c r="B178" s="16"/>
      <c r="C178" s="17"/>
      <c r="D178" s="115" t="s">
        <v>87</v>
      </c>
      <c r="E178" s="17"/>
      <c r="F178" s="116" t="s">
        <v>266</v>
      </c>
      <c r="G178" s="17"/>
      <c r="H178" s="17"/>
      <c r="J178" s="17"/>
      <c r="K178" s="17"/>
      <c r="L178" s="32"/>
      <c r="M178" s="35"/>
      <c r="N178" s="17"/>
      <c r="O178" s="17"/>
      <c r="P178" s="17"/>
      <c r="Q178" s="17"/>
      <c r="R178" s="17"/>
      <c r="S178" s="17"/>
      <c r="T178" s="36"/>
      <c r="AT178" s="5" t="s">
        <v>87</v>
      </c>
      <c r="AU178" s="5" t="s">
        <v>39</v>
      </c>
    </row>
    <row r="179" spans="2:51" s="5" customFormat="1" ht="15.75" customHeight="1">
      <c r="B179" s="128"/>
      <c r="C179" s="129"/>
      <c r="D179" s="127" t="s">
        <v>130</v>
      </c>
      <c r="E179" s="129"/>
      <c r="F179" s="130" t="s">
        <v>192</v>
      </c>
      <c r="G179" s="129"/>
      <c r="H179" s="131">
        <v>36.76</v>
      </c>
      <c r="J179" s="129"/>
      <c r="K179" s="129"/>
      <c r="L179" s="132"/>
      <c r="M179" s="133"/>
      <c r="N179" s="129"/>
      <c r="O179" s="129"/>
      <c r="P179" s="129"/>
      <c r="Q179" s="129"/>
      <c r="R179" s="129"/>
      <c r="S179" s="129"/>
      <c r="T179" s="134"/>
      <c r="AT179" s="135" t="s">
        <v>130</v>
      </c>
      <c r="AU179" s="135" t="s">
        <v>39</v>
      </c>
      <c r="AV179" s="135" t="s">
        <v>39</v>
      </c>
      <c r="AW179" s="135" t="s">
        <v>61</v>
      </c>
      <c r="AX179" s="135" t="s">
        <v>37</v>
      </c>
      <c r="AY179" s="135" t="s">
        <v>81</v>
      </c>
    </row>
    <row r="180" spans="2:65" s="5" customFormat="1" ht="15.75" customHeight="1">
      <c r="B180" s="16"/>
      <c r="C180" s="103" t="s">
        <v>227</v>
      </c>
      <c r="D180" s="103" t="s">
        <v>84</v>
      </c>
      <c r="E180" s="104" t="s">
        <v>268</v>
      </c>
      <c r="F180" s="105" t="s">
        <v>269</v>
      </c>
      <c r="G180" s="106" t="s">
        <v>128</v>
      </c>
      <c r="H180" s="107">
        <v>52.088</v>
      </c>
      <c r="I180" s="108"/>
      <c r="J180" s="109">
        <f>ROUND($I$180*$H$180,2)</f>
        <v>0</v>
      </c>
      <c r="K180" s="105" t="s">
        <v>129</v>
      </c>
      <c r="L180" s="32"/>
      <c r="M180" s="110"/>
      <c r="N180" s="111" t="s">
        <v>26</v>
      </c>
      <c r="O180" s="17"/>
      <c r="P180" s="17"/>
      <c r="Q180" s="112">
        <v>0.0001</v>
      </c>
      <c r="R180" s="112">
        <f>$Q$180*$H$180</f>
        <v>0.0052088</v>
      </c>
      <c r="S180" s="112">
        <v>0</v>
      </c>
      <c r="T180" s="113">
        <f>$S$180*$H$180</f>
        <v>0</v>
      </c>
      <c r="AR180" s="47" t="s">
        <v>86</v>
      </c>
      <c r="AT180" s="47" t="s">
        <v>84</v>
      </c>
      <c r="AU180" s="47" t="s">
        <v>39</v>
      </c>
      <c r="AY180" s="5" t="s">
        <v>81</v>
      </c>
      <c r="BE180" s="114">
        <f>IF($N$180="základní",$J$180,0)</f>
        <v>0</v>
      </c>
      <c r="BF180" s="114">
        <f>IF($N$180="snížená",$J$180,0)</f>
        <v>0</v>
      </c>
      <c r="BG180" s="114">
        <f>IF($N$180="zákl. přenesená",$J$180,0)</f>
        <v>0</v>
      </c>
      <c r="BH180" s="114">
        <f>IF($N$180="sníž. přenesená",$J$180,0)</f>
        <v>0</v>
      </c>
      <c r="BI180" s="114">
        <f>IF($N$180="nulová",$J$180,0)</f>
        <v>0</v>
      </c>
      <c r="BJ180" s="47" t="s">
        <v>8</v>
      </c>
      <c r="BK180" s="114">
        <f>ROUND($I$180*$H$180,2)</f>
        <v>0</v>
      </c>
      <c r="BL180" s="47" t="s">
        <v>86</v>
      </c>
      <c r="BM180" s="47" t="s">
        <v>382</v>
      </c>
    </row>
    <row r="181" spans="2:47" s="5" customFormat="1" ht="27" customHeight="1">
      <c r="B181" s="16"/>
      <c r="C181" s="17"/>
      <c r="D181" s="115" t="s">
        <v>87</v>
      </c>
      <c r="E181" s="17"/>
      <c r="F181" s="116" t="s">
        <v>270</v>
      </c>
      <c r="G181" s="17"/>
      <c r="H181" s="17"/>
      <c r="J181" s="17"/>
      <c r="K181" s="17"/>
      <c r="L181" s="32"/>
      <c r="M181" s="35"/>
      <c r="N181" s="17"/>
      <c r="O181" s="17"/>
      <c r="P181" s="17"/>
      <c r="Q181" s="17"/>
      <c r="R181" s="17"/>
      <c r="S181" s="17"/>
      <c r="T181" s="36"/>
      <c r="AT181" s="5" t="s">
        <v>87</v>
      </c>
      <c r="AU181" s="5" t="s">
        <v>39</v>
      </c>
    </row>
    <row r="182" spans="2:51" s="5" customFormat="1" ht="15.75" customHeight="1">
      <c r="B182" s="128"/>
      <c r="C182" s="129"/>
      <c r="D182" s="127" t="s">
        <v>130</v>
      </c>
      <c r="E182" s="129"/>
      <c r="F182" s="130" t="s">
        <v>190</v>
      </c>
      <c r="G182" s="129"/>
      <c r="H182" s="131">
        <v>52.088</v>
      </c>
      <c r="J182" s="129"/>
      <c r="K182" s="129"/>
      <c r="L182" s="132"/>
      <c r="M182" s="133"/>
      <c r="N182" s="129"/>
      <c r="O182" s="129"/>
      <c r="P182" s="129"/>
      <c r="Q182" s="129"/>
      <c r="R182" s="129"/>
      <c r="S182" s="129"/>
      <c r="T182" s="134"/>
      <c r="AT182" s="135" t="s">
        <v>130</v>
      </c>
      <c r="AU182" s="135" t="s">
        <v>39</v>
      </c>
      <c r="AV182" s="135" t="s">
        <v>39</v>
      </c>
      <c r="AW182" s="135" t="s">
        <v>61</v>
      </c>
      <c r="AX182" s="135" t="s">
        <v>37</v>
      </c>
      <c r="AY182" s="135" t="s">
        <v>81</v>
      </c>
    </row>
    <row r="183" spans="2:63" s="90" customFormat="1" ht="30.75" customHeight="1">
      <c r="B183" s="91"/>
      <c r="C183" s="92"/>
      <c r="D183" s="92" t="s">
        <v>36</v>
      </c>
      <c r="E183" s="101" t="s">
        <v>271</v>
      </c>
      <c r="F183" s="101" t="s">
        <v>272</v>
      </c>
      <c r="G183" s="92"/>
      <c r="H183" s="92"/>
      <c r="J183" s="102">
        <f>$BK$183</f>
        <v>0</v>
      </c>
      <c r="K183" s="92"/>
      <c r="L183" s="95"/>
      <c r="M183" s="96"/>
      <c r="N183" s="92"/>
      <c r="O183" s="92"/>
      <c r="P183" s="97">
        <f>SUM($P$184:$P$193)</f>
        <v>0</v>
      </c>
      <c r="Q183" s="92"/>
      <c r="R183" s="97">
        <f>SUM($R$184:$R$193)</f>
        <v>0.04362894</v>
      </c>
      <c r="S183" s="92"/>
      <c r="T183" s="98">
        <f>SUM($T$184:$T$193)</f>
        <v>0</v>
      </c>
      <c r="AR183" s="99" t="s">
        <v>39</v>
      </c>
      <c r="AT183" s="99" t="s">
        <v>36</v>
      </c>
      <c r="AU183" s="99" t="s">
        <v>8</v>
      </c>
      <c r="AY183" s="99" t="s">
        <v>81</v>
      </c>
      <c r="BK183" s="100">
        <f>SUM($BK$184:$BK$193)</f>
        <v>0</v>
      </c>
    </row>
    <row r="184" spans="2:65" s="5" customFormat="1" ht="15.75" customHeight="1">
      <c r="B184" s="16"/>
      <c r="C184" s="103" t="s">
        <v>173</v>
      </c>
      <c r="D184" s="103" t="s">
        <v>84</v>
      </c>
      <c r="E184" s="104" t="s">
        <v>274</v>
      </c>
      <c r="F184" s="105" t="s">
        <v>275</v>
      </c>
      <c r="G184" s="106" t="s">
        <v>128</v>
      </c>
      <c r="H184" s="107">
        <v>74.102</v>
      </c>
      <c r="I184" s="108"/>
      <c r="J184" s="109">
        <f>ROUND($I$184*$H$184,2)</f>
        <v>0</v>
      </c>
      <c r="K184" s="105" t="s">
        <v>129</v>
      </c>
      <c r="L184" s="32"/>
      <c r="M184" s="110"/>
      <c r="N184" s="111" t="s">
        <v>26</v>
      </c>
      <c r="O184" s="17"/>
      <c r="P184" s="17"/>
      <c r="Q184" s="112">
        <v>1E-05</v>
      </c>
      <c r="R184" s="112">
        <f>$Q$184*$H$184</f>
        <v>0.0007410200000000001</v>
      </c>
      <c r="S184" s="112">
        <v>0</v>
      </c>
      <c r="T184" s="113">
        <f>$S$184*$H$184</f>
        <v>0</v>
      </c>
      <c r="AR184" s="47" t="s">
        <v>86</v>
      </c>
      <c r="AT184" s="47" t="s">
        <v>84</v>
      </c>
      <c r="AU184" s="47" t="s">
        <v>39</v>
      </c>
      <c r="AY184" s="5" t="s">
        <v>81</v>
      </c>
      <c r="BE184" s="114">
        <f>IF($N$184="základní",$J$184,0)</f>
        <v>0</v>
      </c>
      <c r="BF184" s="114">
        <f>IF($N$184="snížená",$J$184,0)</f>
        <v>0</v>
      </c>
      <c r="BG184" s="114">
        <f>IF($N$184="zákl. přenesená",$J$184,0)</f>
        <v>0</v>
      </c>
      <c r="BH184" s="114">
        <f>IF($N$184="sníž. přenesená",$J$184,0)</f>
        <v>0</v>
      </c>
      <c r="BI184" s="114">
        <f>IF($N$184="nulová",$J$184,0)</f>
        <v>0</v>
      </c>
      <c r="BJ184" s="47" t="s">
        <v>8</v>
      </c>
      <c r="BK184" s="114">
        <f>ROUND($I$184*$H$184,2)</f>
        <v>0</v>
      </c>
      <c r="BL184" s="47" t="s">
        <v>86</v>
      </c>
      <c r="BM184" s="47" t="s">
        <v>383</v>
      </c>
    </row>
    <row r="185" spans="2:47" s="5" customFormat="1" ht="16.5" customHeight="1">
      <c r="B185" s="16"/>
      <c r="C185" s="17"/>
      <c r="D185" s="115" t="s">
        <v>87</v>
      </c>
      <c r="E185" s="17"/>
      <c r="F185" s="116" t="s">
        <v>276</v>
      </c>
      <c r="G185" s="17"/>
      <c r="H185" s="17"/>
      <c r="J185" s="17"/>
      <c r="K185" s="17"/>
      <c r="L185" s="32"/>
      <c r="M185" s="35"/>
      <c r="N185" s="17"/>
      <c r="O185" s="17"/>
      <c r="P185" s="17"/>
      <c r="Q185" s="17"/>
      <c r="R185" s="17"/>
      <c r="S185" s="17"/>
      <c r="T185" s="36"/>
      <c r="AT185" s="5" t="s">
        <v>87</v>
      </c>
      <c r="AU185" s="5" t="s">
        <v>39</v>
      </c>
    </row>
    <row r="186" spans="2:51" s="5" customFormat="1" ht="15.75" customHeight="1">
      <c r="B186" s="128"/>
      <c r="C186" s="129"/>
      <c r="D186" s="127" t="s">
        <v>130</v>
      </c>
      <c r="E186" s="129"/>
      <c r="F186" s="130" t="s">
        <v>299</v>
      </c>
      <c r="G186" s="129"/>
      <c r="H186" s="131">
        <v>74.102</v>
      </c>
      <c r="J186" s="129"/>
      <c r="K186" s="129"/>
      <c r="L186" s="132"/>
      <c r="M186" s="133"/>
      <c r="N186" s="129"/>
      <c r="O186" s="129"/>
      <c r="P186" s="129"/>
      <c r="Q186" s="129"/>
      <c r="R186" s="129"/>
      <c r="S186" s="129"/>
      <c r="T186" s="134"/>
      <c r="AT186" s="135" t="s">
        <v>130</v>
      </c>
      <c r="AU186" s="135" t="s">
        <v>39</v>
      </c>
      <c r="AV186" s="135" t="s">
        <v>39</v>
      </c>
      <c r="AW186" s="135" t="s">
        <v>61</v>
      </c>
      <c r="AX186" s="135" t="s">
        <v>37</v>
      </c>
      <c r="AY186" s="135" t="s">
        <v>81</v>
      </c>
    </row>
    <row r="187" spans="2:65" s="5" customFormat="1" ht="15.75" customHeight="1">
      <c r="B187" s="16"/>
      <c r="C187" s="103" t="s">
        <v>220</v>
      </c>
      <c r="D187" s="103" t="s">
        <v>84</v>
      </c>
      <c r="E187" s="104" t="s">
        <v>384</v>
      </c>
      <c r="F187" s="105" t="s">
        <v>385</v>
      </c>
      <c r="G187" s="106" t="s">
        <v>128</v>
      </c>
      <c r="H187" s="107">
        <v>74.102</v>
      </c>
      <c r="I187" s="108"/>
      <c r="J187" s="109">
        <f>ROUND($I$187*$H$187,2)</f>
        <v>0</v>
      </c>
      <c r="K187" s="105" t="s">
        <v>129</v>
      </c>
      <c r="L187" s="32"/>
      <c r="M187" s="110"/>
      <c r="N187" s="111" t="s">
        <v>26</v>
      </c>
      <c r="O187" s="17"/>
      <c r="P187" s="17"/>
      <c r="Q187" s="112">
        <v>0.0002</v>
      </c>
      <c r="R187" s="112">
        <f>$Q$187*$H$187</f>
        <v>0.014820400000000001</v>
      </c>
      <c r="S187" s="112">
        <v>0</v>
      </c>
      <c r="T187" s="113">
        <f>$S$187*$H$187</f>
        <v>0</v>
      </c>
      <c r="AR187" s="47" t="s">
        <v>86</v>
      </c>
      <c r="AT187" s="47" t="s">
        <v>84</v>
      </c>
      <c r="AU187" s="47" t="s">
        <v>39</v>
      </c>
      <c r="AY187" s="5" t="s">
        <v>81</v>
      </c>
      <c r="BE187" s="114">
        <f>IF($N$187="základní",$J$187,0)</f>
        <v>0</v>
      </c>
      <c r="BF187" s="114">
        <f>IF($N$187="snížená",$J$187,0)</f>
        <v>0</v>
      </c>
      <c r="BG187" s="114">
        <f>IF($N$187="zákl. přenesená",$J$187,0)</f>
        <v>0</v>
      </c>
      <c r="BH187" s="114">
        <f>IF($N$187="sníž. přenesená",$J$187,0)</f>
        <v>0</v>
      </c>
      <c r="BI187" s="114">
        <f>IF($N$187="nulová",$J$187,0)</f>
        <v>0</v>
      </c>
      <c r="BJ187" s="47" t="s">
        <v>8</v>
      </c>
      <c r="BK187" s="114">
        <f>ROUND($I$187*$H$187,2)</f>
        <v>0</v>
      </c>
      <c r="BL187" s="47" t="s">
        <v>86</v>
      </c>
      <c r="BM187" s="47" t="s">
        <v>386</v>
      </c>
    </row>
    <row r="188" spans="2:47" s="5" customFormat="1" ht="16.5" customHeight="1">
      <c r="B188" s="16"/>
      <c r="C188" s="17"/>
      <c r="D188" s="115" t="s">
        <v>87</v>
      </c>
      <c r="E188" s="17"/>
      <c r="F188" s="116" t="s">
        <v>387</v>
      </c>
      <c r="G188" s="17"/>
      <c r="H188" s="17"/>
      <c r="J188" s="17"/>
      <c r="K188" s="17"/>
      <c r="L188" s="32"/>
      <c r="M188" s="35"/>
      <c r="N188" s="17"/>
      <c r="O188" s="17"/>
      <c r="P188" s="17"/>
      <c r="Q188" s="17"/>
      <c r="R188" s="17"/>
      <c r="S188" s="17"/>
      <c r="T188" s="36"/>
      <c r="AT188" s="5" t="s">
        <v>87</v>
      </c>
      <c r="AU188" s="5" t="s">
        <v>39</v>
      </c>
    </row>
    <row r="189" spans="2:51" s="5" customFormat="1" ht="15.75" customHeight="1">
      <c r="B189" s="128"/>
      <c r="C189" s="129"/>
      <c r="D189" s="127" t="s">
        <v>130</v>
      </c>
      <c r="E189" s="129"/>
      <c r="F189" s="130" t="s">
        <v>299</v>
      </c>
      <c r="G189" s="129"/>
      <c r="H189" s="131">
        <v>74.102</v>
      </c>
      <c r="J189" s="129"/>
      <c r="K189" s="129"/>
      <c r="L189" s="132"/>
      <c r="M189" s="133"/>
      <c r="N189" s="129"/>
      <c r="O189" s="129"/>
      <c r="P189" s="129"/>
      <c r="Q189" s="129"/>
      <c r="R189" s="129"/>
      <c r="S189" s="129"/>
      <c r="T189" s="134"/>
      <c r="AT189" s="135" t="s">
        <v>130</v>
      </c>
      <c r="AU189" s="135" t="s">
        <v>39</v>
      </c>
      <c r="AV189" s="135" t="s">
        <v>39</v>
      </c>
      <c r="AW189" s="135" t="s">
        <v>61</v>
      </c>
      <c r="AX189" s="135" t="s">
        <v>37</v>
      </c>
      <c r="AY189" s="135" t="s">
        <v>81</v>
      </c>
    </row>
    <row r="190" spans="2:65" s="5" customFormat="1" ht="15.75" customHeight="1">
      <c r="B190" s="16"/>
      <c r="C190" s="103" t="s">
        <v>221</v>
      </c>
      <c r="D190" s="103" t="s">
        <v>84</v>
      </c>
      <c r="E190" s="104" t="s">
        <v>278</v>
      </c>
      <c r="F190" s="105" t="s">
        <v>279</v>
      </c>
      <c r="G190" s="106" t="s">
        <v>128</v>
      </c>
      <c r="H190" s="107">
        <v>107.952</v>
      </c>
      <c r="I190" s="108"/>
      <c r="J190" s="109">
        <f>ROUND($I$190*$H$190,2)</f>
        <v>0</v>
      </c>
      <c r="K190" s="105" t="s">
        <v>129</v>
      </c>
      <c r="L190" s="32"/>
      <c r="M190" s="110"/>
      <c r="N190" s="111" t="s">
        <v>26</v>
      </c>
      <c r="O190" s="17"/>
      <c r="P190" s="17"/>
      <c r="Q190" s="112">
        <v>0.00026</v>
      </c>
      <c r="R190" s="112">
        <f>$Q$190*$H$190</f>
        <v>0.02806752</v>
      </c>
      <c r="S190" s="112">
        <v>0</v>
      </c>
      <c r="T190" s="113">
        <f>$S$190*$H$190</f>
        <v>0</v>
      </c>
      <c r="AR190" s="47" t="s">
        <v>86</v>
      </c>
      <c r="AT190" s="47" t="s">
        <v>84</v>
      </c>
      <c r="AU190" s="47" t="s">
        <v>39</v>
      </c>
      <c r="AY190" s="5" t="s">
        <v>81</v>
      </c>
      <c r="BE190" s="114">
        <f>IF($N$190="základní",$J$190,0)</f>
        <v>0</v>
      </c>
      <c r="BF190" s="114">
        <f>IF($N$190="snížená",$J$190,0)</f>
        <v>0</v>
      </c>
      <c r="BG190" s="114">
        <f>IF($N$190="zákl. přenesená",$J$190,0)</f>
        <v>0</v>
      </c>
      <c r="BH190" s="114">
        <f>IF($N$190="sníž. přenesená",$J$190,0)</f>
        <v>0</v>
      </c>
      <c r="BI190" s="114">
        <f>IF($N$190="nulová",$J$190,0)</f>
        <v>0</v>
      </c>
      <c r="BJ190" s="47" t="s">
        <v>8</v>
      </c>
      <c r="BK190" s="114">
        <f>ROUND($I$190*$H$190,2)</f>
        <v>0</v>
      </c>
      <c r="BL190" s="47" t="s">
        <v>86</v>
      </c>
      <c r="BM190" s="47" t="s">
        <v>388</v>
      </c>
    </row>
    <row r="191" spans="2:47" s="5" customFormat="1" ht="27" customHeight="1">
      <c r="B191" s="16"/>
      <c r="C191" s="17"/>
      <c r="D191" s="115" t="s">
        <v>87</v>
      </c>
      <c r="E191" s="17"/>
      <c r="F191" s="116" t="s">
        <v>280</v>
      </c>
      <c r="G191" s="17"/>
      <c r="H191" s="17"/>
      <c r="J191" s="17"/>
      <c r="K191" s="17"/>
      <c r="L191" s="32"/>
      <c r="M191" s="35"/>
      <c r="N191" s="17"/>
      <c r="O191" s="17"/>
      <c r="P191" s="17"/>
      <c r="Q191" s="17"/>
      <c r="R191" s="17"/>
      <c r="S191" s="17"/>
      <c r="T191" s="36"/>
      <c r="AT191" s="5" t="s">
        <v>87</v>
      </c>
      <c r="AU191" s="5" t="s">
        <v>39</v>
      </c>
    </row>
    <row r="192" spans="2:51" s="5" customFormat="1" ht="15.75" customHeight="1">
      <c r="B192" s="128"/>
      <c r="C192" s="129"/>
      <c r="D192" s="127" t="s">
        <v>130</v>
      </c>
      <c r="E192" s="129"/>
      <c r="F192" s="130" t="s">
        <v>339</v>
      </c>
      <c r="G192" s="129"/>
      <c r="H192" s="131">
        <v>22.6</v>
      </c>
      <c r="J192" s="129"/>
      <c r="K192" s="129"/>
      <c r="L192" s="132"/>
      <c r="M192" s="133"/>
      <c r="N192" s="129"/>
      <c r="O192" s="129"/>
      <c r="P192" s="129"/>
      <c r="Q192" s="129"/>
      <c r="R192" s="129"/>
      <c r="S192" s="129"/>
      <c r="T192" s="134"/>
      <c r="AT192" s="135" t="s">
        <v>130</v>
      </c>
      <c r="AU192" s="135" t="s">
        <v>39</v>
      </c>
      <c r="AV192" s="135" t="s">
        <v>39</v>
      </c>
      <c r="AW192" s="135" t="s">
        <v>61</v>
      </c>
      <c r="AX192" s="135" t="s">
        <v>37</v>
      </c>
      <c r="AY192" s="135" t="s">
        <v>81</v>
      </c>
    </row>
    <row r="193" spans="2:51" s="5" customFormat="1" ht="15.75" customHeight="1">
      <c r="B193" s="128"/>
      <c r="C193" s="129"/>
      <c r="D193" s="127" t="s">
        <v>130</v>
      </c>
      <c r="E193" s="129"/>
      <c r="F193" s="130" t="s">
        <v>389</v>
      </c>
      <c r="G193" s="129"/>
      <c r="H193" s="131">
        <v>85.352</v>
      </c>
      <c r="J193" s="129"/>
      <c r="K193" s="129"/>
      <c r="L193" s="132"/>
      <c r="M193" s="133"/>
      <c r="N193" s="129"/>
      <c r="O193" s="129"/>
      <c r="P193" s="129"/>
      <c r="Q193" s="129"/>
      <c r="R193" s="129"/>
      <c r="S193" s="129"/>
      <c r="T193" s="134"/>
      <c r="AT193" s="135" t="s">
        <v>130</v>
      </c>
      <c r="AU193" s="135" t="s">
        <v>39</v>
      </c>
      <c r="AV193" s="135" t="s">
        <v>39</v>
      </c>
      <c r="AW193" s="135" t="s">
        <v>61</v>
      </c>
      <c r="AX193" s="135" t="s">
        <v>37</v>
      </c>
      <c r="AY193" s="135" t="s">
        <v>81</v>
      </c>
    </row>
    <row r="194" spans="2:63" s="90" customFormat="1" ht="30.75" customHeight="1">
      <c r="B194" s="91"/>
      <c r="C194" s="92"/>
      <c r="D194" s="92" t="s">
        <v>36</v>
      </c>
      <c r="E194" s="101" t="s">
        <v>284</v>
      </c>
      <c r="F194" s="101" t="s">
        <v>285</v>
      </c>
      <c r="G194" s="92"/>
      <c r="H194" s="92"/>
      <c r="J194" s="102">
        <f>$BK$194</f>
        <v>0</v>
      </c>
      <c r="K194" s="92"/>
      <c r="L194" s="95"/>
      <c r="M194" s="96"/>
      <c r="N194" s="92"/>
      <c r="O194" s="92"/>
      <c r="P194" s="97">
        <f>SUM($P$195:$P$204)</f>
        <v>0</v>
      </c>
      <c r="Q194" s="92"/>
      <c r="R194" s="97">
        <f>SUM($R$195:$R$204)</f>
        <v>0.0038444</v>
      </c>
      <c r="S194" s="92"/>
      <c r="T194" s="98">
        <f>SUM($T$195:$T$204)</f>
        <v>0</v>
      </c>
      <c r="AR194" s="99" t="s">
        <v>39</v>
      </c>
      <c r="AT194" s="99" t="s">
        <v>36</v>
      </c>
      <c r="AU194" s="99" t="s">
        <v>8</v>
      </c>
      <c r="AY194" s="99" t="s">
        <v>81</v>
      </c>
      <c r="BK194" s="100">
        <f>SUM($BK$195:$BK$204)</f>
        <v>0</v>
      </c>
    </row>
    <row r="195" spans="2:65" s="5" customFormat="1" ht="15.75" customHeight="1">
      <c r="B195" s="16"/>
      <c r="C195" s="103" t="s">
        <v>235</v>
      </c>
      <c r="D195" s="103" t="s">
        <v>84</v>
      </c>
      <c r="E195" s="104" t="s">
        <v>286</v>
      </c>
      <c r="F195" s="105" t="s">
        <v>287</v>
      </c>
      <c r="G195" s="106" t="s">
        <v>128</v>
      </c>
      <c r="H195" s="107">
        <v>10.985</v>
      </c>
      <c r="I195" s="108"/>
      <c r="J195" s="109">
        <f>ROUND($I$195*$H$195,2)</f>
        <v>0</v>
      </c>
      <c r="K195" s="105" t="s">
        <v>129</v>
      </c>
      <c r="L195" s="32"/>
      <c r="M195" s="110"/>
      <c r="N195" s="111" t="s">
        <v>26</v>
      </c>
      <c r="O195" s="17"/>
      <c r="P195" s="17"/>
      <c r="Q195" s="112">
        <v>0</v>
      </c>
      <c r="R195" s="112">
        <f>$Q$195*$H$195</f>
        <v>0</v>
      </c>
      <c r="S195" s="112">
        <v>0</v>
      </c>
      <c r="T195" s="113">
        <f>$S$195*$H$195</f>
        <v>0</v>
      </c>
      <c r="AR195" s="47" t="s">
        <v>86</v>
      </c>
      <c r="AT195" s="47" t="s">
        <v>84</v>
      </c>
      <c r="AU195" s="47" t="s">
        <v>39</v>
      </c>
      <c r="AY195" s="5" t="s">
        <v>81</v>
      </c>
      <c r="BE195" s="114">
        <f>IF($N$195="základní",$J$195,0)</f>
        <v>0</v>
      </c>
      <c r="BF195" s="114">
        <f>IF($N$195="snížená",$J$195,0)</f>
        <v>0</v>
      </c>
      <c r="BG195" s="114">
        <f>IF($N$195="zákl. přenesená",$J$195,0)</f>
        <v>0</v>
      </c>
      <c r="BH195" s="114">
        <f>IF($N$195="sníž. přenesená",$J$195,0)</f>
        <v>0</v>
      </c>
      <c r="BI195" s="114">
        <f>IF($N$195="nulová",$J$195,0)</f>
        <v>0</v>
      </c>
      <c r="BJ195" s="47" t="s">
        <v>8</v>
      </c>
      <c r="BK195" s="114">
        <f>ROUND($I$195*$H$195,2)</f>
        <v>0</v>
      </c>
      <c r="BL195" s="47" t="s">
        <v>86</v>
      </c>
      <c r="BM195" s="47" t="s">
        <v>390</v>
      </c>
    </row>
    <row r="196" spans="2:47" s="5" customFormat="1" ht="16.5" customHeight="1">
      <c r="B196" s="16"/>
      <c r="C196" s="17"/>
      <c r="D196" s="115" t="s">
        <v>87</v>
      </c>
      <c r="E196" s="17"/>
      <c r="F196" s="116" t="s">
        <v>288</v>
      </c>
      <c r="G196" s="17"/>
      <c r="H196" s="17"/>
      <c r="J196" s="17"/>
      <c r="K196" s="17"/>
      <c r="L196" s="32"/>
      <c r="M196" s="35"/>
      <c r="N196" s="17"/>
      <c r="O196" s="17"/>
      <c r="P196" s="17"/>
      <c r="Q196" s="17"/>
      <c r="R196" s="17"/>
      <c r="S196" s="17"/>
      <c r="T196" s="36"/>
      <c r="AT196" s="5" t="s">
        <v>87</v>
      </c>
      <c r="AU196" s="5" t="s">
        <v>39</v>
      </c>
    </row>
    <row r="197" spans="2:51" s="5" customFormat="1" ht="15.75" customHeight="1">
      <c r="B197" s="128"/>
      <c r="C197" s="129"/>
      <c r="D197" s="127" t="s">
        <v>130</v>
      </c>
      <c r="E197" s="129"/>
      <c r="F197" s="130" t="s">
        <v>391</v>
      </c>
      <c r="G197" s="129"/>
      <c r="H197" s="131">
        <v>4.433</v>
      </c>
      <c r="J197" s="129"/>
      <c r="K197" s="129"/>
      <c r="L197" s="132"/>
      <c r="M197" s="133"/>
      <c r="N197" s="129"/>
      <c r="O197" s="129"/>
      <c r="P197" s="129"/>
      <c r="Q197" s="129"/>
      <c r="R197" s="129"/>
      <c r="S197" s="129"/>
      <c r="T197" s="134"/>
      <c r="AT197" s="135" t="s">
        <v>130</v>
      </c>
      <c r="AU197" s="135" t="s">
        <v>39</v>
      </c>
      <c r="AV197" s="135" t="s">
        <v>39</v>
      </c>
      <c r="AW197" s="135" t="s">
        <v>61</v>
      </c>
      <c r="AX197" s="135" t="s">
        <v>37</v>
      </c>
      <c r="AY197" s="135" t="s">
        <v>81</v>
      </c>
    </row>
    <row r="198" spans="2:51" s="5" customFormat="1" ht="15.75" customHeight="1">
      <c r="B198" s="128"/>
      <c r="C198" s="129"/>
      <c r="D198" s="127" t="s">
        <v>130</v>
      </c>
      <c r="E198" s="129"/>
      <c r="F198" s="130" t="s">
        <v>392</v>
      </c>
      <c r="G198" s="129"/>
      <c r="H198" s="131">
        <v>0.792</v>
      </c>
      <c r="J198" s="129"/>
      <c r="K198" s="129"/>
      <c r="L198" s="132"/>
      <c r="M198" s="133"/>
      <c r="N198" s="129"/>
      <c r="O198" s="129"/>
      <c r="P198" s="129"/>
      <c r="Q198" s="129"/>
      <c r="R198" s="129"/>
      <c r="S198" s="129"/>
      <c r="T198" s="134"/>
      <c r="AT198" s="135" t="s">
        <v>130</v>
      </c>
      <c r="AU198" s="135" t="s">
        <v>39</v>
      </c>
      <c r="AV198" s="135" t="s">
        <v>39</v>
      </c>
      <c r="AW198" s="135" t="s">
        <v>61</v>
      </c>
      <c r="AX198" s="135" t="s">
        <v>37</v>
      </c>
      <c r="AY198" s="135" t="s">
        <v>81</v>
      </c>
    </row>
    <row r="199" spans="2:51" s="5" customFormat="1" ht="15.75" customHeight="1">
      <c r="B199" s="128"/>
      <c r="C199" s="129"/>
      <c r="D199" s="127" t="s">
        <v>130</v>
      </c>
      <c r="E199" s="129"/>
      <c r="F199" s="130" t="s">
        <v>393</v>
      </c>
      <c r="G199" s="129"/>
      <c r="H199" s="131">
        <v>5.76</v>
      </c>
      <c r="J199" s="129"/>
      <c r="K199" s="129"/>
      <c r="L199" s="132"/>
      <c r="M199" s="133"/>
      <c r="N199" s="129"/>
      <c r="O199" s="129"/>
      <c r="P199" s="129"/>
      <c r="Q199" s="129"/>
      <c r="R199" s="129"/>
      <c r="S199" s="129"/>
      <c r="T199" s="134"/>
      <c r="AT199" s="135" t="s">
        <v>130</v>
      </c>
      <c r="AU199" s="135" t="s">
        <v>39</v>
      </c>
      <c r="AV199" s="135" t="s">
        <v>39</v>
      </c>
      <c r="AW199" s="135" t="s">
        <v>61</v>
      </c>
      <c r="AX199" s="135" t="s">
        <v>37</v>
      </c>
      <c r="AY199" s="135" t="s">
        <v>81</v>
      </c>
    </row>
    <row r="200" spans="2:65" s="5" customFormat="1" ht="15.75" customHeight="1">
      <c r="B200" s="16"/>
      <c r="C200" s="117" t="s">
        <v>231</v>
      </c>
      <c r="D200" s="117" t="s">
        <v>88</v>
      </c>
      <c r="E200" s="118" t="s">
        <v>289</v>
      </c>
      <c r="F200" s="119" t="s">
        <v>290</v>
      </c>
      <c r="G200" s="120" t="s">
        <v>291</v>
      </c>
      <c r="H200" s="121">
        <v>2.746</v>
      </c>
      <c r="I200" s="122"/>
      <c r="J200" s="123">
        <f>ROUND($I$200*$H$200,2)</f>
        <v>0</v>
      </c>
      <c r="K200" s="119" t="s">
        <v>129</v>
      </c>
      <c r="L200" s="124"/>
      <c r="M200" s="125"/>
      <c r="N200" s="126" t="s">
        <v>26</v>
      </c>
      <c r="O200" s="17"/>
      <c r="P200" s="17"/>
      <c r="Q200" s="112">
        <v>0.0014</v>
      </c>
      <c r="R200" s="112">
        <f>$Q$200*$H$200</f>
        <v>0.0038444</v>
      </c>
      <c r="S200" s="112">
        <v>0</v>
      </c>
      <c r="T200" s="113">
        <f>$S$200*$H$200</f>
        <v>0</v>
      </c>
      <c r="AR200" s="47" t="s">
        <v>90</v>
      </c>
      <c r="AT200" s="47" t="s">
        <v>88</v>
      </c>
      <c r="AU200" s="47" t="s">
        <v>39</v>
      </c>
      <c r="AY200" s="5" t="s">
        <v>81</v>
      </c>
      <c r="BE200" s="114">
        <f>IF($N$200="základní",$J$200,0)</f>
        <v>0</v>
      </c>
      <c r="BF200" s="114">
        <f>IF($N$200="snížená",$J$200,0)</f>
        <v>0</v>
      </c>
      <c r="BG200" s="114">
        <f>IF($N$200="zákl. přenesená",$J$200,0)</f>
        <v>0</v>
      </c>
      <c r="BH200" s="114">
        <f>IF($N$200="sníž. přenesená",$J$200,0)</f>
        <v>0</v>
      </c>
      <c r="BI200" s="114">
        <f>IF($N$200="nulová",$J$200,0)</f>
        <v>0</v>
      </c>
      <c r="BJ200" s="47" t="s">
        <v>8</v>
      </c>
      <c r="BK200" s="114">
        <f>ROUND($I$200*$H$200,2)</f>
        <v>0</v>
      </c>
      <c r="BL200" s="47" t="s">
        <v>86</v>
      </c>
      <c r="BM200" s="47" t="s">
        <v>394</v>
      </c>
    </row>
    <row r="201" spans="2:47" s="5" customFormat="1" ht="16.5" customHeight="1">
      <c r="B201" s="16"/>
      <c r="C201" s="17"/>
      <c r="D201" s="115" t="s">
        <v>87</v>
      </c>
      <c r="E201" s="17"/>
      <c r="F201" s="116" t="s">
        <v>395</v>
      </c>
      <c r="G201" s="17"/>
      <c r="H201" s="17"/>
      <c r="J201" s="17"/>
      <c r="K201" s="17"/>
      <c r="L201" s="32"/>
      <c r="M201" s="35"/>
      <c r="N201" s="17"/>
      <c r="O201" s="17"/>
      <c r="P201" s="17"/>
      <c r="Q201" s="17"/>
      <c r="R201" s="17"/>
      <c r="S201" s="17"/>
      <c r="T201" s="36"/>
      <c r="AT201" s="5" t="s">
        <v>87</v>
      </c>
      <c r="AU201" s="5" t="s">
        <v>39</v>
      </c>
    </row>
    <row r="202" spans="2:51" s="5" customFormat="1" ht="15.75" customHeight="1">
      <c r="B202" s="128"/>
      <c r="C202" s="129"/>
      <c r="D202" s="127" t="s">
        <v>130</v>
      </c>
      <c r="E202" s="129"/>
      <c r="F202" s="130" t="s">
        <v>396</v>
      </c>
      <c r="G202" s="129"/>
      <c r="H202" s="131">
        <v>1.44</v>
      </c>
      <c r="J202" s="129"/>
      <c r="K202" s="129"/>
      <c r="L202" s="132"/>
      <c r="M202" s="133"/>
      <c r="N202" s="129"/>
      <c r="O202" s="129"/>
      <c r="P202" s="129"/>
      <c r="Q202" s="129"/>
      <c r="R202" s="129"/>
      <c r="S202" s="129"/>
      <c r="T202" s="134"/>
      <c r="AT202" s="135" t="s">
        <v>130</v>
      </c>
      <c r="AU202" s="135" t="s">
        <v>39</v>
      </c>
      <c r="AV202" s="135" t="s">
        <v>39</v>
      </c>
      <c r="AW202" s="135" t="s">
        <v>61</v>
      </c>
      <c r="AX202" s="135" t="s">
        <v>37</v>
      </c>
      <c r="AY202" s="135" t="s">
        <v>81</v>
      </c>
    </row>
    <row r="203" spans="2:51" s="5" customFormat="1" ht="15.75" customHeight="1">
      <c r="B203" s="128"/>
      <c r="C203" s="129"/>
      <c r="D203" s="127" t="s">
        <v>130</v>
      </c>
      <c r="E203" s="129"/>
      <c r="F203" s="130" t="s">
        <v>397</v>
      </c>
      <c r="G203" s="129"/>
      <c r="H203" s="131">
        <v>0.198</v>
      </c>
      <c r="J203" s="129"/>
      <c r="K203" s="129"/>
      <c r="L203" s="132"/>
      <c r="M203" s="133"/>
      <c r="N203" s="129"/>
      <c r="O203" s="129"/>
      <c r="P203" s="129"/>
      <c r="Q203" s="129"/>
      <c r="R203" s="129"/>
      <c r="S203" s="129"/>
      <c r="T203" s="134"/>
      <c r="AT203" s="135" t="s">
        <v>130</v>
      </c>
      <c r="AU203" s="135" t="s">
        <v>39</v>
      </c>
      <c r="AV203" s="135" t="s">
        <v>39</v>
      </c>
      <c r="AW203" s="135" t="s">
        <v>61</v>
      </c>
      <c r="AX203" s="135" t="s">
        <v>37</v>
      </c>
      <c r="AY203" s="135" t="s">
        <v>81</v>
      </c>
    </row>
    <row r="204" spans="2:51" s="5" customFormat="1" ht="15.75" customHeight="1">
      <c r="B204" s="128"/>
      <c r="C204" s="129"/>
      <c r="D204" s="127" t="s">
        <v>130</v>
      </c>
      <c r="E204" s="129"/>
      <c r="F204" s="130" t="s">
        <v>398</v>
      </c>
      <c r="G204" s="129"/>
      <c r="H204" s="131">
        <v>1.108</v>
      </c>
      <c r="J204" s="129"/>
      <c r="K204" s="129"/>
      <c r="L204" s="132"/>
      <c r="M204" s="136"/>
      <c r="N204" s="137"/>
      <c r="O204" s="137"/>
      <c r="P204" s="137"/>
      <c r="Q204" s="137"/>
      <c r="R204" s="137"/>
      <c r="S204" s="137"/>
      <c r="T204" s="138"/>
      <c r="AT204" s="135" t="s">
        <v>130</v>
      </c>
      <c r="AU204" s="135" t="s">
        <v>39</v>
      </c>
      <c r="AV204" s="135" t="s">
        <v>39</v>
      </c>
      <c r="AW204" s="135" t="s">
        <v>61</v>
      </c>
      <c r="AX204" s="135" t="s">
        <v>37</v>
      </c>
      <c r="AY204" s="135" t="s">
        <v>81</v>
      </c>
    </row>
    <row r="205" spans="2:12" s="5" customFormat="1" ht="7.5" customHeight="1">
      <c r="B205" s="27"/>
      <c r="C205" s="28"/>
      <c r="D205" s="28"/>
      <c r="E205" s="28"/>
      <c r="F205" s="28"/>
      <c r="G205" s="28"/>
      <c r="H205" s="28"/>
      <c r="I205" s="59"/>
      <c r="J205" s="28"/>
      <c r="K205" s="28"/>
      <c r="L205" s="32"/>
    </row>
    <row r="313" s="2" customFormat="1" ht="14.25" customHeight="1"/>
  </sheetData>
  <sheetProtection password="CC35" sheet="1" objects="1" scenarios="1" formatColumns="0" formatRows="0" sort="0" autoFilter="0"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4"/>
      <c r="B1" s="141"/>
      <c r="C1" s="141"/>
      <c r="D1" s="140" t="s">
        <v>0</v>
      </c>
      <c r="E1" s="141"/>
      <c r="F1" s="142" t="s">
        <v>796</v>
      </c>
      <c r="G1" s="220" t="s">
        <v>797</v>
      </c>
      <c r="H1" s="220"/>
      <c r="I1" s="141"/>
      <c r="J1" s="142" t="s">
        <v>798</v>
      </c>
      <c r="K1" s="140" t="s">
        <v>54</v>
      </c>
      <c r="L1" s="142" t="s">
        <v>799</v>
      </c>
      <c r="M1" s="142"/>
      <c r="N1" s="142"/>
      <c r="O1" s="142"/>
      <c r="P1" s="142"/>
      <c r="Q1" s="142"/>
      <c r="R1" s="142"/>
      <c r="S1" s="142"/>
      <c r="T1" s="142"/>
      <c r="U1" s="139"/>
      <c r="V1" s="13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2"/>
      <c r="L2" s="221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2" t="s">
        <v>45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45"/>
      <c r="J3" s="7"/>
      <c r="K3" s="8"/>
      <c r="AT3" s="2" t="s">
        <v>39</v>
      </c>
    </row>
    <row r="4" spans="2:46" s="2" customFormat="1" ht="37.5" customHeight="1">
      <c r="B4" s="9"/>
      <c r="C4" s="10"/>
      <c r="D4" s="11" t="s">
        <v>55</v>
      </c>
      <c r="E4" s="10"/>
      <c r="F4" s="10"/>
      <c r="G4" s="10"/>
      <c r="H4" s="10"/>
      <c r="J4" s="10"/>
      <c r="K4" s="12"/>
      <c r="M4" s="13" t="s">
        <v>4</v>
      </c>
      <c r="AT4" s="2" t="s">
        <v>1</v>
      </c>
    </row>
    <row r="5" spans="2:11" s="2" customFormat="1" ht="7.5" customHeight="1">
      <c r="B5" s="9"/>
      <c r="C5" s="10"/>
      <c r="D5" s="10"/>
      <c r="E5" s="10"/>
      <c r="F5" s="10"/>
      <c r="G5" s="10"/>
      <c r="H5" s="10"/>
      <c r="J5" s="10"/>
      <c r="K5" s="12"/>
    </row>
    <row r="6" spans="2:11" s="2" customFormat="1" ht="15.75" customHeight="1">
      <c r="B6" s="9"/>
      <c r="C6" s="10"/>
      <c r="D6" s="15" t="s">
        <v>5</v>
      </c>
      <c r="E6" s="10"/>
      <c r="F6" s="10"/>
      <c r="G6" s="10"/>
      <c r="H6" s="10"/>
      <c r="J6" s="10"/>
      <c r="K6" s="12"/>
    </row>
    <row r="7" spans="2:11" s="2" customFormat="1" ht="15.75" customHeight="1">
      <c r="B7" s="9"/>
      <c r="C7" s="10"/>
      <c r="D7" s="10"/>
      <c r="E7" s="223" t="e">
        <f>#REF!</f>
        <v>#REF!</v>
      </c>
      <c r="F7" s="224"/>
      <c r="G7" s="224"/>
      <c r="H7" s="224"/>
      <c r="J7" s="10"/>
      <c r="K7" s="12"/>
    </row>
    <row r="8" spans="2:11" s="5" customFormat="1" ht="15.75" customHeight="1">
      <c r="B8" s="16"/>
      <c r="C8" s="17"/>
      <c r="D8" s="15" t="s">
        <v>56</v>
      </c>
      <c r="E8" s="17"/>
      <c r="F8" s="17"/>
      <c r="G8" s="17"/>
      <c r="H8" s="17"/>
      <c r="J8" s="17"/>
      <c r="K8" s="18"/>
    </row>
    <row r="9" spans="2:11" s="5" customFormat="1" ht="37.5" customHeight="1">
      <c r="B9" s="16"/>
      <c r="C9" s="17"/>
      <c r="D9" s="17"/>
      <c r="E9" s="218" t="s">
        <v>399</v>
      </c>
      <c r="F9" s="219"/>
      <c r="G9" s="219"/>
      <c r="H9" s="219"/>
      <c r="J9" s="17"/>
      <c r="K9" s="18"/>
    </row>
    <row r="10" spans="2:11" s="5" customFormat="1" ht="14.25" customHeight="1">
      <c r="B10" s="16"/>
      <c r="C10" s="17"/>
      <c r="D10" s="17"/>
      <c r="E10" s="17"/>
      <c r="F10" s="17"/>
      <c r="G10" s="17"/>
      <c r="H10" s="17"/>
      <c r="J10" s="17"/>
      <c r="K10" s="18"/>
    </row>
    <row r="11" spans="2:11" s="5" customFormat="1" ht="15" customHeight="1">
      <c r="B11" s="16"/>
      <c r="C11" s="17"/>
      <c r="D11" s="15" t="s">
        <v>6</v>
      </c>
      <c r="E11" s="17"/>
      <c r="F11" s="14"/>
      <c r="G11" s="17"/>
      <c r="H11" s="17"/>
      <c r="I11" s="46" t="s">
        <v>7</v>
      </c>
      <c r="J11" s="14"/>
      <c r="K11" s="18"/>
    </row>
    <row r="12" spans="2:11" s="5" customFormat="1" ht="15" customHeight="1">
      <c r="B12" s="16"/>
      <c r="C12" s="17"/>
      <c r="D12" s="15" t="s">
        <v>9</v>
      </c>
      <c r="E12" s="17"/>
      <c r="F12" s="14" t="s">
        <v>10</v>
      </c>
      <c r="G12" s="17"/>
      <c r="H12" s="17"/>
      <c r="I12" s="46" t="s">
        <v>11</v>
      </c>
      <c r="J12" s="33" t="e">
        <f>#REF!</f>
        <v>#REF!</v>
      </c>
      <c r="K12" s="18"/>
    </row>
    <row r="13" spans="2:11" s="5" customFormat="1" ht="12" customHeight="1">
      <c r="B13" s="16"/>
      <c r="C13" s="17"/>
      <c r="D13" s="17"/>
      <c r="E13" s="17"/>
      <c r="F13" s="17"/>
      <c r="G13" s="17"/>
      <c r="H13" s="17"/>
      <c r="J13" s="17"/>
      <c r="K13" s="18"/>
    </row>
    <row r="14" spans="2:11" s="5" customFormat="1" ht="15" customHeight="1">
      <c r="B14" s="16"/>
      <c r="C14" s="17"/>
      <c r="D14" s="15" t="s">
        <v>13</v>
      </c>
      <c r="E14" s="17"/>
      <c r="F14" s="17"/>
      <c r="G14" s="17"/>
      <c r="H14" s="17"/>
      <c r="I14" s="46" t="s">
        <v>14</v>
      </c>
      <c r="J14" s="14"/>
      <c r="K14" s="18"/>
    </row>
    <row r="15" spans="2:11" s="5" customFormat="1" ht="18.75" customHeight="1">
      <c r="B15" s="16"/>
      <c r="C15" s="17"/>
      <c r="D15" s="17"/>
      <c r="E15" s="14" t="s">
        <v>15</v>
      </c>
      <c r="F15" s="17"/>
      <c r="G15" s="17"/>
      <c r="H15" s="17"/>
      <c r="I15" s="46" t="s">
        <v>16</v>
      </c>
      <c r="J15" s="14"/>
      <c r="K15" s="18"/>
    </row>
    <row r="16" spans="2:11" s="5" customFormat="1" ht="7.5" customHeight="1">
      <c r="B16" s="16"/>
      <c r="C16" s="17"/>
      <c r="D16" s="17"/>
      <c r="E16" s="17"/>
      <c r="F16" s="17"/>
      <c r="G16" s="17"/>
      <c r="H16" s="17"/>
      <c r="J16" s="17"/>
      <c r="K16" s="18"/>
    </row>
    <row r="17" spans="2:11" s="5" customFormat="1" ht="15" customHeight="1">
      <c r="B17" s="16"/>
      <c r="C17" s="17"/>
      <c r="D17" s="15" t="s">
        <v>17</v>
      </c>
      <c r="E17" s="17"/>
      <c r="F17" s="17"/>
      <c r="G17" s="17"/>
      <c r="H17" s="17"/>
      <c r="I17" s="46" t="s">
        <v>14</v>
      </c>
      <c r="J17" s="14" t="e">
        <f>IF(#REF!="Vyplň údaj","",IF(#REF!="","",#REF!))</f>
        <v>#REF!</v>
      </c>
      <c r="K17" s="18"/>
    </row>
    <row r="18" spans="2:11" s="5" customFormat="1" ht="18.75" customHeight="1">
      <c r="B18" s="16"/>
      <c r="C18" s="17"/>
      <c r="D18" s="17"/>
      <c r="E18" s="14" t="e">
        <f>IF(#REF!="Vyplň údaj","",IF(#REF!="","",#REF!))</f>
        <v>#REF!</v>
      </c>
      <c r="F18" s="17"/>
      <c r="G18" s="17"/>
      <c r="H18" s="17"/>
      <c r="I18" s="46" t="s">
        <v>16</v>
      </c>
      <c r="J18" s="14" t="e">
        <f>IF(#REF!="Vyplň údaj","",IF(#REF!="","",#REF!))</f>
        <v>#REF!</v>
      </c>
      <c r="K18" s="18"/>
    </row>
    <row r="19" spans="2:11" s="5" customFormat="1" ht="7.5" customHeight="1">
      <c r="B19" s="16"/>
      <c r="C19" s="17"/>
      <c r="D19" s="17"/>
      <c r="E19" s="17"/>
      <c r="F19" s="17"/>
      <c r="G19" s="17"/>
      <c r="H19" s="17"/>
      <c r="J19" s="17"/>
      <c r="K19" s="18"/>
    </row>
    <row r="20" spans="2:11" s="5" customFormat="1" ht="15" customHeight="1">
      <c r="B20" s="16"/>
      <c r="C20" s="17"/>
      <c r="D20" s="15" t="s">
        <v>18</v>
      </c>
      <c r="E20" s="17"/>
      <c r="F20" s="17"/>
      <c r="G20" s="17"/>
      <c r="H20" s="17"/>
      <c r="I20" s="46" t="s">
        <v>14</v>
      </c>
      <c r="J20" s="14"/>
      <c r="K20" s="18"/>
    </row>
    <row r="21" spans="2:11" s="5" customFormat="1" ht="18.75" customHeight="1">
      <c r="B21" s="16"/>
      <c r="C21" s="17"/>
      <c r="D21" s="17"/>
      <c r="E21" s="14" t="s">
        <v>19</v>
      </c>
      <c r="F21" s="17"/>
      <c r="G21" s="17"/>
      <c r="H21" s="17"/>
      <c r="I21" s="46" t="s">
        <v>16</v>
      </c>
      <c r="J21" s="14"/>
      <c r="K21" s="18"/>
    </row>
    <row r="22" spans="2:11" s="5" customFormat="1" ht="7.5" customHeight="1">
      <c r="B22" s="16"/>
      <c r="C22" s="17"/>
      <c r="D22" s="17"/>
      <c r="E22" s="17"/>
      <c r="F22" s="17"/>
      <c r="G22" s="17"/>
      <c r="H22" s="17"/>
      <c r="J22" s="17"/>
      <c r="K22" s="18"/>
    </row>
    <row r="23" spans="2:11" s="5" customFormat="1" ht="15" customHeight="1">
      <c r="B23" s="16"/>
      <c r="C23" s="17"/>
      <c r="D23" s="15" t="s">
        <v>20</v>
      </c>
      <c r="E23" s="17"/>
      <c r="F23" s="17"/>
      <c r="G23" s="17"/>
      <c r="H23" s="17"/>
      <c r="J23" s="17"/>
      <c r="K23" s="18"/>
    </row>
    <row r="24" spans="2:11" s="47" customFormat="1" ht="15.75" customHeight="1">
      <c r="B24" s="48"/>
      <c r="C24" s="49"/>
      <c r="D24" s="49"/>
      <c r="E24" s="225"/>
      <c r="F24" s="226"/>
      <c r="G24" s="226"/>
      <c r="H24" s="226"/>
      <c r="J24" s="49"/>
      <c r="K24" s="50"/>
    </row>
    <row r="25" spans="2:11" s="5" customFormat="1" ht="7.5" customHeight="1">
      <c r="B25" s="16"/>
      <c r="C25" s="17"/>
      <c r="D25" s="17"/>
      <c r="E25" s="17"/>
      <c r="F25" s="17"/>
      <c r="G25" s="17"/>
      <c r="H25" s="17"/>
      <c r="J25" s="17"/>
      <c r="K25" s="18"/>
    </row>
    <row r="26" spans="2:11" s="5" customFormat="1" ht="7.5" customHeight="1">
      <c r="B26" s="16"/>
      <c r="C26" s="17"/>
      <c r="D26" s="41"/>
      <c r="E26" s="41"/>
      <c r="F26" s="41"/>
      <c r="G26" s="41"/>
      <c r="H26" s="41"/>
      <c r="I26" s="34"/>
      <c r="J26" s="41"/>
      <c r="K26" s="51"/>
    </row>
    <row r="27" spans="2:11" s="5" customFormat="1" ht="26.25" customHeight="1">
      <c r="B27" s="16"/>
      <c r="C27" s="17"/>
      <c r="D27" s="52" t="s">
        <v>21</v>
      </c>
      <c r="E27" s="17"/>
      <c r="F27" s="17"/>
      <c r="G27" s="17"/>
      <c r="H27" s="17"/>
      <c r="J27" s="43">
        <f>ROUNDUP($J$86,2)</f>
        <v>0</v>
      </c>
      <c r="K27" s="18"/>
    </row>
    <row r="28" spans="2:11" s="5" customFormat="1" ht="7.5" customHeight="1">
      <c r="B28" s="16"/>
      <c r="C28" s="17"/>
      <c r="D28" s="41"/>
      <c r="E28" s="41"/>
      <c r="F28" s="41"/>
      <c r="G28" s="41"/>
      <c r="H28" s="41"/>
      <c r="I28" s="34"/>
      <c r="J28" s="41"/>
      <c r="K28" s="51"/>
    </row>
    <row r="29" spans="2:11" s="5" customFormat="1" ht="15" customHeight="1">
      <c r="B29" s="16"/>
      <c r="C29" s="17"/>
      <c r="D29" s="17"/>
      <c r="E29" s="17"/>
      <c r="F29" s="19" t="s">
        <v>23</v>
      </c>
      <c r="G29" s="17"/>
      <c r="H29" s="17"/>
      <c r="I29" s="53" t="s">
        <v>22</v>
      </c>
      <c r="J29" s="19" t="s">
        <v>24</v>
      </c>
      <c r="K29" s="18"/>
    </row>
    <row r="30" spans="2:11" s="5" customFormat="1" ht="15" customHeight="1">
      <c r="B30" s="16"/>
      <c r="C30" s="17"/>
      <c r="D30" s="20" t="s">
        <v>25</v>
      </c>
      <c r="E30" s="20" t="s">
        <v>26</v>
      </c>
      <c r="F30" s="54">
        <f>ROUNDUP(SUM($BE$86:$BE$165),2)</f>
        <v>0</v>
      </c>
      <c r="G30" s="17"/>
      <c r="H30" s="17"/>
      <c r="I30" s="55">
        <v>0.21</v>
      </c>
      <c r="J30" s="54">
        <f>ROUNDUP(SUM($BE$86:$BE$165)*$I$30,1)</f>
        <v>0</v>
      </c>
      <c r="K30" s="18"/>
    </row>
    <row r="31" spans="2:11" s="5" customFormat="1" ht="15" customHeight="1">
      <c r="B31" s="16"/>
      <c r="C31" s="17"/>
      <c r="D31" s="17"/>
      <c r="E31" s="20" t="s">
        <v>27</v>
      </c>
      <c r="F31" s="54">
        <f>ROUNDUP(SUM($BF$86:$BF$165),2)</f>
        <v>0</v>
      </c>
      <c r="G31" s="17"/>
      <c r="H31" s="17"/>
      <c r="I31" s="55">
        <v>0.15</v>
      </c>
      <c r="J31" s="54">
        <f>ROUNDUP(SUM($BF$86:$BF$165)*$I$31,1)</f>
        <v>0</v>
      </c>
      <c r="K31" s="18"/>
    </row>
    <row r="32" spans="2:11" s="5" customFormat="1" ht="15" customHeight="1" hidden="1">
      <c r="B32" s="16"/>
      <c r="C32" s="17"/>
      <c r="D32" s="17"/>
      <c r="E32" s="20" t="s">
        <v>28</v>
      </c>
      <c r="F32" s="54">
        <f>ROUNDUP(SUM($BG$86:$BG$165),2)</f>
        <v>0</v>
      </c>
      <c r="G32" s="17"/>
      <c r="H32" s="17"/>
      <c r="I32" s="55">
        <v>0.21</v>
      </c>
      <c r="J32" s="54">
        <v>0</v>
      </c>
      <c r="K32" s="18"/>
    </row>
    <row r="33" spans="2:11" s="5" customFormat="1" ht="15" customHeight="1" hidden="1">
      <c r="B33" s="16"/>
      <c r="C33" s="17"/>
      <c r="D33" s="17"/>
      <c r="E33" s="20" t="s">
        <v>29</v>
      </c>
      <c r="F33" s="54">
        <f>ROUNDUP(SUM($BH$86:$BH$165),2)</f>
        <v>0</v>
      </c>
      <c r="G33" s="17"/>
      <c r="H33" s="17"/>
      <c r="I33" s="55">
        <v>0.15</v>
      </c>
      <c r="J33" s="54">
        <v>0</v>
      </c>
      <c r="K33" s="18"/>
    </row>
    <row r="34" spans="2:11" s="5" customFormat="1" ht="15" customHeight="1" hidden="1">
      <c r="B34" s="16"/>
      <c r="C34" s="17"/>
      <c r="D34" s="17"/>
      <c r="E34" s="20" t="s">
        <v>30</v>
      </c>
      <c r="F34" s="54">
        <f>ROUNDUP(SUM($BI$86:$BI$165),2)</f>
        <v>0</v>
      </c>
      <c r="G34" s="17"/>
      <c r="H34" s="17"/>
      <c r="I34" s="55">
        <v>0</v>
      </c>
      <c r="J34" s="54">
        <v>0</v>
      </c>
      <c r="K34" s="18"/>
    </row>
    <row r="35" spans="2:11" s="5" customFormat="1" ht="7.5" customHeight="1">
      <c r="B35" s="16"/>
      <c r="C35" s="17"/>
      <c r="D35" s="17"/>
      <c r="E35" s="17"/>
      <c r="F35" s="17"/>
      <c r="G35" s="17"/>
      <c r="H35" s="17"/>
      <c r="J35" s="17"/>
      <c r="K35" s="18"/>
    </row>
    <row r="36" spans="2:11" s="5" customFormat="1" ht="26.25" customHeight="1">
      <c r="B36" s="16"/>
      <c r="C36" s="21"/>
      <c r="D36" s="22" t="s">
        <v>31</v>
      </c>
      <c r="E36" s="23"/>
      <c r="F36" s="23"/>
      <c r="G36" s="56" t="s">
        <v>32</v>
      </c>
      <c r="H36" s="24" t="s">
        <v>33</v>
      </c>
      <c r="I36" s="57"/>
      <c r="J36" s="25">
        <f>ROUNDUP(SUM($J$27:$J$34),2)</f>
        <v>0</v>
      </c>
      <c r="K36" s="58"/>
    </row>
    <row r="37" spans="2:11" s="5" customFormat="1" ht="15" customHeight="1">
      <c r="B37" s="27"/>
      <c r="C37" s="28"/>
      <c r="D37" s="28"/>
      <c r="E37" s="28"/>
      <c r="F37" s="28"/>
      <c r="G37" s="28"/>
      <c r="H37" s="28"/>
      <c r="I37" s="59"/>
      <c r="J37" s="28"/>
      <c r="K37" s="29"/>
    </row>
    <row r="41" spans="2:11" s="5" customFormat="1" ht="7.5" customHeight="1">
      <c r="B41" s="60"/>
      <c r="C41" s="61"/>
      <c r="D41" s="61"/>
      <c r="E41" s="61"/>
      <c r="F41" s="61"/>
      <c r="G41" s="61"/>
      <c r="H41" s="61"/>
      <c r="I41" s="61"/>
      <c r="J41" s="61"/>
      <c r="K41" s="62"/>
    </row>
    <row r="42" spans="2:11" s="5" customFormat="1" ht="37.5" customHeight="1">
      <c r="B42" s="16"/>
      <c r="C42" s="11" t="s">
        <v>57</v>
      </c>
      <c r="D42" s="17"/>
      <c r="E42" s="17"/>
      <c r="F42" s="17"/>
      <c r="G42" s="17"/>
      <c r="H42" s="17"/>
      <c r="J42" s="17"/>
      <c r="K42" s="18"/>
    </row>
    <row r="43" spans="2:11" s="5" customFormat="1" ht="7.5" customHeight="1">
      <c r="B43" s="16"/>
      <c r="C43" s="17"/>
      <c r="D43" s="17"/>
      <c r="E43" s="17"/>
      <c r="F43" s="17"/>
      <c r="G43" s="17"/>
      <c r="H43" s="17"/>
      <c r="J43" s="17"/>
      <c r="K43" s="18"/>
    </row>
    <row r="44" spans="2:11" s="5" customFormat="1" ht="15" customHeight="1">
      <c r="B44" s="16"/>
      <c r="C44" s="15" t="s">
        <v>5</v>
      </c>
      <c r="D44" s="17"/>
      <c r="E44" s="17"/>
      <c r="F44" s="17"/>
      <c r="G44" s="17"/>
      <c r="H44" s="17"/>
      <c r="J44" s="17"/>
      <c r="K44" s="18"/>
    </row>
    <row r="45" spans="2:11" s="5" customFormat="1" ht="16.5" customHeight="1">
      <c r="B45" s="16"/>
      <c r="C45" s="17"/>
      <c r="D45" s="17"/>
      <c r="E45" s="223" t="e">
        <f>$E$7</f>
        <v>#REF!</v>
      </c>
      <c r="F45" s="219"/>
      <c r="G45" s="219"/>
      <c r="H45" s="219"/>
      <c r="J45" s="17"/>
      <c r="K45" s="18"/>
    </row>
    <row r="46" spans="2:11" s="5" customFormat="1" ht="15" customHeight="1">
      <c r="B46" s="16"/>
      <c r="C46" s="15" t="s">
        <v>56</v>
      </c>
      <c r="D46" s="17"/>
      <c r="E46" s="17"/>
      <c r="F46" s="17"/>
      <c r="G46" s="17"/>
      <c r="H46" s="17"/>
      <c r="J46" s="17"/>
      <c r="K46" s="18"/>
    </row>
    <row r="47" spans="2:11" s="5" customFormat="1" ht="19.5" customHeight="1">
      <c r="B47" s="16"/>
      <c r="C47" s="17"/>
      <c r="D47" s="17"/>
      <c r="E47" s="218" t="str">
        <f>$E$9</f>
        <v>22 - SO 02 - HLUBINNÝ ZÁSOBNÍK</v>
      </c>
      <c r="F47" s="219"/>
      <c r="G47" s="219"/>
      <c r="H47" s="219"/>
      <c r="J47" s="17"/>
      <c r="K47" s="18"/>
    </row>
    <row r="48" spans="2:11" s="5" customFormat="1" ht="7.5" customHeight="1">
      <c r="B48" s="16"/>
      <c r="C48" s="17"/>
      <c r="D48" s="17"/>
      <c r="E48" s="17"/>
      <c r="F48" s="17"/>
      <c r="G48" s="17"/>
      <c r="H48" s="17"/>
      <c r="J48" s="17"/>
      <c r="K48" s="18"/>
    </row>
    <row r="49" spans="2:11" s="5" customFormat="1" ht="18.75" customHeight="1">
      <c r="B49" s="16"/>
      <c r="C49" s="15" t="s">
        <v>9</v>
      </c>
      <c r="D49" s="17"/>
      <c r="E49" s="17"/>
      <c r="F49" s="14" t="str">
        <f>$F$12</f>
        <v>Komořany</v>
      </c>
      <c r="G49" s="17"/>
      <c r="H49" s="17"/>
      <c r="I49" s="46" t="s">
        <v>11</v>
      </c>
      <c r="J49" s="33" t="e">
        <f>IF($J$12="","",$J$12)</f>
        <v>#REF!</v>
      </c>
      <c r="K49" s="18"/>
    </row>
    <row r="50" spans="2:11" s="5" customFormat="1" ht="7.5" customHeight="1">
      <c r="B50" s="16"/>
      <c r="C50" s="17"/>
      <c r="D50" s="17"/>
      <c r="E50" s="17"/>
      <c r="F50" s="17"/>
      <c r="G50" s="17"/>
      <c r="H50" s="17"/>
      <c r="J50" s="17"/>
      <c r="K50" s="18"/>
    </row>
    <row r="51" spans="2:11" s="5" customFormat="1" ht="15.75" customHeight="1">
      <c r="B51" s="16"/>
      <c r="C51" s="15" t="s">
        <v>13</v>
      </c>
      <c r="D51" s="17"/>
      <c r="E51" s="17"/>
      <c r="F51" s="14" t="str">
        <f>$E$15</f>
        <v>Severní energetická a.s.</v>
      </c>
      <c r="G51" s="17"/>
      <c r="H51" s="17"/>
      <c r="I51" s="46" t="s">
        <v>18</v>
      </c>
      <c r="J51" s="14" t="str">
        <f>$E$21</f>
        <v>Ing. Vlastimil Brabec</v>
      </c>
      <c r="K51" s="18"/>
    </row>
    <row r="52" spans="2:11" s="5" customFormat="1" ht="15" customHeight="1">
      <c r="B52" s="16"/>
      <c r="C52" s="15" t="s">
        <v>17</v>
      </c>
      <c r="D52" s="17"/>
      <c r="E52" s="17"/>
      <c r="F52" s="14" t="e">
        <f>IF($E$18="","",$E$18)</f>
        <v>#REF!</v>
      </c>
      <c r="G52" s="17"/>
      <c r="H52" s="17"/>
      <c r="J52" s="17"/>
      <c r="K52" s="18"/>
    </row>
    <row r="53" spans="2:11" s="5" customFormat="1" ht="11.25" customHeight="1">
      <c r="B53" s="16"/>
      <c r="C53" s="17"/>
      <c r="D53" s="17"/>
      <c r="E53" s="17"/>
      <c r="F53" s="17"/>
      <c r="G53" s="17"/>
      <c r="H53" s="17"/>
      <c r="J53" s="17"/>
      <c r="K53" s="18"/>
    </row>
    <row r="54" spans="2:11" s="5" customFormat="1" ht="30" customHeight="1">
      <c r="B54" s="16"/>
      <c r="C54" s="63" t="s">
        <v>58</v>
      </c>
      <c r="D54" s="21"/>
      <c r="E54" s="21"/>
      <c r="F54" s="21"/>
      <c r="G54" s="21"/>
      <c r="H54" s="21"/>
      <c r="I54" s="64"/>
      <c r="J54" s="65" t="s">
        <v>59</v>
      </c>
      <c r="K54" s="26"/>
    </row>
    <row r="55" spans="2:11" s="5" customFormat="1" ht="11.25" customHeight="1">
      <c r="B55" s="16"/>
      <c r="C55" s="17"/>
      <c r="D55" s="17"/>
      <c r="E55" s="17"/>
      <c r="F55" s="17"/>
      <c r="G55" s="17"/>
      <c r="H55" s="17"/>
      <c r="J55" s="17"/>
      <c r="K55" s="18"/>
    </row>
    <row r="56" spans="2:47" s="5" customFormat="1" ht="30" customHeight="1">
      <c r="B56" s="16"/>
      <c r="C56" s="42" t="s">
        <v>60</v>
      </c>
      <c r="D56" s="17"/>
      <c r="E56" s="17"/>
      <c r="F56" s="17"/>
      <c r="G56" s="17"/>
      <c r="H56" s="17"/>
      <c r="J56" s="43">
        <f>ROUNDUP($J$86,2)</f>
        <v>0</v>
      </c>
      <c r="K56" s="18"/>
      <c r="AU56" s="5" t="s">
        <v>61</v>
      </c>
    </row>
    <row r="57" spans="2:11" s="44" customFormat="1" ht="25.5" customHeight="1">
      <c r="B57" s="66"/>
      <c r="C57" s="67"/>
      <c r="D57" s="68" t="s">
        <v>106</v>
      </c>
      <c r="E57" s="68"/>
      <c r="F57" s="68"/>
      <c r="G57" s="68"/>
      <c r="H57" s="68"/>
      <c r="I57" s="69"/>
      <c r="J57" s="70">
        <f>ROUNDUP($J$87,2)</f>
        <v>0</v>
      </c>
      <c r="K57" s="71"/>
    </row>
    <row r="58" spans="2:11" s="72" customFormat="1" ht="21" customHeight="1">
      <c r="B58" s="73"/>
      <c r="C58" s="74"/>
      <c r="D58" s="75" t="s">
        <v>111</v>
      </c>
      <c r="E58" s="75"/>
      <c r="F58" s="75"/>
      <c r="G58" s="75"/>
      <c r="H58" s="75"/>
      <c r="I58" s="76"/>
      <c r="J58" s="77">
        <f>ROUNDUP($J$88,2)</f>
        <v>0</v>
      </c>
      <c r="K58" s="78"/>
    </row>
    <row r="59" spans="2:11" s="72" customFormat="1" ht="21" customHeight="1">
      <c r="B59" s="73"/>
      <c r="C59" s="74"/>
      <c r="D59" s="75" t="s">
        <v>113</v>
      </c>
      <c r="E59" s="75"/>
      <c r="F59" s="75"/>
      <c r="G59" s="75"/>
      <c r="H59" s="75"/>
      <c r="I59" s="76"/>
      <c r="J59" s="77">
        <f>ROUNDUP($J$92,2)</f>
        <v>0</v>
      </c>
      <c r="K59" s="78"/>
    </row>
    <row r="60" spans="2:11" s="72" customFormat="1" ht="15.75" customHeight="1">
      <c r="B60" s="73"/>
      <c r="C60" s="74"/>
      <c r="D60" s="75" t="s">
        <v>115</v>
      </c>
      <c r="E60" s="75"/>
      <c r="F60" s="75"/>
      <c r="G60" s="75"/>
      <c r="H60" s="75"/>
      <c r="I60" s="76"/>
      <c r="J60" s="77">
        <f>ROUNDUP($J$93,2)</f>
        <v>0</v>
      </c>
      <c r="K60" s="78"/>
    </row>
    <row r="61" spans="2:11" s="44" customFormat="1" ht="25.5" customHeight="1">
      <c r="B61" s="66"/>
      <c r="C61" s="67"/>
      <c r="D61" s="68" t="s">
        <v>62</v>
      </c>
      <c r="E61" s="68"/>
      <c r="F61" s="68"/>
      <c r="G61" s="68"/>
      <c r="H61" s="68"/>
      <c r="I61" s="69"/>
      <c r="J61" s="70">
        <f>ROUNDUP($J$105,2)</f>
        <v>0</v>
      </c>
      <c r="K61" s="71"/>
    </row>
    <row r="62" spans="2:11" s="72" customFormat="1" ht="21" customHeight="1">
      <c r="B62" s="73"/>
      <c r="C62" s="74"/>
      <c r="D62" s="75" t="s">
        <v>116</v>
      </c>
      <c r="E62" s="75"/>
      <c r="F62" s="75"/>
      <c r="G62" s="75"/>
      <c r="H62" s="75"/>
      <c r="I62" s="76"/>
      <c r="J62" s="77">
        <f>ROUNDUP($J$106,2)</f>
        <v>0</v>
      </c>
      <c r="K62" s="78"/>
    </row>
    <row r="63" spans="2:11" s="72" customFormat="1" ht="21" customHeight="1">
      <c r="B63" s="73"/>
      <c r="C63" s="74"/>
      <c r="D63" s="75" t="s">
        <v>63</v>
      </c>
      <c r="E63" s="75"/>
      <c r="F63" s="75"/>
      <c r="G63" s="75"/>
      <c r="H63" s="75"/>
      <c r="I63" s="76"/>
      <c r="J63" s="77">
        <f>ROUNDUP($J$118,2)</f>
        <v>0</v>
      </c>
      <c r="K63" s="78"/>
    </row>
    <row r="64" spans="2:11" s="72" customFormat="1" ht="21" customHeight="1">
      <c r="B64" s="73"/>
      <c r="C64" s="74"/>
      <c r="D64" s="75" t="s">
        <v>118</v>
      </c>
      <c r="E64" s="75"/>
      <c r="F64" s="75"/>
      <c r="G64" s="75"/>
      <c r="H64" s="75"/>
      <c r="I64" s="76"/>
      <c r="J64" s="77">
        <f>ROUNDUP($J$132,2)</f>
        <v>0</v>
      </c>
      <c r="K64" s="78"/>
    </row>
    <row r="65" spans="2:11" s="72" customFormat="1" ht="21" customHeight="1">
      <c r="B65" s="73"/>
      <c r="C65" s="74"/>
      <c r="D65" s="75" t="s">
        <v>120</v>
      </c>
      <c r="E65" s="75"/>
      <c r="F65" s="75"/>
      <c r="G65" s="75"/>
      <c r="H65" s="75"/>
      <c r="I65" s="76"/>
      <c r="J65" s="77">
        <f>ROUNDUP($J$146,2)</f>
        <v>0</v>
      </c>
      <c r="K65" s="78"/>
    </row>
    <row r="66" spans="2:11" s="72" customFormat="1" ht="21" customHeight="1">
      <c r="B66" s="73"/>
      <c r="C66" s="74"/>
      <c r="D66" s="75" t="s">
        <v>121</v>
      </c>
      <c r="E66" s="75"/>
      <c r="F66" s="75"/>
      <c r="G66" s="75"/>
      <c r="H66" s="75"/>
      <c r="I66" s="76"/>
      <c r="J66" s="77">
        <f>ROUNDUP($J$157,2)</f>
        <v>0</v>
      </c>
      <c r="K66" s="78"/>
    </row>
    <row r="67" spans="2:11" s="5" customFormat="1" ht="22.5" customHeight="1">
      <c r="B67" s="16"/>
      <c r="C67" s="17"/>
      <c r="D67" s="17"/>
      <c r="E67" s="17"/>
      <c r="F67" s="17"/>
      <c r="G67" s="17"/>
      <c r="H67" s="17"/>
      <c r="J67" s="17"/>
      <c r="K67" s="18"/>
    </row>
    <row r="68" spans="2:11" s="5" customFormat="1" ht="7.5" customHeight="1">
      <c r="B68" s="27"/>
      <c r="C68" s="28"/>
      <c r="D68" s="28"/>
      <c r="E68" s="28"/>
      <c r="F68" s="28"/>
      <c r="G68" s="28"/>
      <c r="H68" s="28"/>
      <c r="I68" s="59"/>
      <c r="J68" s="28"/>
      <c r="K68" s="29"/>
    </row>
    <row r="72" spans="2:12" s="5" customFormat="1" ht="7.5" customHeight="1">
      <c r="B72" s="30"/>
      <c r="C72" s="31"/>
      <c r="D72" s="31"/>
      <c r="E72" s="31"/>
      <c r="F72" s="31"/>
      <c r="G72" s="31"/>
      <c r="H72" s="31"/>
      <c r="I72" s="61"/>
      <c r="J72" s="31"/>
      <c r="K72" s="31"/>
      <c r="L72" s="32"/>
    </row>
    <row r="73" spans="2:12" s="5" customFormat="1" ht="37.5" customHeight="1">
      <c r="B73" s="16"/>
      <c r="C73" s="11" t="s">
        <v>64</v>
      </c>
      <c r="D73" s="17"/>
      <c r="E73" s="17"/>
      <c r="F73" s="17"/>
      <c r="G73" s="17"/>
      <c r="H73" s="17"/>
      <c r="J73" s="17"/>
      <c r="K73" s="17"/>
      <c r="L73" s="32"/>
    </row>
    <row r="74" spans="2:12" s="5" customFormat="1" ht="7.5" customHeight="1">
      <c r="B74" s="16"/>
      <c r="C74" s="17"/>
      <c r="D74" s="17"/>
      <c r="E74" s="17"/>
      <c r="F74" s="17"/>
      <c r="G74" s="17"/>
      <c r="H74" s="17"/>
      <c r="J74" s="17"/>
      <c r="K74" s="17"/>
      <c r="L74" s="32"/>
    </row>
    <row r="75" spans="2:12" s="5" customFormat="1" ht="15" customHeight="1">
      <c r="B75" s="16"/>
      <c r="C75" s="15" t="s">
        <v>5</v>
      </c>
      <c r="D75" s="17"/>
      <c r="E75" s="17"/>
      <c r="F75" s="17"/>
      <c r="G75" s="17"/>
      <c r="H75" s="17"/>
      <c r="J75" s="17"/>
      <c r="K75" s="17"/>
      <c r="L75" s="32"/>
    </row>
    <row r="76" spans="2:12" s="5" customFormat="1" ht="16.5" customHeight="1">
      <c r="B76" s="16"/>
      <c r="C76" s="17"/>
      <c r="D76" s="17"/>
      <c r="E76" s="223" t="e">
        <f>$E$7</f>
        <v>#REF!</v>
      </c>
      <c r="F76" s="219"/>
      <c r="G76" s="219"/>
      <c r="H76" s="219"/>
      <c r="J76" s="17"/>
      <c r="K76" s="17"/>
      <c r="L76" s="32"/>
    </row>
    <row r="77" spans="2:12" s="5" customFormat="1" ht="15" customHeight="1">
      <c r="B77" s="16"/>
      <c r="C77" s="15" t="s">
        <v>56</v>
      </c>
      <c r="D77" s="17"/>
      <c r="E77" s="17"/>
      <c r="F77" s="17"/>
      <c r="G77" s="17"/>
      <c r="H77" s="17"/>
      <c r="J77" s="17"/>
      <c r="K77" s="17"/>
      <c r="L77" s="32"/>
    </row>
    <row r="78" spans="2:12" s="5" customFormat="1" ht="19.5" customHeight="1">
      <c r="B78" s="16"/>
      <c r="C78" s="17"/>
      <c r="D78" s="17"/>
      <c r="E78" s="218" t="str">
        <f>$E$9</f>
        <v>22 - SO 02 - HLUBINNÝ ZÁSOBNÍK</v>
      </c>
      <c r="F78" s="219"/>
      <c r="G78" s="219"/>
      <c r="H78" s="219"/>
      <c r="J78" s="17"/>
      <c r="K78" s="17"/>
      <c r="L78" s="32"/>
    </row>
    <row r="79" spans="2:12" s="5" customFormat="1" ht="7.5" customHeight="1">
      <c r="B79" s="16"/>
      <c r="C79" s="17"/>
      <c r="D79" s="17"/>
      <c r="E79" s="17"/>
      <c r="F79" s="17"/>
      <c r="G79" s="17"/>
      <c r="H79" s="17"/>
      <c r="J79" s="17"/>
      <c r="K79" s="17"/>
      <c r="L79" s="32"/>
    </row>
    <row r="80" spans="2:12" s="5" customFormat="1" ht="18.75" customHeight="1">
      <c r="B80" s="16"/>
      <c r="C80" s="15" t="s">
        <v>9</v>
      </c>
      <c r="D80" s="17"/>
      <c r="E80" s="17"/>
      <c r="F80" s="14" t="str">
        <f>$F$12</f>
        <v>Komořany</v>
      </c>
      <c r="G80" s="17"/>
      <c r="H80" s="17"/>
      <c r="I80" s="46" t="s">
        <v>11</v>
      </c>
      <c r="J80" s="33" t="e">
        <f>IF($J$12="","",$J$12)</f>
        <v>#REF!</v>
      </c>
      <c r="K80" s="17"/>
      <c r="L80" s="32"/>
    </row>
    <row r="81" spans="2:12" s="5" customFormat="1" ht="7.5" customHeight="1">
      <c r="B81" s="16"/>
      <c r="C81" s="17"/>
      <c r="D81" s="17"/>
      <c r="E81" s="17"/>
      <c r="F81" s="17"/>
      <c r="G81" s="17"/>
      <c r="H81" s="17"/>
      <c r="J81" s="17"/>
      <c r="K81" s="17"/>
      <c r="L81" s="32"/>
    </row>
    <row r="82" spans="2:12" s="5" customFormat="1" ht="15.75" customHeight="1">
      <c r="B82" s="16"/>
      <c r="C82" s="15" t="s">
        <v>13</v>
      </c>
      <c r="D82" s="17"/>
      <c r="E82" s="17"/>
      <c r="F82" s="14" t="str">
        <f>$E$15</f>
        <v>Severní energetická a.s.</v>
      </c>
      <c r="G82" s="17"/>
      <c r="H82" s="17"/>
      <c r="I82" s="46" t="s">
        <v>18</v>
      </c>
      <c r="J82" s="14" t="str">
        <f>$E$21</f>
        <v>Ing. Vlastimil Brabec</v>
      </c>
      <c r="K82" s="17"/>
      <c r="L82" s="32"/>
    </row>
    <row r="83" spans="2:12" s="5" customFormat="1" ht="15" customHeight="1">
      <c r="B83" s="16"/>
      <c r="C83" s="15" t="s">
        <v>17</v>
      </c>
      <c r="D83" s="17"/>
      <c r="E83" s="17"/>
      <c r="F83" s="14" t="e">
        <f>IF($E$18="","",$E$18)</f>
        <v>#REF!</v>
      </c>
      <c r="G83" s="17"/>
      <c r="H83" s="17"/>
      <c r="J83" s="17"/>
      <c r="K83" s="17"/>
      <c r="L83" s="32"/>
    </row>
    <row r="84" spans="2:12" s="5" customFormat="1" ht="11.25" customHeight="1">
      <c r="B84" s="16"/>
      <c r="C84" s="17"/>
      <c r="D84" s="17"/>
      <c r="E84" s="17"/>
      <c r="F84" s="17"/>
      <c r="G84" s="17"/>
      <c r="H84" s="17"/>
      <c r="J84" s="17"/>
      <c r="K84" s="17"/>
      <c r="L84" s="32"/>
    </row>
    <row r="85" spans="2:20" s="79" customFormat="1" ht="30" customHeight="1">
      <c r="B85" s="80"/>
      <c r="C85" s="81" t="s">
        <v>65</v>
      </c>
      <c r="D85" s="82" t="s">
        <v>35</v>
      </c>
      <c r="E85" s="82" t="s">
        <v>34</v>
      </c>
      <c r="F85" s="82" t="s">
        <v>66</v>
      </c>
      <c r="G85" s="82" t="s">
        <v>67</v>
      </c>
      <c r="H85" s="82" t="s">
        <v>68</v>
      </c>
      <c r="I85" s="83" t="s">
        <v>69</v>
      </c>
      <c r="J85" s="82" t="s">
        <v>70</v>
      </c>
      <c r="K85" s="84" t="s">
        <v>71</v>
      </c>
      <c r="L85" s="85"/>
      <c r="M85" s="37" t="s">
        <v>72</v>
      </c>
      <c r="N85" s="38" t="s">
        <v>25</v>
      </c>
      <c r="O85" s="38" t="s">
        <v>73</v>
      </c>
      <c r="P85" s="38" t="s">
        <v>74</v>
      </c>
      <c r="Q85" s="38" t="s">
        <v>75</v>
      </c>
      <c r="R85" s="38" t="s">
        <v>76</v>
      </c>
      <c r="S85" s="38" t="s">
        <v>77</v>
      </c>
      <c r="T85" s="39" t="s">
        <v>78</v>
      </c>
    </row>
    <row r="86" spans="2:63" s="5" customFormat="1" ht="30" customHeight="1">
      <c r="B86" s="16"/>
      <c r="C86" s="42" t="s">
        <v>60</v>
      </c>
      <c r="D86" s="17"/>
      <c r="E86" s="17"/>
      <c r="F86" s="17"/>
      <c r="G86" s="17"/>
      <c r="H86" s="17"/>
      <c r="J86" s="86">
        <f>$BK$86</f>
        <v>0</v>
      </c>
      <c r="K86" s="17"/>
      <c r="L86" s="32"/>
      <c r="M86" s="40"/>
      <c r="N86" s="41"/>
      <c r="O86" s="41"/>
      <c r="P86" s="87">
        <f>$P$87+$P$105</f>
        <v>0</v>
      </c>
      <c r="Q86" s="41"/>
      <c r="R86" s="87">
        <f>$R$87+$R$105</f>
        <v>1.46812469</v>
      </c>
      <c r="S86" s="41"/>
      <c r="T86" s="88">
        <f>$T$87+$T$105</f>
        <v>0.101936</v>
      </c>
      <c r="AT86" s="5" t="s">
        <v>36</v>
      </c>
      <c r="AU86" s="5" t="s">
        <v>61</v>
      </c>
      <c r="BK86" s="89">
        <f>$BK$87+$BK$105</f>
        <v>0</v>
      </c>
    </row>
    <row r="87" spans="2:63" s="90" customFormat="1" ht="37.5" customHeight="1">
      <c r="B87" s="91"/>
      <c r="C87" s="92"/>
      <c r="D87" s="92" t="s">
        <v>36</v>
      </c>
      <c r="E87" s="93" t="s">
        <v>122</v>
      </c>
      <c r="F87" s="93" t="s">
        <v>123</v>
      </c>
      <c r="G87" s="92"/>
      <c r="H87" s="92"/>
      <c r="J87" s="94">
        <f>$BK$87</f>
        <v>0</v>
      </c>
      <c r="K87" s="92"/>
      <c r="L87" s="95"/>
      <c r="M87" s="96"/>
      <c r="N87" s="92"/>
      <c r="O87" s="92"/>
      <c r="P87" s="97">
        <f>$P$88+$P$92</f>
        <v>0</v>
      </c>
      <c r="Q87" s="92"/>
      <c r="R87" s="97">
        <f>$R$88+$R$92</f>
        <v>0</v>
      </c>
      <c r="S87" s="92"/>
      <c r="T87" s="98">
        <f>$T$88+$T$92</f>
        <v>0</v>
      </c>
      <c r="AR87" s="99" t="s">
        <v>8</v>
      </c>
      <c r="AT87" s="99" t="s">
        <v>36</v>
      </c>
      <c r="AU87" s="99" t="s">
        <v>37</v>
      </c>
      <c r="AY87" s="99" t="s">
        <v>81</v>
      </c>
      <c r="BK87" s="100">
        <f>$BK$88+$BK$92</f>
        <v>0</v>
      </c>
    </row>
    <row r="88" spans="2:63" s="90" customFormat="1" ht="21" customHeight="1">
      <c r="B88" s="91"/>
      <c r="C88" s="92"/>
      <c r="D88" s="92" t="s">
        <v>36</v>
      </c>
      <c r="E88" s="101" t="s">
        <v>98</v>
      </c>
      <c r="F88" s="101" t="s">
        <v>154</v>
      </c>
      <c r="G88" s="92"/>
      <c r="H88" s="92"/>
      <c r="J88" s="102">
        <f>$BK$88</f>
        <v>0</v>
      </c>
      <c r="K88" s="92"/>
      <c r="L88" s="95"/>
      <c r="M88" s="96"/>
      <c r="N88" s="92"/>
      <c r="O88" s="92"/>
      <c r="P88" s="97">
        <f>SUM($P$89:$P$91)</f>
        <v>0</v>
      </c>
      <c r="Q88" s="92"/>
      <c r="R88" s="97">
        <f>SUM($R$89:$R$91)</f>
        <v>0</v>
      </c>
      <c r="S88" s="92"/>
      <c r="T88" s="98">
        <f>SUM($T$89:$T$91)</f>
        <v>0</v>
      </c>
      <c r="AR88" s="99" t="s">
        <v>8</v>
      </c>
      <c r="AT88" s="99" t="s">
        <v>36</v>
      </c>
      <c r="AU88" s="99" t="s">
        <v>8</v>
      </c>
      <c r="AY88" s="99" t="s">
        <v>81</v>
      </c>
      <c r="BK88" s="100">
        <f>SUM($BK$89:$BK$91)</f>
        <v>0</v>
      </c>
    </row>
    <row r="89" spans="2:65" s="5" customFormat="1" ht="15.75" customHeight="1">
      <c r="B89" s="16"/>
      <c r="C89" s="103" t="s">
        <v>257</v>
      </c>
      <c r="D89" s="103" t="s">
        <v>84</v>
      </c>
      <c r="E89" s="104" t="s">
        <v>162</v>
      </c>
      <c r="F89" s="105" t="s">
        <v>163</v>
      </c>
      <c r="G89" s="106" t="s">
        <v>128</v>
      </c>
      <c r="H89" s="107">
        <v>7.26</v>
      </c>
      <c r="I89" s="108"/>
      <c r="J89" s="109">
        <f>ROUND($I$89*$H$89,2)</f>
        <v>0</v>
      </c>
      <c r="K89" s="105" t="s">
        <v>129</v>
      </c>
      <c r="L89" s="32"/>
      <c r="M89" s="110"/>
      <c r="N89" s="111" t="s">
        <v>26</v>
      </c>
      <c r="O89" s="17"/>
      <c r="P89" s="17"/>
      <c r="Q89" s="112">
        <v>0</v>
      </c>
      <c r="R89" s="112">
        <f>$Q$89*$H$89</f>
        <v>0</v>
      </c>
      <c r="S89" s="112">
        <v>0</v>
      </c>
      <c r="T89" s="113">
        <f>$S$89*$H$89</f>
        <v>0</v>
      </c>
      <c r="AR89" s="47" t="s">
        <v>94</v>
      </c>
      <c r="AT89" s="47" t="s">
        <v>84</v>
      </c>
      <c r="AU89" s="47" t="s">
        <v>39</v>
      </c>
      <c r="AY89" s="5" t="s">
        <v>81</v>
      </c>
      <c r="BE89" s="114">
        <f>IF($N$89="základní",$J$89,0)</f>
        <v>0</v>
      </c>
      <c r="BF89" s="114">
        <f>IF($N$89="snížená",$J$89,0)</f>
        <v>0</v>
      </c>
      <c r="BG89" s="114">
        <f>IF($N$89="zákl. přenesená",$J$89,0)</f>
        <v>0</v>
      </c>
      <c r="BH89" s="114">
        <f>IF($N$89="sníž. přenesená",$J$89,0)</f>
        <v>0</v>
      </c>
      <c r="BI89" s="114">
        <f>IF($N$89="nulová",$J$89,0)</f>
        <v>0</v>
      </c>
      <c r="BJ89" s="47" t="s">
        <v>8</v>
      </c>
      <c r="BK89" s="114">
        <f>ROUND($I$89*$H$89,2)</f>
        <v>0</v>
      </c>
      <c r="BL89" s="47" t="s">
        <v>94</v>
      </c>
      <c r="BM89" s="47" t="s">
        <v>400</v>
      </c>
    </row>
    <row r="90" spans="2:47" s="5" customFormat="1" ht="16.5" customHeight="1">
      <c r="B90" s="16"/>
      <c r="C90" s="17"/>
      <c r="D90" s="115" t="s">
        <v>87</v>
      </c>
      <c r="E90" s="17"/>
      <c r="F90" s="116" t="s">
        <v>164</v>
      </c>
      <c r="G90" s="17"/>
      <c r="H90" s="17"/>
      <c r="J90" s="17"/>
      <c r="K90" s="17"/>
      <c r="L90" s="32"/>
      <c r="M90" s="35"/>
      <c r="N90" s="17"/>
      <c r="O90" s="17"/>
      <c r="P90" s="17"/>
      <c r="Q90" s="17"/>
      <c r="R90" s="17"/>
      <c r="S90" s="17"/>
      <c r="T90" s="36"/>
      <c r="AT90" s="5" t="s">
        <v>87</v>
      </c>
      <c r="AU90" s="5" t="s">
        <v>39</v>
      </c>
    </row>
    <row r="91" spans="2:51" s="5" customFormat="1" ht="15.75" customHeight="1">
      <c r="B91" s="128"/>
      <c r="C91" s="129"/>
      <c r="D91" s="127" t="s">
        <v>130</v>
      </c>
      <c r="E91" s="129"/>
      <c r="F91" s="130" t="s">
        <v>401</v>
      </c>
      <c r="G91" s="129"/>
      <c r="H91" s="131">
        <v>7.26</v>
      </c>
      <c r="J91" s="129"/>
      <c r="K91" s="129"/>
      <c r="L91" s="132"/>
      <c r="M91" s="133"/>
      <c r="N91" s="129"/>
      <c r="O91" s="129"/>
      <c r="P91" s="129"/>
      <c r="Q91" s="129"/>
      <c r="R91" s="129"/>
      <c r="S91" s="129"/>
      <c r="T91" s="134"/>
      <c r="AT91" s="135" t="s">
        <v>130</v>
      </c>
      <c r="AU91" s="135" t="s">
        <v>39</v>
      </c>
      <c r="AV91" s="135" t="s">
        <v>39</v>
      </c>
      <c r="AW91" s="135" t="s">
        <v>61</v>
      </c>
      <c r="AX91" s="135" t="s">
        <v>37</v>
      </c>
      <c r="AY91" s="135" t="s">
        <v>81</v>
      </c>
    </row>
    <row r="92" spans="2:63" s="90" customFormat="1" ht="30.75" customHeight="1">
      <c r="B92" s="91"/>
      <c r="C92" s="92"/>
      <c r="D92" s="92" t="s">
        <v>36</v>
      </c>
      <c r="E92" s="101" t="s">
        <v>93</v>
      </c>
      <c r="F92" s="101" t="s">
        <v>165</v>
      </c>
      <c r="G92" s="92"/>
      <c r="H92" s="92"/>
      <c r="J92" s="102">
        <f>$BK$92</f>
        <v>0</v>
      </c>
      <c r="K92" s="92"/>
      <c r="L92" s="95"/>
      <c r="M92" s="96"/>
      <c r="N92" s="92"/>
      <c r="O92" s="92"/>
      <c r="P92" s="97">
        <f>$P$93</f>
        <v>0</v>
      </c>
      <c r="Q92" s="92"/>
      <c r="R92" s="97">
        <f>$R$93</f>
        <v>0</v>
      </c>
      <c r="S92" s="92"/>
      <c r="T92" s="98">
        <f>$T$93</f>
        <v>0</v>
      </c>
      <c r="AR92" s="99" t="s">
        <v>8</v>
      </c>
      <c r="AT92" s="99" t="s">
        <v>36</v>
      </c>
      <c r="AU92" s="99" t="s">
        <v>8</v>
      </c>
      <c r="AY92" s="99" t="s">
        <v>81</v>
      </c>
      <c r="BK92" s="100">
        <f>$BK$93</f>
        <v>0</v>
      </c>
    </row>
    <row r="93" spans="2:63" s="90" customFormat="1" ht="15.75" customHeight="1">
      <c r="B93" s="91"/>
      <c r="C93" s="92"/>
      <c r="D93" s="92" t="s">
        <v>36</v>
      </c>
      <c r="E93" s="101" t="s">
        <v>168</v>
      </c>
      <c r="F93" s="101" t="s">
        <v>169</v>
      </c>
      <c r="G93" s="92"/>
      <c r="H93" s="92"/>
      <c r="J93" s="102">
        <f>$BK$93</f>
        <v>0</v>
      </c>
      <c r="K93" s="92"/>
      <c r="L93" s="95"/>
      <c r="M93" s="96"/>
      <c r="N93" s="92"/>
      <c r="O93" s="92"/>
      <c r="P93" s="97">
        <f>SUM($P$94:$P$104)</f>
        <v>0</v>
      </c>
      <c r="Q93" s="92"/>
      <c r="R93" s="97">
        <f>SUM($R$94:$R$104)</f>
        <v>0</v>
      </c>
      <c r="S93" s="92"/>
      <c r="T93" s="98">
        <f>SUM($T$94:$T$104)</f>
        <v>0</v>
      </c>
      <c r="AR93" s="99" t="s">
        <v>8</v>
      </c>
      <c r="AT93" s="99" t="s">
        <v>36</v>
      </c>
      <c r="AU93" s="99" t="s">
        <v>39</v>
      </c>
      <c r="AY93" s="99" t="s">
        <v>81</v>
      </c>
      <c r="BK93" s="100">
        <f>SUM($BK$94:$BK$104)</f>
        <v>0</v>
      </c>
    </row>
    <row r="94" spans="2:65" s="5" customFormat="1" ht="15.75" customHeight="1">
      <c r="B94" s="16"/>
      <c r="C94" s="103" t="s">
        <v>91</v>
      </c>
      <c r="D94" s="103" t="s">
        <v>84</v>
      </c>
      <c r="E94" s="104" t="s">
        <v>170</v>
      </c>
      <c r="F94" s="105" t="s">
        <v>171</v>
      </c>
      <c r="G94" s="106" t="s">
        <v>89</v>
      </c>
      <c r="H94" s="107">
        <v>0.102</v>
      </c>
      <c r="I94" s="108"/>
      <c r="J94" s="109">
        <f>ROUND($I$94*$H$94,2)</f>
        <v>0</v>
      </c>
      <c r="K94" s="105" t="s">
        <v>129</v>
      </c>
      <c r="L94" s="32"/>
      <c r="M94" s="110"/>
      <c r="N94" s="111" t="s">
        <v>26</v>
      </c>
      <c r="O94" s="17"/>
      <c r="P94" s="17"/>
      <c r="Q94" s="112">
        <v>0</v>
      </c>
      <c r="R94" s="112">
        <f>$Q$94*$H$94</f>
        <v>0</v>
      </c>
      <c r="S94" s="112">
        <v>0</v>
      </c>
      <c r="T94" s="113">
        <f>$S$94*$H$94</f>
        <v>0</v>
      </c>
      <c r="AR94" s="47" t="s">
        <v>94</v>
      </c>
      <c r="AT94" s="47" t="s">
        <v>84</v>
      </c>
      <c r="AU94" s="47" t="s">
        <v>91</v>
      </c>
      <c r="AY94" s="5" t="s">
        <v>81</v>
      </c>
      <c r="BE94" s="114">
        <f>IF($N$94="základní",$J$94,0)</f>
        <v>0</v>
      </c>
      <c r="BF94" s="114">
        <f>IF($N$94="snížená",$J$94,0)</f>
        <v>0</v>
      </c>
      <c r="BG94" s="114">
        <f>IF($N$94="zákl. přenesená",$J$94,0)</f>
        <v>0</v>
      </c>
      <c r="BH94" s="114">
        <f>IF($N$94="sníž. přenesená",$J$94,0)</f>
        <v>0</v>
      </c>
      <c r="BI94" s="114">
        <f>IF($N$94="nulová",$J$94,0)</f>
        <v>0</v>
      </c>
      <c r="BJ94" s="47" t="s">
        <v>8</v>
      </c>
      <c r="BK94" s="114">
        <f>ROUND($I$94*$H$94,2)</f>
        <v>0</v>
      </c>
      <c r="BL94" s="47" t="s">
        <v>94</v>
      </c>
      <c r="BM94" s="47" t="s">
        <v>402</v>
      </c>
    </row>
    <row r="95" spans="2:47" s="5" customFormat="1" ht="16.5" customHeight="1">
      <c r="B95" s="16"/>
      <c r="C95" s="17"/>
      <c r="D95" s="115" t="s">
        <v>87</v>
      </c>
      <c r="E95" s="17"/>
      <c r="F95" s="116" t="s">
        <v>172</v>
      </c>
      <c r="G95" s="17"/>
      <c r="H95" s="17"/>
      <c r="J95" s="17"/>
      <c r="K95" s="17"/>
      <c r="L95" s="32"/>
      <c r="M95" s="35"/>
      <c r="N95" s="17"/>
      <c r="O95" s="17"/>
      <c r="P95" s="17"/>
      <c r="Q95" s="17"/>
      <c r="R95" s="17"/>
      <c r="S95" s="17"/>
      <c r="T95" s="36"/>
      <c r="AT95" s="5" t="s">
        <v>87</v>
      </c>
      <c r="AU95" s="5" t="s">
        <v>91</v>
      </c>
    </row>
    <row r="96" spans="2:65" s="5" customFormat="1" ht="15.75" customHeight="1">
      <c r="B96" s="16"/>
      <c r="C96" s="103" t="s">
        <v>94</v>
      </c>
      <c r="D96" s="103" t="s">
        <v>84</v>
      </c>
      <c r="E96" s="104" t="s">
        <v>174</v>
      </c>
      <c r="F96" s="105" t="s">
        <v>175</v>
      </c>
      <c r="G96" s="106" t="s">
        <v>89</v>
      </c>
      <c r="H96" s="107">
        <v>1.02</v>
      </c>
      <c r="I96" s="108"/>
      <c r="J96" s="109">
        <f>ROUND($I$96*$H$96,2)</f>
        <v>0</v>
      </c>
      <c r="K96" s="105" t="s">
        <v>129</v>
      </c>
      <c r="L96" s="32"/>
      <c r="M96" s="110"/>
      <c r="N96" s="111" t="s">
        <v>26</v>
      </c>
      <c r="O96" s="17"/>
      <c r="P96" s="17"/>
      <c r="Q96" s="112">
        <v>0</v>
      </c>
      <c r="R96" s="112">
        <f>$Q$96*$H$96</f>
        <v>0</v>
      </c>
      <c r="S96" s="112">
        <v>0</v>
      </c>
      <c r="T96" s="113">
        <f>$S$96*$H$96</f>
        <v>0</v>
      </c>
      <c r="AR96" s="47" t="s">
        <v>94</v>
      </c>
      <c r="AT96" s="47" t="s">
        <v>84</v>
      </c>
      <c r="AU96" s="47" t="s">
        <v>91</v>
      </c>
      <c r="AY96" s="5" t="s">
        <v>81</v>
      </c>
      <c r="BE96" s="114">
        <f>IF($N$96="základní",$J$96,0)</f>
        <v>0</v>
      </c>
      <c r="BF96" s="114">
        <f>IF($N$96="snížená",$J$96,0)</f>
        <v>0</v>
      </c>
      <c r="BG96" s="114">
        <f>IF($N$96="zákl. přenesená",$J$96,0)</f>
        <v>0</v>
      </c>
      <c r="BH96" s="114">
        <f>IF($N$96="sníž. přenesená",$J$96,0)</f>
        <v>0</v>
      </c>
      <c r="BI96" s="114">
        <f>IF($N$96="nulová",$J$96,0)</f>
        <v>0</v>
      </c>
      <c r="BJ96" s="47" t="s">
        <v>8</v>
      </c>
      <c r="BK96" s="114">
        <f>ROUND($I$96*$H$96,2)</f>
        <v>0</v>
      </c>
      <c r="BL96" s="47" t="s">
        <v>94</v>
      </c>
      <c r="BM96" s="47" t="s">
        <v>403</v>
      </c>
    </row>
    <row r="97" spans="2:47" s="5" customFormat="1" ht="27" customHeight="1">
      <c r="B97" s="16"/>
      <c r="C97" s="17"/>
      <c r="D97" s="115" t="s">
        <v>87</v>
      </c>
      <c r="E97" s="17"/>
      <c r="F97" s="116" t="s">
        <v>176</v>
      </c>
      <c r="G97" s="17"/>
      <c r="H97" s="17"/>
      <c r="J97" s="17"/>
      <c r="K97" s="17"/>
      <c r="L97" s="32"/>
      <c r="M97" s="35"/>
      <c r="N97" s="17"/>
      <c r="O97" s="17"/>
      <c r="P97" s="17"/>
      <c r="Q97" s="17"/>
      <c r="R97" s="17"/>
      <c r="S97" s="17"/>
      <c r="T97" s="36"/>
      <c r="AT97" s="5" t="s">
        <v>87</v>
      </c>
      <c r="AU97" s="5" t="s">
        <v>91</v>
      </c>
    </row>
    <row r="98" spans="2:51" s="5" customFormat="1" ht="15.75" customHeight="1">
      <c r="B98" s="128"/>
      <c r="C98" s="129"/>
      <c r="D98" s="127" t="s">
        <v>130</v>
      </c>
      <c r="E98" s="129"/>
      <c r="F98" s="130" t="s">
        <v>404</v>
      </c>
      <c r="G98" s="129"/>
      <c r="H98" s="131">
        <v>1.02</v>
      </c>
      <c r="J98" s="129"/>
      <c r="K98" s="129"/>
      <c r="L98" s="132"/>
      <c r="M98" s="133"/>
      <c r="N98" s="129"/>
      <c r="O98" s="129"/>
      <c r="P98" s="129"/>
      <c r="Q98" s="129"/>
      <c r="R98" s="129"/>
      <c r="S98" s="129"/>
      <c r="T98" s="134"/>
      <c r="AT98" s="135" t="s">
        <v>130</v>
      </c>
      <c r="AU98" s="135" t="s">
        <v>91</v>
      </c>
      <c r="AV98" s="135" t="s">
        <v>39</v>
      </c>
      <c r="AW98" s="135" t="s">
        <v>37</v>
      </c>
      <c r="AX98" s="135" t="s">
        <v>8</v>
      </c>
      <c r="AY98" s="135" t="s">
        <v>81</v>
      </c>
    </row>
    <row r="99" spans="2:65" s="5" customFormat="1" ht="15.75" customHeight="1">
      <c r="B99" s="16"/>
      <c r="C99" s="103" t="s">
        <v>95</v>
      </c>
      <c r="D99" s="103" t="s">
        <v>84</v>
      </c>
      <c r="E99" s="104" t="s">
        <v>178</v>
      </c>
      <c r="F99" s="105" t="s">
        <v>179</v>
      </c>
      <c r="G99" s="106" t="s">
        <v>89</v>
      </c>
      <c r="H99" s="107">
        <v>0.102</v>
      </c>
      <c r="I99" s="108"/>
      <c r="J99" s="109">
        <f>ROUND($I$99*$H$99,2)</f>
        <v>0</v>
      </c>
      <c r="K99" s="105" t="s">
        <v>129</v>
      </c>
      <c r="L99" s="32"/>
      <c r="M99" s="110"/>
      <c r="N99" s="111" t="s">
        <v>26</v>
      </c>
      <c r="O99" s="17"/>
      <c r="P99" s="17"/>
      <c r="Q99" s="112">
        <v>0</v>
      </c>
      <c r="R99" s="112">
        <f>$Q$99*$H$99</f>
        <v>0</v>
      </c>
      <c r="S99" s="112">
        <v>0</v>
      </c>
      <c r="T99" s="113">
        <f>$S$99*$H$99</f>
        <v>0</v>
      </c>
      <c r="AR99" s="47" t="s">
        <v>94</v>
      </c>
      <c r="AT99" s="47" t="s">
        <v>84</v>
      </c>
      <c r="AU99" s="47" t="s">
        <v>91</v>
      </c>
      <c r="AY99" s="5" t="s">
        <v>81</v>
      </c>
      <c r="BE99" s="114">
        <f>IF($N$99="základní",$J$99,0)</f>
        <v>0</v>
      </c>
      <c r="BF99" s="114">
        <f>IF($N$99="snížená",$J$99,0)</f>
        <v>0</v>
      </c>
      <c r="BG99" s="114">
        <f>IF($N$99="zákl. přenesená",$J$99,0)</f>
        <v>0</v>
      </c>
      <c r="BH99" s="114">
        <f>IF($N$99="sníž. přenesená",$J$99,0)</f>
        <v>0</v>
      </c>
      <c r="BI99" s="114">
        <f>IF($N$99="nulová",$J$99,0)</f>
        <v>0</v>
      </c>
      <c r="BJ99" s="47" t="s">
        <v>8</v>
      </c>
      <c r="BK99" s="114">
        <f>ROUND($I$99*$H$99,2)</f>
        <v>0</v>
      </c>
      <c r="BL99" s="47" t="s">
        <v>94</v>
      </c>
      <c r="BM99" s="47" t="s">
        <v>405</v>
      </c>
    </row>
    <row r="100" spans="2:47" s="5" customFormat="1" ht="16.5" customHeight="1">
      <c r="B100" s="16"/>
      <c r="C100" s="17"/>
      <c r="D100" s="115" t="s">
        <v>87</v>
      </c>
      <c r="E100" s="17"/>
      <c r="F100" s="116" t="s">
        <v>179</v>
      </c>
      <c r="G100" s="17"/>
      <c r="H100" s="17"/>
      <c r="J100" s="17"/>
      <c r="K100" s="17"/>
      <c r="L100" s="32"/>
      <c r="M100" s="35"/>
      <c r="N100" s="17"/>
      <c r="O100" s="17"/>
      <c r="P100" s="17"/>
      <c r="Q100" s="17"/>
      <c r="R100" s="17"/>
      <c r="S100" s="17"/>
      <c r="T100" s="36"/>
      <c r="AT100" s="5" t="s">
        <v>87</v>
      </c>
      <c r="AU100" s="5" t="s">
        <v>91</v>
      </c>
    </row>
    <row r="101" spans="2:65" s="5" customFormat="1" ht="15.75" customHeight="1">
      <c r="B101" s="16"/>
      <c r="C101" s="103" t="s">
        <v>98</v>
      </c>
      <c r="D101" s="103" t="s">
        <v>84</v>
      </c>
      <c r="E101" s="104" t="s">
        <v>181</v>
      </c>
      <c r="F101" s="105" t="s">
        <v>182</v>
      </c>
      <c r="G101" s="106" t="s">
        <v>89</v>
      </c>
      <c r="H101" s="107">
        <v>0.102</v>
      </c>
      <c r="I101" s="108"/>
      <c r="J101" s="109">
        <f>ROUND($I$101*$H$101,2)</f>
        <v>0</v>
      </c>
      <c r="K101" s="105" t="s">
        <v>129</v>
      </c>
      <c r="L101" s="32"/>
      <c r="M101" s="110"/>
      <c r="N101" s="111" t="s">
        <v>26</v>
      </c>
      <c r="O101" s="17"/>
      <c r="P101" s="17"/>
      <c r="Q101" s="112">
        <v>0</v>
      </c>
      <c r="R101" s="112">
        <f>$Q$101*$H$101</f>
        <v>0</v>
      </c>
      <c r="S101" s="112">
        <v>0</v>
      </c>
      <c r="T101" s="113">
        <f>$S$101*$H$101</f>
        <v>0</v>
      </c>
      <c r="AR101" s="47" t="s">
        <v>94</v>
      </c>
      <c r="AT101" s="47" t="s">
        <v>84</v>
      </c>
      <c r="AU101" s="47" t="s">
        <v>91</v>
      </c>
      <c r="AY101" s="5" t="s">
        <v>81</v>
      </c>
      <c r="BE101" s="114">
        <f>IF($N$101="základní",$J$101,0)</f>
        <v>0</v>
      </c>
      <c r="BF101" s="114">
        <f>IF($N$101="snížená",$J$101,0)</f>
        <v>0</v>
      </c>
      <c r="BG101" s="114">
        <f>IF($N$101="zákl. přenesená",$J$101,0)</f>
        <v>0</v>
      </c>
      <c r="BH101" s="114">
        <f>IF($N$101="sníž. přenesená",$J$101,0)</f>
        <v>0</v>
      </c>
      <c r="BI101" s="114">
        <f>IF($N$101="nulová",$J$101,0)</f>
        <v>0</v>
      </c>
      <c r="BJ101" s="47" t="s">
        <v>8</v>
      </c>
      <c r="BK101" s="114">
        <f>ROUND($I$101*$H$101,2)</f>
        <v>0</v>
      </c>
      <c r="BL101" s="47" t="s">
        <v>94</v>
      </c>
      <c r="BM101" s="47" t="s">
        <v>406</v>
      </c>
    </row>
    <row r="102" spans="2:47" s="5" customFormat="1" ht="16.5" customHeight="1">
      <c r="B102" s="16"/>
      <c r="C102" s="17"/>
      <c r="D102" s="115" t="s">
        <v>87</v>
      </c>
      <c r="E102" s="17"/>
      <c r="F102" s="116" t="s">
        <v>183</v>
      </c>
      <c r="G102" s="17"/>
      <c r="H102" s="17"/>
      <c r="J102" s="17"/>
      <c r="K102" s="17"/>
      <c r="L102" s="32"/>
      <c r="M102" s="35"/>
      <c r="N102" s="17"/>
      <c r="O102" s="17"/>
      <c r="P102" s="17"/>
      <c r="Q102" s="17"/>
      <c r="R102" s="17"/>
      <c r="S102" s="17"/>
      <c r="T102" s="36"/>
      <c r="AT102" s="5" t="s">
        <v>87</v>
      </c>
      <c r="AU102" s="5" t="s">
        <v>91</v>
      </c>
    </row>
    <row r="103" spans="2:65" s="5" customFormat="1" ht="15.75" customHeight="1">
      <c r="B103" s="16"/>
      <c r="C103" s="103" t="s">
        <v>99</v>
      </c>
      <c r="D103" s="103" t="s">
        <v>84</v>
      </c>
      <c r="E103" s="104" t="s">
        <v>314</v>
      </c>
      <c r="F103" s="105" t="s">
        <v>315</v>
      </c>
      <c r="G103" s="106" t="s">
        <v>89</v>
      </c>
      <c r="H103" s="107">
        <v>0</v>
      </c>
      <c r="I103" s="108"/>
      <c r="J103" s="109">
        <f>ROUND($I$103*$H$103,2)</f>
        <v>0</v>
      </c>
      <c r="K103" s="105" t="s">
        <v>129</v>
      </c>
      <c r="L103" s="32"/>
      <c r="M103" s="110"/>
      <c r="N103" s="111" t="s">
        <v>26</v>
      </c>
      <c r="O103" s="17"/>
      <c r="P103" s="17"/>
      <c r="Q103" s="112">
        <v>0</v>
      </c>
      <c r="R103" s="112">
        <f>$Q$103*$H$103</f>
        <v>0</v>
      </c>
      <c r="S103" s="112">
        <v>0</v>
      </c>
      <c r="T103" s="113">
        <f>$S$103*$H$103</f>
        <v>0</v>
      </c>
      <c r="AR103" s="47" t="s">
        <v>94</v>
      </c>
      <c r="AT103" s="47" t="s">
        <v>84</v>
      </c>
      <c r="AU103" s="47" t="s">
        <v>91</v>
      </c>
      <c r="AY103" s="5" t="s">
        <v>81</v>
      </c>
      <c r="BE103" s="114">
        <f>IF($N$103="základní",$J$103,0)</f>
        <v>0</v>
      </c>
      <c r="BF103" s="114">
        <f>IF($N$103="snížená",$J$103,0)</f>
        <v>0</v>
      </c>
      <c r="BG103" s="114">
        <f>IF($N$103="zákl. přenesená",$J$103,0)</f>
        <v>0</v>
      </c>
      <c r="BH103" s="114">
        <f>IF($N$103="sníž. přenesená",$J$103,0)</f>
        <v>0</v>
      </c>
      <c r="BI103" s="114">
        <f>IF($N$103="nulová",$J$103,0)</f>
        <v>0</v>
      </c>
      <c r="BJ103" s="47" t="s">
        <v>8</v>
      </c>
      <c r="BK103" s="114">
        <f>ROUND($I$103*$H$103,2)</f>
        <v>0</v>
      </c>
      <c r="BL103" s="47" t="s">
        <v>94</v>
      </c>
      <c r="BM103" s="47" t="s">
        <v>407</v>
      </c>
    </row>
    <row r="104" spans="2:47" s="5" customFormat="1" ht="38.25" customHeight="1">
      <c r="B104" s="16"/>
      <c r="C104" s="17"/>
      <c r="D104" s="115" t="s">
        <v>87</v>
      </c>
      <c r="E104" s="17"/>
      <c r="F104" s="116" t="s">
        <v>317</v>
      </c>
      <c r="G104" s="17"/>
      <c r="H104" s="17"/>
      <c r="J104" s="17"/>
      <c r="K104" s="17"/>
      <c r="L104" s="32"/>
      <c r="M104" s="35"/>
      <c r="N104" s="17"/>
      <c r="O104" s="17"/>
      <c r="P104" s="17"/>
      <c r="Q104" s="17"/>
      <c r="R104" s="17"/>
      <c r="S104" s="17"/>
      <c r="T104" s="36"/>
      <c r="AT104" s="5" t="s">
        <v>87</v>
      </c>
      <c r="AU104" s="5" t="s">
        <v>91</v>
      </c>
    </row>
    <row r="105" spans="2:63" s="90" customFormat="1" ht="37.5" customHeight="1">
      <c r="B105" s="91"/>
      <c r="C105" s="92"/>
      <c r="D105" s="92" t="s">
        <v>36</v>
      </c>
      <c r="E105" s="93" t="s">
        <v>79</v>
      </c>
      <c r="F105" s="93" t="s">
        <v>80</v>
      </c>
      <c r="G105" s="92"/>
      <c r="H105" s="92"/>
      <c r="J105" s="94">
        <f>$BK$105</f>
        <v>0</v>
      </c>
      <c r="K105" s="92"/>
      <c r="L105" s="95"/>
      <c r="M105" s="96"/>
      <c r="N105" s="92"/>
      <c r="O105" s="92"/>
      <c r="P105" s="97">
        <f>$P$106+$P$118+$P$132+$P$146+$P$157</f>
        <v>0</v>
      </c>
      <c r="Q105" s="92"/>
      <c r="R105" s="97">
        <f>$R$106+$R$118+$R$132+$R$146+$R$157</f>
        <v>1.46812469</v>
      </c>
      <c r="S105" s="92"/>
      <c r="T105" s="98">
        <f>$T$106+$T$118+$T$132+$T$146+$T$157</f>
        <v>0.101936</v>
      </c>
      <c r="AR105" s="99" t="s">
        <v>39</v>
      </c>
      <c r="AT105" s="99" t="s">
        <v>36</v>
      </c>
      <c r="AU105" s="99" t="s">
        <v>37</v>
      </c>
      <c r="AY105" s="99" t="s">
        <v>81</v>
      </c>
      <c r="BK105" s="100">
        <f>$BK$106+$BK$118+$BK$132+$BK$146+$BK$157</f>
        <v>0</v>
      </c>
    </row>
    <row r="106" spans="2:63" s="90" customFormat="1" ht="21" customHeight="1">
      <c r="B106" s="91"/>
      <c r="C106" s="92"/>
      <c r="D106" s="92" t="s">
        <v>36</v>
      </c>
      <c r="E106" s="101" t="s">
        <v>184</v>
      </c>
      <c r="F106" s="101" t="s">
        <v>185</v>
      </c>
      <c r="G106" s="92"/>
      <c r="H106" s="92"/>
      <c r="J106" s="102">
        <f>$BK$106</f>
        <v>0</v>
      </c>
      <c r="K106" s="92"/>
      <c r="L106" s="95"/>
      <c r="M106" s="96"/>
      <c r="N106" s="92"/>
      <c r="O106" s="92"/>
      <c r="P106" s="97">
        <f>SUM($P$107:$P$117)</f>
        <v>0</v>
      </c>
      <c r="Q106" s="92"/>
      <c r="R106" s="97">
        <f>SUM($R$107:$R$117)</f>
        <v>1.1159776</v>
      </c>
      <c r="S106" s="92"/>
      <c r="T106" s="98">
        <f>SUM($T$107:$T$117)</f>
        <v>0</v>
      </c>
      <c r="AR106" s="99" t="s">
        <v>39</v>
      </c>
      <c r="AT106" s="99" t="s">
        <v>36</v>
      </c>
      <c r="AU106" s="99" t="s">
        <v>8</v>
      </c>
      <c r="AY106" s="99" t="s">
        <v>81</v>
      </c>
      <c r="BK106" s="100">
        <f>SUM($BK$107:$BK$117)</f>
        <v>0</v>
      </c>
    </row>
    <row r="107" spans="2:65" s="5" customFormat="1" ht="15.75" customHeight="1">
      <c r="B107" s="16"/>
      <c r="C107" s="103" t="s">
        <v>180</v>
      </c>
      <c r="D107" s="103" t="s">
        <v>84</v>
      </c>
      <c r="E107" s="104" t="s">
        <v>318</v>
      </c>
      <c r="F107" s="105" t="s">
        <v>319</v>
      </c>
      <c r="G107" s="106" t="s">
        <v>128</v>
      </c>
      <c r="H107" s="107">
        <v>44.32</v>
      </c>
      <c r="I107" s="108"/>
      <c r="J107" s="109">
        <f>ROUND($I$107*$H$107,2)</f>
        <v>0</v>
      </c>
      <c r="K107" s="105" t="s">
        <v>129</v>
      </c>
      <c r="L107" s="32"/>
      <c r="M107" s="110"/>
      <c r="N107" s="111" t="s">
        <v>26</v>
      </c>
      <c r="O107" s="17"/>
      <c r="P107" s="17"/>
      <c r="Q107" s="112">
        <v>0</v>
      </c>
      <c r="R107" s="112">
        <f>$Q$107*$H$107</f>
        <v>0</v>
      </c>
      <c r="S107" s="112">
        <v>0</v>
      </c>
      <c r="T107" s="113">
        <f>$S$107*$H$107</f>
        <v>0</v>
      </c>
      <c r="AR107" s="47" t="s">
        <v>86</v>
      </c>
      <c r="AT107" s="47" t="s">
        <v>84</v>
      </c>
      <c r="AU107" s="47" t="s">
        <v>39</v>
      </c>
      <c r="AY107" s="5" t="s">
        <v>81</v>
      </c>
      <c r="BE107" s="114">
        <f>IF($N$107="základní",$J$107,0)</f>
        <v>0</v>
      </c>
      <c r="BF107" s="114">
        <f>IF($N$107="snížená",$J$107,0)</f>
        <v>0</v>
      </c>
      <c r="BG107" s="114">
        <f>IF($N$107="zákl. přenesená",$J$107,0)</f>
        <v>0</v>
      </c>
      <c r="BH107" s="114">
        <f>IF($N$107="sníž. přenesená",$J$107,0)</f>
        <v>0</v>
      </c>
      <c r="BI107" s="114">
        <f>IF($N$107="nulová",$J$107,0)</f>
        <v>0</v>
      </c>
      <c r="BJ107" s="47" t="s">
        <v>8</v>
      </c>
      <c r="BK107" s="114">
        <f>ROUND($I$107*$H$107,2)</f>
        <v>0</v>
      </c>
      <c r="BL107" s="47" t="s">
        <v>86</v>
      </c>
      <c r="BM107" s="47" t="s">
        <v>408</v>
      </c>
    </row>
    <row r="108" spans="2:47" s="5" customFormat="1" ht="27" customHeight="1">
      <c r="B108" s="16"/>
      <c r="C108" s="17"/>
      <c r="D108" s="115" t="s">
        <v>87</v>
      </c>
      <c r="E108" s="17"/>
      <c r="F108" s="116" t="s">
        <v>321</v>
      </c>
      <c r="G108" s="17"/>
      <c r="H108" s="17"/>
      <c r="J108" s="17"/>
      <c r="K108" s="17"/>
      <c r="L108" s="32"/>
      <c r="M108" s="35"/>
      <c r="N108" s="17"/>
      <c r="O108" s="17"/>
      <c r="P108" s="17"/>
      <c r="Q108" s="17"/>
      <c r="R108" s="17"/>
      <c r="S108" s="17"/>
      <c r="T108" s="36"/>
      <c r="AT108" s="5" t="s">
        <v>87</v>
      </c>
      <c r="AU108" s="5" t="s">
        <v>39</v>
      </c>
    </row>
    <row r="109" spans="2:51" s="5" customFormat="1" ht="15.75" customHeight="1">
      <c r="B109" s="128"/>
      <c r="C109" s="129"/>
      <c r="D109" s="127" t="s">
        <v>130</v>
      </c>
      <c r="E109" s="129"/>
      <c r="F109" s="130" t="s">
        <v>409</v>
      </c>
      <c r="G109" s="129"/>
      <c r="H109" s="131">
        <v>44.32</v>
      </c>
      <c r="J109" s="129"/>
      <c r="K109" s="129"/>
      <c r="L109" s="132"/>
      <c r="M109" s="133"/>
      <c r="N109" s="129"/>
      <c r="O109" s="129"/>
      <c r="P109" s="129"/>
      <c r="Q109" s="129"/>
      <c r="R109" s="129"/>
      <c r="S109" s="129"/>
      <c r="T109" s="134"/>
      <c r="AT109" s="135" t="s">
        <v>130</v>
      </c>
      <c r="AU109" s="135" t="s">
        <v>39</v>
      </c>
      <c r="AV109" s="135" t="s">
        <v>39</v>
      </c>
      <c r="AW109" s="135" t="s">
        <v>61</v>
      </c>
      <c r="AX109" s="135" t="s">
        <v>37</v>
      </c>
      <c r="AY109" s="135" t="s">
        <v>81</v>
      </c>
    </row>
    <row r="110" spans="2:65" s="5" customFormat="1" ht="15.75" customHeight="1">
      <c r="B110" s="16"/>
      <c r="C110" s="117" t="s">
        <v>241</v>
      </c>
      <c r="D110" s="117" t="s">
        <v>88</v>
      </c>
      <c r="E110" s="118" t="s">
        <v>324</v>
      </c>
      <c r="F110" s="119" t="s">
        <v>325</v>
      </c>
      <c r="G110" s="120" t="s">
        <v>128</v>
      </c>
      <c r="H110" s="121">
        <v>44.32</v>
      </c>
      <c r="I110" s="122"/>
      <c r="J110" s="123">
        <f>ROUND($I$110*$H$110,2)</f>
        <v>0</v>
      </c>
      <c r="K110" s="119" t="s">
        <v>129</v>
      </c>
      <c r="L110" s="124"/>
      <c r="M110" s="125"/>
      <c r="N110" s="126" t="s">
        <v>26</v>
      </c>
      <c r="O110" s="17"/>
      <c r="P110" s="17"/>
      <c r="Q110" s="112">
        <v>0.0026</v>
      </c>
      <c r="R110" s="112">
        <f>$Q$110*$H$110</f>
        <v>0.115232</v>
      </c>
      <c r="S110" s="112">
        <v>0</v>
      </c>
      <c r="T110" s="113">
        <f>$S$110*$H$110</f>
        <v>0</v>
      </c>
      <c r="AR110" s="47" t="s">
        <v>90</v>
      </c>
      <c r="AT110" s="47" t="s">
        <v>88</v>
      </c>
      <c r="AU110" s="47" t="s">
        <v>39</v>
      </c>
      <c r="AY110" s="5" t="s">
        <v>81</v>
      </c>
      <c r="BE110" s="114">
        <f>IF($N$110="základní",$J$110,0)</f>
        <v>0</v>
      </c>
      <c r="BF110" s="114">
        <f>IF($N$110="snížená",$J$110,0)</f>
        <v>0</v>
      </c>
      <c r="BG110" s="114">
        <f>IF($N$110="zákl. přenesená",$J$110,0)</f>
        <v>0</v>
      </c>
      <c r="BH110" s="114">
        <f>IF($N$110="sníž. přenesená",$J$110,0)</f>
        <v>0</v>
      </c>
      <c r="BI110" s="114">
        <f>IF($N$110="nulová",$J$110,0)</f>
        <v>0</v>
      </c>
      <c r="BJ110" s="47" t="s">
        <v>8</v>
      </c>
      <c r="BK110" s="114">
        <f>ROUND($I$110*$H$110,2)</f>
        <v>0</v>
      </c>
      <c r="BL110" s="47" t="s">
        <v>86</v>
      </c>
      <c r="BM110" s="47" t="s">
        <v>410</v>
      </c>
    </row>
    <row r="111" spans="2:47" s="5" customFormat="1" ht="16.5" customHeight="1">
      <c r="B111" s="16"/>
      <c r="C111" s="17"/>
      <c r="D111" s="115" t="s">
        <v>87</v>
      </c>
      <c r="E111" s="17"/>
      <c r="F111" s="116" t="s">
        <v>327</v>
      </c>
      <c r="G111" s="17"/>
      <c r="H111" s="17"/>
      <c r="J111" s="17"/>
      <c r="K111" s="17"/>
      <c r="L111" s="32"/>
      <c r="M111" s="35"/>
      <c r="N111" s="17"/>
      <c r="O111" s="17"/>
      <c r="P111" s="17"/>
      <c r="Q111" s="17"/>
      <c r="R111" s="17"/>
      <c r="S111" s="17"/>
      <c r="T111" s="36"/>
      <c r="AT111" s="5" t="s">
        <v>87</v>
      </c>
      <c r="AU111" s="5" t="s">
        <v>39</v>
      </c>
    </row>
    <row r="112" spans="2:51" s="5" customFormat="1" ht="15.75" customHeight="1">
      <c r="B112" s="128"/>
      <c r="C112" s="129"/>
      <c r="D112" s="127" t="s">
        <v>130</v>
      </c>
      <c r="E112" s="129"/>
      <c r="F112" s="130" t="s">
        <v>409</v>
      </c>
      <c r="G112" s="129"/>
      <c r="H112" s="131">
        <v>44.32</v>
      </c>
      <c r="J112" s="129"/>
      <c r="K112" s="129"/>
      <c r="L112" s="132"/>
      <c r="M112" s="133"/>
      <c r="N112" s="129"/>
      <c r="O112" s="129"/>
      <c r="P112" s="129"/>
      <c r="Q112" s="129"/>
      <c r="R112" s="129"/>
      <c r="S112" s="129"/>
      <c r="T112" s="134"/>
      <c r="AT112" s="135" t="s">
        <v>130</v>
      </c>
      <c r="AU112" s="135" t="s">
        <v>39</v>
      </c>
      <c r="AV112" s="135" t="s">
        <v>39</v>
      </c>
      <c r="AW112" s="135" t="s">
        <v>61</v>
      </c>
      <c r="AX112" s="135" t="s">
        <v>37</v>
      </c>
      <c r="AY112" s="135" t="s">
        <v>81</v>
      </c>
    </row>
    <row r="113" spans="2:65" s="5" customFormat="1" ht="15.75" customHeight="1">
      <c r="B113" s="16"/>
      <c r="C113" s="103" t="s">
        <v>100</v>
      </c>
      <c r="D113" s="103" t="s">
        <v>84</v>
      </c>
      <c r="E113" s="104" t="s">
        <v>328</v>
      </c>
      <c r="F113" s="105" t="s">
        <v>329</v>
      </c>
      <c r="G113" s="106" t="s">
        <v>128</v>
      </c>
      <c r="H113" s="107">
        <v>44.32</v>
      </c>
      <c r="I113" s="108"/>
      <c r="J113" s="109">
        <f>ROUND($I$113*$H$113,2)</f>
        <v>0</v>
      </c>
      <c r="K113" s="105" t="s">
        <v>129</v>
      </c>
      <c r="L113" s="32"/>
      <c r="M113" s="110"/>
      <c r="N113" s="111" t="s">
        <v>26</v>
      </c>
      <c r="O113" s="17"/>
      <c r="P113" s="17"/>
      <c r="Q113" s="112">
        <v>0.02258</v>
      </c>
      <c r="R113" s="112">
        <f>$Q$113*$H$113</f>
        <v>1.0007456</v>
      </c>
      <c r="S113" s="112">
        <v>0</v>
      </c>
      <c r="T113" s="113">
        <f>$S$113*$H$113</f>
        <v>0</v>
      </c>
      <c r="AR113" s="47" t="s">
        <v>86</v>
      </c>
      <c r="AT113" s="47" t="s">
        <v>84</v>
      </c>
      <c r="AU113" s="47" t="s">
        <v>39</v>
      </c>
      <c r="AY113" s="5" t="s">
        <v>81</v>
      </c>
      <c r="BE113" s="114">
        <f>IF($N$113="základní",$J$113,0)</f>
        <v>0</v>
      </c>
      <c r="BF113" s="114">
        <f>IF($N$113="snížená",$J$113,0)</f>
        <v>0</v>
      </c>
      <c r="BG113" s="114">
        <f>IF($N$113="zákl. přenesená",$J$113,0)</f>
        <v>0</v>
      </c>
      <c r="BH113" s="114">
        <f>IF($N$113="sníž. přenesená",$J$113,0)</f>
        <v>0</v>
      </c>
      <c r="BI113" s="114">
        <f>IF($N$113="nulová",$J$113,0)</f>
        <v>0</v>
      </c>
      <c r="BJ113" s="47" t="s">
        <v>8</v>
      </c>
      <c r="BK113" s="114">
        <f>ROUND($I$113*$H$113,2)</f>
        <v>0</v>
      </c>
      <c r="BL113" s="47" t="s">
        <v>86</v>
      </c>
      <c r="BM113" s="47" t="s">
        <v>411</v>
      </c>
    </row>
    <row r="114" spans="2:47" s="5" customFormat="1" ht="16.5" customHeight="1">
      <c r="B114" s="16"/>
      <c r="C114" s="17"/>
      <c r="D114" s="115" t="s">
        <v>87</v>
      </c>
      <c r="E114" s="17"/>
      <c r="F114" s="116" t="s">
        <v>331</v>
      </c>
      <c r="G114" s="17"/>
      <c r="H114" s="17"/>
      <c r="J114" s="17"/>
      <c r="K114" s="17"/>
      <c r="L114" s="32"/>
      <c r="M114" s="35"/>
      <c r="N114" s="17"/>
      <c r="O114" s="17"/>
      <c r="P114" s="17"/>
      <c r="Q114" s="17"/>
      <c r="R114" s="17"/>
      <c r="S114" s="17"/>
      <c r="T114" s="36"/>
      <c r="AT114" s="5" t="s">
        <v>87</v>
      </c>
      <c r="AU114" s="5" t="s">
        <v>39</v>
      </c>
    </row>
    <row r="115" spans="2:51" s="5" customFormat="1" ht="15.75" customHeight="1">
      <c r="B115" s="128"/>
      <c r="C115" s="129"/>
      <c r="D115" s="127" t="s">
        <v>130</v>
      </c>
      <c r="E115" s="129"/>
      <c r="F115" s="130" t="s">
        <v>409</v>
      </c>
      <c r="G115" s="129"/>
      <c r="H115" s="131">
        <v>44.32</v>
      </c>
      <c r="J115" s="129"/>
      <c r="K115" s="129"/>
      <c r="L115" s="132"/>
      <c r="M115" s="133"/>
      <c r="N115" s="129"/>
      <c r="O115" s="129"/>
      <c r="P115" s="129"/>
      <c r="Q115" s="129"/>
      <c r="R115" s="129"/>
      <c r="S115" s="129"/>
      <c r="T115" s="134"/>
      <c r="AT115" s="135" t="s">
        <v>130</v>
      </c>
      <c r="AU115" s="135" t="s">
        <v>39</v>
      </c>
      <c r="AV115" s="135" t="s">
        <v>39</v>
      </c>
      <c r="AW115" s="135" t="s">
        <v>61</v>
      </c>
      <c r="AX115" s="135" t="s">
        <v>37</v>
      </c>
      <c r="AY115" s="135" t="s">
        <v>81</v>
      </c>
    </row>
    <row r="116" spans="2:65" s="5" customFormat="1" ht="15.75" customHeight="1">
      <c r="B116" s="16"/>
      <c r="C116" s="103" t="s">
        <v>42</v>
      </c>
      <c r="D116" s="103" t="s">
        <v>84</v>
      </c>
      <c r="E116" s="104" t="s">
        <v>198</v>
      </c>
      <c r="F116" s="105" t="s">
        <v>199</v>
      </c>
      <c r="G116" s="106" t="s">
        <v>89</v>
      </c>
      <c r="H116" s="107">
        <v>1.116</v>
      </c>
      <c r="I116" s="108"/>
      <c r="J116" s="109">
        <f>ROUND($I$116*$H$116,2)</f>
        <v>0</v>
      </c>
      <c r="K116" s="105" t="s">
        <v>129</v>
      </c>
      <c r="L116" s="32"/>
      <c r="M116" s="110"/>
      <c r="N116" s="111" t="s">
        <v>26</v>
      </c>
      <c r="O116" s="17"/>
      <c r="P116" s="17"/>
      <c r="Q116" s="112">
        <v>0</v>
      </c>
      <c r="R116" s="112">
        <f>$Q$116*$H$116</f>
        <v>0</v>
      </c>
      <c r="S116" s="112">
        <v>0</v>
      </c>
      <c r="T116" s="113">
        <f>$S$116*$H$116</f>
        <v>0</v>
      </c>
      <c r="AR116" s="47" t="s">
        <v>86</v>
      </c>
      <c r="AT116" s="47" t="s">
        <v>84</v>
      </c>
      <c r="AU116" s="47" t="s">
        <v>39</v>
      </c>
      <c r="AY116" s="5" t="s">
        <v>81</v>
      </c>
      <c r="BE116" s="114">
        <f>IF($N$116="základní",$J$116,0)</f>
        <v>0</v>
      </c>
      <c r="BF116" s="114">
        <f>IF($N$116="snížená",$J$116,0)</f>
        <v>0</v>
      </c>
      <c r="BG116" s="114">
        <f>IF($N$116="zákl. přenesená",$J$116,0)</f>
        <v>0</v>
      </c>
      <c r="BH116" s="114">
        <f>IF($N$116="sníž. přenesená",$J$116,0)</f>
        <v>0</v>
      </c>
      <c r="BI116" s="114">
        <f>IF($N$116="nulová",$J$116,0)</f>
        <v>0</v>
      </c>
      <c r="BJ116" s="47" t="s">
        <v>8</v>
      </c>
      <c r="BK116" s="114">
        <f>ROUND($I$116*$H$116,2)</f>
        <v>0</v>
      </c>
      <c r="BL116" s="47" t="s">
        <v>86</v>
      </c>
      <c r="BM116" s="47" t="s">
        <v>412</v>
      </c>
    </row>
    <row r="117" spans="2:47" s="5" customFormat="1" ht="27" customHeight="1">
      <c r="B117" s="16"/>
      <c r="C117" s="17"/>
      <c r="D117" s="115" t="s">
        <v>87</v>
      </c>
      <c r="E117" s="17"/>
      <c r="F117" s="116" t="s">
        <v>200</v>
      </c>
      <c r="G117" s="17"/>
      <c r="H117" s="17"/>
      <c r="J117" s="17"/>
      <c r="K117" s="17"/>
      <c r="L117" s="32"/>
      <c r="M117" s="35"/>
      <c r="N117" s="17"/>
      <c r="O117" s="17"/>
      <c r="P117" s="17"/>
      <c r="Q117" s="17"/>
      <c r="R117" s="17"/>
      <c r="S117" s="17"/>
      <c r="T117" s="36"/>
      <c r="AT117" s="5" t="s">
        <v>87</v>
      </c>
      <c r="AU117" s="5" t="s">
        <v>39</v>
      </c>
    </row>
    <row r="118" spans="2:63" s="90" customFormat="1" ht="30.75" customHeight="1">
      <c r="B118" s="91"/>
      <c r="C118" s="92"/>
      <c r="D118" s="92" t="s">
        <v>36</v>
      </c>
      <c r="E118" s="101" t="s">
        <v>82</v>
      </c>
      <c r="F118" s="101" t="s">
        <v>83</v>
      </c>
      <c r="G118" s="92"/>
      <c r="H118" s="92"/>
      <c r="J118" s="102">
        <f>$BK$118</f>
        <v>0</v>
      </c>
      <c r="K118" s="92"/>
      <c r="L118" s="95"/>
      <c r="M118" s="96"/>
      <c r="N118" s="92"/>
      <c r="O118" s="92"/>
      <c r="P118" s="97">
        <f>SUM($P$119:$P$131)</f>
        <v>0</v>
      </c>
      <c r="Q118" s="92"/>
      <c r="R118" s="97">
        <f>SUM($R$119:$R$131)</f>
        <v>0.095536</v>
      </c>
      <c r="S118" s="92"/>
      <c r="T118" s="98">
        <f>SUM($T$119:$T$131)</f>
        <v>0</v>
      </c>
      <c r="AR118" s="99" t="s">
        <v>39</v>
      </c>
      <c r="AT118" s="99" t="s">
        <v>36</v>
      </c>
      <c r="AU118" s="99" t="s">
        <v>8</v>
      </c>
      <c r="AY118" s="99" t="s">
        <v>81</v>
      </c>
      <c r="BK118" s="100">
        <f>SUM($BK$119:$BK$131)</f>
        <v>0</v>
      </c>
    </row>
    <row r="119" spans="2:65" s="5" customFormat="1" ht="15.75" customHeight="1">
      <c r="B119" s="16"/>
      <c r="C119" s="103" t="s">
        <v>86</v>
      </c>
      <c r="D119" s="103" t="s">
        <v>84</v>
      </c>
      <c r="E119" s="104" t="s">
        <v>359</v>
      </c>
      <c r="F119" s="105" t="s">
        <v>360</v>
      </c>
      <c r="G119" s="106" t="s">
        <v>134</v>
      </c>
      <c r="H119" s="107">
        <v>6</v>
      </c>
      <c r="I119" s="108"/>
      <c r="J119" s="109">
        <f>ROUND($I$119*$H$119,2)</f>
        <v>0</v>
      </c>
      <c r="K119" s="105" t="s">
        <v>129</v>
      </c>
      <c r="L119" s="32"/>
      <c r="M119" s="110"/>
      <c r="N119" s="111" t="s">
        <v>26</v>
      </c>
      <c r="O119" s="17"/>
      <c r="P119" s="17"/>
      <c r="Q119" s="112">
        <v>0</v>
      </c>
      <c r="R119" s="112">
        <f>$Q$119*$H$119</f>
        <v>0</v>
      </c>
      <c r="S119" s="112">
        <v>0</v>
      </c>
      <c r="T119" s="113">
        <f>$S$119*$H$119</f>
        <v>0</v>
      </c>
      <c r="AR119" s="47" t="s">
        <v>86</v>
      </c>
      <c r="AT119" s="47" t="s">
        <v>84</v>
      </c>
      <c r="AU119" s="47" t="s">
        <v>39</v>
      </c>
      <c r="AY119" s="5" t="s">
        <v>81</v>
      </c>
      <c r="BE119" s="114">
        <f>IF($N$119="základní",$J$119,0)</f>
        <v>0</v>
      </c>
      <c r="BF119" s="114">
        <f>IF($N$119="snížená",$J$119,0)</f>
        <v>0</v>
      </c>
      <c r="BG119" s="114">
        <f>IF($N$119="zákl. přenesená",$J$119,0)</f>
        <v>0</v>
      </c>
      <c r="BH119" s="114">
        <f>IF($N$119="sníž. přenesená",$J$119,0)</f>
        <v>0</v>
      </c>
      <c r="BI119" s="114">
        <f>IF($N$119="nulová",$J$119,0)</f>
        <v>0</v>
      </c>
      <c r="BJ119" s="47" t="s">
        <v>8</v>
      </c>
      <c r="BK119" s="114">
        <f>ROUND($I$119*$H$119,2)</f>
        <v>0</v>
      </c>
      <c r="BL119" s="47" t="s">
        <v>86</v>
      </c>
      <c r="BM119" s="47" t="s">
        <v>413</v>
      </c>
    </row>
    <row r="120" spans="2:47" s="5" customFormat="1" ht="16.5" customHeight="1">
      <c r="B120" s="16"/>
      <c r="C120" s="17"/>
      <c r="D120" s="115" t="s">
        <v>87</v>
      </c>
      <c r="E120" s="17"/>
      <c r="F120" s="116" t="s">
        <v>362</v>
      </c>
      <c r="G120" s="17"/>
      <c r="H120" s="17"/>
      <c r="J120" s="17"/>
      <c r="K120" s="17"/>
      <c r="L120" s="32"/>
      <c r="M120" s="35"/>
      <c r="N120" s="17"/>
      <c r="O120" s="17"/>
      <c r="P120" s="17"/>
      <c r="Q120" s="17"/>
      <c r="R120" s="17"/>
      <c r="S120" s="17"/>
      <c r="T120" s="36"/>
      <c r="AT120" s="5" t="s">
        <v>87</v>
      </c>
      <c r="AU120" s="5" t="s">
        <v>39</v>
      </c>
    </row>
    <row r="121" spans="2:65" s="5" customFormat="1" ht="15.75" customHeight="1">
      <c r="B121" s="16"/>
      <c r="C121" s="103" t="s">
        <v>90</v>
      </c>
      <c r="D121" s="103" t="s">
        <v>84</v>
      </c>
      <c r="E121" s="104" t="s">
        <v>232</v>
      </c>
      <c r="F121" s="105" t="s">
        <v>233</v>
      </c>
      <c r="G121" s="106" t="s">
        <v>85</v>
      </c>
      <c r="H121" s="107">
        <v>90.72</v>
      </c>
      <c r="I121" s="108"/>
      <c r="J121" s="109">
        <f>ROUND($I$121*$H$121,2)</f>
        <v>0</v>
      </c>
      <c r="K121" s="105"/>
      <c r="L121" s="32"/>
      <c r="M121" s="110"/>
      <c r="N121" s="111" t="s">
        <v>26</v>
      </c>
      <c r="O121" s="17"/>
      <c r="P121" s="17"/>
      <c r="Q121" s="112">
        <v>0</v>
      </c>
      <c r="R121" s="112">
        <f>$Q$121*$H$121</f>
        <v>0</v>
      </c>
      <c r="S121" s="112">
        <v>0</v>
      </c>
      <c r="T121" s="113">
        <f>$S$121*$H$121</f>
        <v>0</v>
      </c>
      <c r="AR121" s="47" t="s">
        <v>86</v>
      </c>
      <c r="AT121" s="47" t="s">
        <v>84</v>
      </c>
      <c r="AU121" s="47" t="s">
        <v>39</v>
      </c>
      <c r="AY121" s="5" t="s">
        <v>81</v>
      </c>
      <c r="BE121" s="114">
        <f>IF($N$121="základní",$J$121,0)</f>
        <v>0</v>
      </c>
      <c r="BF121" s="114">
        <f>IF($N$121="snížená",$J$121,0)</f>
        <v>0</v>
      </c>
      <c r="BG121" s="114">
        <f>IF($N$121="zákl. přenesená",$J$121,0)</f>
        <v>0</v>
      </c>
      <c r="BH121" s="114">
        <f>IF($N$121="sníž. přenesená",$J$121,0)</f>
        <v>0</v>
      </c>
      <c r="BI121" s="114">
        <f>IF($N$121="nulová",$J$121,0)</f>
        <v>0</v>
      </c>
      <c r="BJ121" s="47" t="s">
        <v>8</v>
      </c>
      <c r="BK121" s="114">
        <f>ROUND($I$121*$H$121,2)</f>
        <v>0</v>
      </c>
      <c r="BL121" s="47" t="s">
        <v>86</v>
      </c>
      <c r="BM121" s="47" t="s">
        <v>414</v>
      </c>
    </row>
    <row r="122" spans="2:47" s="5" customFormat="1" ht="16.5" customHeight="1">
      <c r="B122" s="16"/>
      <c r="C122" s="17"/>
      <c r="D122" s="115" t="s">
        <v>87</v>
      </c>
      <c r="E122" s="17"/>
      <c r="F122" s="116" t="s">
        <v>234</v>
      </c>
      <c r="G122" s="17"/>
      <c r="H122" s="17"/>
      <c r="J122" s="17"/>
      <c r="K122" s="17"/>
      <c r="L122" s="32"/>
      <c r="M122" s="35"/>
      <c r="N122" s="17"/>
      <c r="O122" s="17"/>
      <c r="P122" s="17"/>
      <c r="Q122" s="17"/>
      <c r="R122" s="17"/>
      <c r="S122" s="17"/>
      <c r="T122" s="36"/>
      <c r="AT122" s="5" t="s">
        <v>87</v>
      </c>
      <c r="AU122" s="5" t="s">
        <v>39</v>
      </c>
    </row>
    <row r="123" spans="2:51" s="5" customFormat="1" ht="15.75" customHeight="1">
      <c r="B123" s="128"/>
      <c r="C123" s="129"/>
      <c r="D123" s="127" t="s">
        <v>130</v>
      </c>
      <c r="E123" s="129"/>
      <c r="F123" s="130" t="s">
        <v>415</v>
      </c>
      <c r="G123" s="129"/>
      <c r="H123" s="131">
        <v>90.72</v>
      </c>
      <c r="J123" s="129"/>
      <c r="K123" s="129"/>
      <c r="L123" s="132"/>
      <c r="M123" s="133"/>
      <c r="N123" s="129"/>
      <c r="O123" s="129"/>
      <c r="P123" s="129"/>
      <c r="Q123" s="129"/>
      <c r="R123" s="129"/>
      <c r="S123" s="129"/>
      <c r="T123" s="134"/>
      <c r="AT123" s="135" t="s">
        <v>130</v>
      </c>
      <c r="AU123" s="135" t="s">
        <v>39</v>
      </c>
      <c r="AV123" s="135" t="s">
        <v>39</v>
      </c>
      <c r="AW123" s="135" t="s">
        <v>61</v>
      </c>
      <c r="AX123" s="135" t="s">
        <v>37</v>
      </c>
      <c r="AY123" s="135" t="s">
        <v>81</v>
      </c>
    </row>
    <row r="124" spans="2:65" s="5" customFormat="1" ht="15.75" customHeight="1">
      <c r="B124" s="16"/>
      <c r="C124" s="103" t="s">
        <v>127</v>
      </c>
      <c r="D124" s="103" t="s">
        <v>84</v>
      </c>
      <c r="E124" s="104" t="s">
        <v>236</v>
      </c>
      <c r="F124" s="105" t="s">
        <v>237</v>
      </c>
      <c r="G124" s="106" t="s">
        <v>85</v>
      </c>
      <c r="H124" s="107">
        <v>90.72</v>
      </c>
      <c r="I124" s="108"/>
      <c r="J124" s="109">
        <f>ROUND($I$124*$H$124,2)</f>
        <v>0</v>
      </c>
      <c r="K124" s="105" t="s">
        <v>129</v>
      </c>
      <c r="L124" s="32"/>
      <c r="M124" s="110"/>
      <c r="N124" s="111" t="s">
        <v>26</v>
      </c>
      <c r="O124" s="17"/>
      <c r="P124" s="17"/>
      <c r="Q124" s="112">
        <v>5E-05</v>
      </c>
      <c r="R124" s="112">
        <f>$Q$124*$H$124</f>
        <v>0.004536</v>
      </c>
      <c r="S124" s="112">
        <v>0</v>
      </c>
      <c r="T124" s="113">
        <f>$S$124*$H$124</f>
        <v>0</v>
      </c>
      <c r="AR124" s="47" t="s">
        <v>86</v>
      </c>
      <c r="AT124" s="47" t="s">
        <v>84</v>
      </c>
      <c r="AU124" s="47" t="s">
        <v>39</v>
      </c>
      <c r="AY124" s="5" t="s">
        <v>81</v>
      </c>
      <c r="BE124" s="114">
        <f>IF($N$124="základní",$J$124,0)</f>
        <v>0</v>
      </c>
      <c r="BF124" s="114">
        <f>IF($N$124="snížená",$J$124,0)</f>
        <v>0</v>
      </c>
      <c r="BG124" s="114">
        <f>IF($N$124="zákl. přenesená",$J$124,0)</f>
        <v>0</v>
      </c>
      <c r="BH124" s="114">
        <f>IF($N$124="sníž. přenesená",$J$124,0)</f>
        <v>0</v>
      </c>
      <c r="BI124" s="114">
        <f>IF($N$124="nulová",$J$124,0)</f>
        <v>0</v>
      </c>
      <c r="BJ124" s="47" t="s">
        <v>8</v>
      </c>
      <c r="BK124" s="114">
        <f>ROUND($I$124*$H$124,2)</f>
        <v>0</v>
      </c>
      <c r="BL124" s="47" t="s">
        <v>86</v>
      </c>
      <c r="BM124" s="47" t="s">
        <v>416</v>
      </c>
    </row>
    <row r="125" spans="2:47" s="5" customFormat="1" ht="16.5" customHeight="1">
      <c r="B125" s="16"/>
      <c r="C125" s="17"/>
      <c r="D125" s="115" t="s">
        <v>87</v>
      </c>
      <c r="E125" s="17"/>
      <c r="F125" s="116" t="s">
        <v>102</v>
      </c>
      <c r="G125" s="17"/>
      <c r="H125" s="17"/>
      <c r="J125" s="17"/>
      <c r="K125" s="17"/>
      <c r="L125" s="32"/>
      <c r="M125" s="35"/>
      <c r="N125" s="17"/>
      <c r="O125" s="17"/>
      <c r="P125" s="17"/>
      <c r="Q125" s="17"/>
      <c r="R125" s="17"/>
      <c r="S125" s="17"/>
      <c r="T125" s="36"/>
      <c r="AT125" s="5" t="s">
        <v>87</v>
      </c>
      <c r="AU125" s="5" t="s">
        <v>39</v>
      </c>
    </row>
    <row r="126" spans="2:51" s="5" customFormat="1" ht="15.75" customHeight="1">
      <c r="B126" s="128"/>
      <c r="C126" s="129"/>
      <c r="D126" s="127" t="s">
        <v>130</v>
      </c>
      <c r="E126" s="129"/>
      <c r="F126" s="130" t="s">
        <v>415</v>
      </c>
      <c r="G126" s="129"/>
      <c r="H126" s="131">
        <v>90.72</v>
      </c>
      <c r="J126" s="129"/>
      <c r="K126" s="129"/>
      <c r="L126" s="132"/>
      <c r="M126" s="133"/>
      <c r="N126" s="129"/>
      <c r="O126" s="129"/>
      <c r="P126" s="129"/>
      <c r="Q126" s="129"/>
      <c r="R126" s="129"/>
      <c r="S126" s="129"/>
      <c r="T126" s="134"/>
      <c r="AT126" s="135" t="s">
        <v>130</v>
      </c>
      <c r="AU126" s="135" t="s">
        <v>39</v>
      </c>
      <c r="AV126" s="135" t="s">
        <v>39</v>
      </c>
      <c r="AW126" s="135" t="s">
        <v>61</v>
      </c>
      <c r="AX126" s="135" t="s">
        <v>37</v>
      </c>
      <c r="AY126" s="135" t="s">
        <v>81</v>
      </c>
    </row>
    <row r="127" spans="2:65" s="5" customFormat="1" ht="15.75" customHeight="1">
      <c r="B127" s="16"/>
      <c r="C127" s="117" t="s">
        <v>125</v>
      </c>
      <c r="D127" s="117" t="s">
        <v>88</v>
      </c>
      <c r="E127" s="118" t="s">
        <v>238</v>
      </c>
      <c r="F127" s="119" t="s">
        <v>239</v>
      </c>
      <c r="G127" s="120" t="s">
        <v>89</v>
      </c>
      <c r="H127" s="121">
        <v>0.091</v>
      </c>
      <c r="I127" s="122"/>
      <c r="J127" s="123">
        <f>ROUND($I$127*$H$127,2)</f>
        <v>0</v>
      </c>
      <c r="K127" s="119" t="s">
        <v>129</v>
      </c>
      <c r="L127" s="124"/>
      <c r="M127" s="125"/>
      <c r="N127" s="126" t="s">
        <v>26</v>
      </c>
      <c r="O127" s="17"/>
      <c r="P127" s="17"/>
      <c r="Q127" s="112">
        <v>1</v>
      </c>
      <c r="R127" s="112">
        <f>$Q$127*$H$127</f>
        <v>0.091</v>
      </c>
      <c r="S127" s="112">
        <v>0</v>
      </c>
      <c r="T127" s="113">
        <f>$S$127*$H$127</f>
        <v>0</v>
      </c>
      <c r="AR127" s="47" t="s">
        <v>90</v>
      </c>
      <c r="AT127" s="47" t="s">
        <v>88</v>
      </c>
      <c r="AU127" s="47" t="s">
        <v>39</v>
      </c>
      <c r="AY127" s="5" t="s">
        <v>81</v>
      </c>
      <c r="BE127" s="114">
        <f>IF($N$127="základní",$J$127,0)</f>
        <v>0</v>
      </c>
      <c r="BF127" s="114">
        <f>IF($N$127="snížená",$J$127,0)</f>
        <v>0</v>
      </c>
      <c r="BG127" s="114">
        <f>IF($N$127="zákl. přenesená",$J$127,0)</f>
        <v>0</v>
      </c>
      <c r="BH127" s="114">
        <f>IF($N$127="sníž. přenesená",$J$127,0)</f>
        <v>0</v>
      </c>
      <c r="BI127" s="114">
        <f>IF($N$127="nulová",$J$127,0)</f>
        <v>0</v>
      </c>
      <c r="BJ127" s="47" t="s">
        <v>8</v>
      </c>
      <c r="BK127" s="114">
        <f>ROUND($I$127*$H$127,2)</f>
        <v>0</v>
      </c>
      <c r="BL127" s="47" t="s">
        <v>86</v>
      </c>
      <c r="BM127" s="47" t="s">
        <v>417</v>
      </c>
    </row>
    <row r="128" spans="2:47" s="5" customFormat="1" ht="27" customHeight="1">
      <c r="B128" s="16"/>
      <c r="C128" s="17"/>
      <c r="D128" s="115" t="s">
        <v>87</v>
      </c>
      <c r="E128" s="17"/>
      <c r="F128" s="116" t="s">
        <v>240</v>
      </c>
      <c r="G128" s="17"/>
      <c r="H128" s="17"/>
      <c r="J128" s="17"/>
      <c r="K128" s="17"/>
      <c r="L128" s="32"/>
      <c r="M128" s="35"/>
      <c r="N128" s="17"/>
      <c r="O128" s="17"/>
      <c r="P128" s="17"/>
      <c r="Q128" s="17"/>
      <c r="R128" s="17"/>
      <c r="S128" s="17"/>
      <c r="T128" s="36"/>
      <c r="AT128" s="5" t="s">
        <v>87</v>
      </c>
      <c r="AU128" s="5" t="s">
        <v>39</v>
      </c>
    </row>
    <row r="129" spans="2:51" s="5" customFormat="1" ht="15.75" customHeight="1">
      <c r="B129" s="128"/>
      <c r="C129" s="129"/>
      <c r="D129" s="127" t="s">
        <v>130</v>
      </c>
      <c r="E129" s="129"/>
      <c r="F129" s="130" t="s">
        <v>418</v>
      </c>
      <c r="G129" s="129"/>
      <c r="H129" s="131">
        <v>0.091</v>
      </c>
      <c r="J129" s="129"/>
      <c r="K129" s="129"/>
      <c r="L129" s="132"/>
      <c r="M129" s="133"/>
      <c r="N129" s="129"/>
      <c r="O129" s="129"/>
      <c r="P129" s="129"/>
      <c r="Q129" s="129"/>
      <c r="R129" s="129"/>
      <c r="S129" s="129"/>
      <c r="T129" s="134"/>
      <c r="AT129" s="135" t="s">
        <v>130</v>
      </c>
      <c r="AU129" s="135" t="s">
        <v>39</v>
      </c>
      <c r="AV129" s="135" t="s">
        <v>39</v>
      </c>
      <c r="AW129" s="135" t="s">
        <v>61</v>
      </c>
      <c r="AX129" s="135" t="s">
        <v>37</v>
      </c>
      <c r="AY129" s="135" t="s">
        <v>81</v>
      </c>
    </row>
    <row r="130" spans="2:65" s="5" customFormat="1" ht="15.75" customHeight="1">
      <c r="B130" s="16"/>
      <c r="C130" s="103" t="s">
        <v>101</v>
      </c>
      <c r="D130" s="103" t="s">
        <v>84</v>
      </c>
      <c r="E130" s="104" t="s">
        <v>242</v>
      </c>
      <c r="F130" s="105" t="s">
        <v>243</v>
      </c>
      <c r="G130" s="106" t="s">
        <v>89</v>
      </c>
      <c r="H130" s="107">
        <v>0.096</v>
      </c>
      <c r="I130" s="108"/>
      <c r="J130" s="109">
        <f>ROUND($I$130*$H$130,2)</f>
        <v>0</v>
      </c>
      <c r="K130" s="105" t="s">
        <v>129</v>
      </c>
      <c r="L130" s="32"/>
      <c r="M130" s="110"/>
      <c r="N130" s="111" t="s">
        <v>26</v>
      </c>
      <c r="O130" s="17"/>
      <c r="P130" s="17"/>
      <c r="Q130" s="112">
        <v>0</v>
      </c>
      <c r="R130" s="112">
        <f>$Q$130*$H$130</f>
        <v>0</v>
      </c>
      <c r="S130" s="112">
        <v>0</v>
      </c>
      <c r="T130" s="113">
        <f>$S$130*$H$130</f>
        <v>0</v>
      </c>
      <c r="AR130" s="47" t="s">
        <v>86</v>
      </c>
      <c r="AT130" s="47" t="s">
        <v>84</v>
      </c>
      <c r="AU130" s="47" t="s">
        <v>39</v>
      </c>
      <c r="AY130" s="5" t="s">
        <v>81</v>
      </c>
      <c r="BE130" s="114">
        <f>IF($N$130="základní",$J$130,0)</f>
        <v>0</v>
      </c>
      <c r="BF130" s="114">
        <f>IF($N$130="snížená",$J$130,0)</f>
        <v>0</v>
      </c>
      <c r="BG130" s="114">
        <f>IF($N$130="zákl. přenesená",$J$130,0)</f>
        <v>0</v>
      </c>
      <c r="BH130" s="114">
        <f>IF($N$130="sníž. přenesená",$J$130,0)</f>
        <v>0</v>
      </c>
      <c r="BI130" s="114">
        <f>IF($N$130="nulová",$J$130,0)</f>
        <v>0</v>
      </c>
      <c r="BJ130" s="47" t="s">
        <v>8</v>
      </c>
      <c r="BK130" s="114">
        <f>ROUND($I$130*$H$130,2)</f>
        <v>0</v>
      </c>
      <c r="BL130" s="47" t="s">
        <v>86</v>
      </c>
      <c r="BM130" s="47" t="s">
        <v>419</v>
      </c>
    </row>
    <row r="131" spans="2:47" s="5" customFormat="1" ht="27" customHeight="1">
      <c r="B131" s="16"/>
      <c r="C131" s="17"/>
      <c r="D131" s="115" t="s">
        <v>87</v>
      </c>
      <c r="E131" s="17"/>
      <c r="F131" s="116" t="s">
        <v>244</v>
      </c>
      <c r="G131" s="17"/>
      <c r="H131" s="17"/>
      <c r="J131" s="17"/>
      <c r="K131" s="17"/>
      <c r="L131" s="32"/>
      <c r="M131" s="35"/>
      <c r="N131" s="17"/>
      <c r="O131" s="17"/>
      <c r="P131" s="17"/>
      <c r="Q131" s="17"/>
      <c r="R131" s="17"/>
      <c r="S131" s="17"/>
      <c r="T131" s="36"/>
      <c r="AT131" s="5" t="s">
        <v>87</v>
      </c>
      <c r="AU131" s="5" t="s">
        <v>39</v>
      </c>
    </row>
    <row r="132" spans="2:63" s="90" customFormat="1" ht="30.75" customHeight="1">
      <c r="B132" s="91"/>
      <c r="C132" s="92"/>
      <c r="D132" s="92" t="s">
        <v>36</v>
      </c>
      <c r="E132" s="101" t="s">
        <v>245</v>
      </c>
      <c r="F132" s="101" t="s">
        <v>246</v>
      </c>
      <c r="G132" s="92"/>
      <c r="H132" s="92"/>
      <c r="J132" s="102">
        <f>$BK$132</f>
        <v>0</v>
      </c>
      <c r="K132" s="92"/>
      <c r="L132" s="95"/>
      <c r="M132" s="96"/>
      <c r="N132" s="92"/>
      <c r="O132" s="92"/>
      <c r="P132" s="97">
        <f>SUM($P$133:$P$145)</f>
        <v>0</v>
      </c>
      <c r="Q132" s="92"/>
      <c r="R132" s="97">
        <f>SUM($R$133:$R$145)</f>
        <v>0.1334032</v>
      </c>
      <c r="S132" s="92"/>
      <c r="T132" s="98">
        <f>SUM($T$133:$T$145)</f>
        <v>0.101936</v>
      </c>
      <c r="AR132" s="99" t="s">
        <v>39</v>
      </c>
      <c r="AT132" s="99" t="s">
        <v>36</v>
      </c>
      <c r="AU132" s="99" t="s">
        <v>8</v>
      </c>
      <c r="AY132" s="99" t="s">
        <v>81</v>
      </c>
      <c r="BK132" s="100">
        <f>SUM($BK$133:$BK$145)</f>
        <v>0</v>
      </c>
    </row>
    <row r="133" spans="2:65" s="5" customFormat="1" ht="15.75" customHeight="1">
      <c r="B133" s="16"/>
      <c r="C133" s="103" t="s">
        <v>105</v>
      </c>
      <c r="D133" s="103" t="s">
        <v>84</v>
      </c>
      <c r="E133" s="104" t="s">
        <v>254</v>
      </c>
      <c r="F133" s="105" t="s">
        <v>255</v>
      </c>
      <c r="G133" s="106" t="s">
        <v>128</v>
      </c>
      <c r="H133" s="107">
        <v>44.32</v>
      </c>
      <c r="I133" s="108"/>
      <c r="J133" s="109">
        <f>ROUND($I$133*$H$133,2)</f>
        <v>0</v>
      </c>
      <c r="K133" s="105" t="s">
        <v>129</v>
      </c>
      <c r="L133" s="32"/>
      <c r="M133" s="110"/>
      <c r="N133" s="111" t="s">
        <v>26</v>
      </c>
      <c r="O133" s="17"/>
      <c r="P133" s="17"/>
      <c r="Q133" s="112">
        <v>0.00041</v>
      </c>
      <c r="R133" s="112">
        <f>$Q$133*$H$133</f>
        <v>0.0181712</v>
      </c>
      <c r="S133" s="112">
        <v>0</v>
      </c>
      <c r="T133" s="113">
        <f>$S$133*$H$133</f>
        <v>0</v>
      </c>
      <c r="AR133" s="47" t="s">
        <v>86</v>
      </c>
      <c r="AT133" s="47" t="s">
        <v>84</v>
      </c>
      <c r="AU133" s="47" t="s">
        <v>39</v>
      </c>
      <c r="AY133" s="5" t="s">
        <v>81</v>
      </c>
      <c r="BE133" s="114">
        <f>IF($N$133="základní",$J$133,0)</f>
        <v>0</v>
      </c>
      <c r="BF133" s="114">
        <f>IF($N$133="snížená",$J$133,0)</f>
        <v>0</v>
      </c>
      <c r="BG133" s="114">
        <f>IF($N$133="zákl. přenesená",$J$133,0)</f>
        <v>0</v>
      </c>
      <c r="BH133" s="114">
        <f>IF($N$133="sníž. přenesená",$J$133,0)</f>
        <v>0</v>
      </c>
      <c r="BI133" s="114">
        <f>IF($N$133="nulová",$J$133,0)</f>
        <v>0</v>
      </c>
      <c r="BJ133" s="47" t="s">
        <v>8</v>
      </c>
      <c r="BK133" s="114">
        <f>ROUND($I$133*$H$133,2)</f>
        <v>0</v>
      </c>
      <c r="BL133" s="47" t="s">
        <v>86</v>
      </c>
      <c r="BM133" s="47" t="s">
        <v>420</v>
      </c>
    </row>
    <row r="134" spans="2:47" s="5" customFormat="1" ht="16.5" customHeight="1">
      <c r="B134" s="16"/>
      <c r="C134" s="17"/>
      <c r="D134" s="115" t="s">
        <v>87</v>
      </c>
      <c r="E134" s="17"/>
      <c r="F134" s="116" t="s">
        <v>256</v>
      </c>
      <c r="G134" s="17"/>
      <c r="H134" s="17"/>
      <c r="J134" s="17"/>
      <c r="K134" s="17"/>
      <c r="L134" s="32"/>
      <c r="M134" s="35"/>
      <c r="N134" s="17"/>
      <c r="O134" s="17"/>
      <c r="P134" s="17"/>
      <c r="Q134" s="17"/>
      <c r="R134" s="17"/>
      <c r="S134" s="17"/>
      <c r="T134" s="36"/>
      <c r="AT134" s="5" t="s">
        <v>87</v>
      </c>
      <c r="AU134" s="5" t="s">
        <v>39</v>
      </c>
    </row>
    <row r="135" spans="2:51" s="5" customFormat="1" ht="15.75" customHeight="1">
      <c r="B135" s="128"/>
      <c r="C135" s="129"/>
      <c r="D135" s="127" t="s">
        <v>130</v>
      </c>
      <c r="E135" s="129"/>
      <c r="F135" s="130" t="s">
        <v>409</v>
      </c>
      <c r="G135" s="129"/>
      <c r="H135" s="131">
        <v>44.32</v>
      </c>
      <c r="J135" s="129"/>
      <c r="K135" s="129"/>
      <c r="L135" s="132"/>
      <c r="M135" s="133"/>
      <c r="N135" s="129"/>
      <c r="O135" s="129"/>
      <c r="P135" s="129"/>
      <c r="Q135" s="129"/>
      <c r="R135" s="129"/>
      <c r="S135" s="129"/>
      <c r="T135" s="134"/>
      <c r="AT135" s="135" t="s">
        <v>130</v>
      </c>
      <c r="AU135" s="135" t="s">
        <v>39</v>
      </c>
      <c r="AV135" s="135" t="s">
        <v>39</v>
      </c>
      <c r="AW135" s="135" t="s">
        <v>61</v>
      </c>
      <c r="AX135" s="135" t="s">
        <v>37</v>
      </c>
      <c r="AY135" s="135" t="s">
        <v>81</v>
      </c>
    </row>
    <row r="136" spans="2:65" s="5" customFormat="1" ht="15.75" customHeight="1">
      <c r="B136" s="16"/>
      <c r="C136" s="117" t="s">
        <v>96</v>
      </c>
      <c r="D136" s="117" t="s">
        <v>88</v>
      </c>
      <c r="E136" s="118" t="s">
        <v>372</v>
      </c>
      <c r="F136" s="119" t="s">
        <v>373</v>
      </c>
      <c r="G136" s="120" t="s">
        <v>128</v>
      </c>
      <c r="H136" s="121">
        <v>44.32</v>
      </c>
      <c r="I136" s="122"/>
      <c r="J136" s="123">
        <f>ROUND($I$136*$H$136,2)</f>
        <v>0</v>
      </c>
      <c r="K136" s="119" t="s">
        <v>129</v>
      </c>
      <c r="L136" s="124"/>
      <c r="M136" s="125"/>
      <c r="N136" s="126" t="s">
        <v>26</v>
      </c>
      <c r="O136" s="17"/>
      <c r="P136" s="17"/>
      <c r="Q136" s="112">
        <v>0.0026</v>
      </c>
      <c r="R136" s="112">
        <f>$Q$136*$H$136</f>
        <v>0.115232</v>
      </c>
      <c r="S136" s="112">
        <v>0</v>
      </c>
      <c r="T136" s="113">
        <f>$S$136*$H$136</f>
        <v>0</v>
      </c>
      <c r="AR136" s="47" t="s">
        <v>90</v>
      </c>
      <c r="AT136" s="47" t="s">
        <v>88</v>
      </c>
      <c r="AU136" s="47" t="s">
        <v>39</v>
      </c>
      <c r="AY136" s="5" t="s">
        <v>81</v>
      </c>
      <c r="BE136" s="114">
        <f>IF($N$136="základní",$J$136,0)</f>
        <v>0</v>
      </c>
      <c r="BF136" s="114">
        <f>IF($N$136="snížená",$J$136,0)</f>
        <v>0</v>
      </c>
      <c r="BG136" s="114">
        <f>IF($N$136="zákl. přenesená",$J$136,0)</f>
        <v>0</v>
      </c>
      <c r="BH136" s="114">
        <f>IF($N$136="sníž. přenesená",$J$136,0)</f>
        <v>0</v>
      </c>
      <c r="BI136" s="114">
        <f>IF($N$136="nulová",$J$136,0)</f>
        <v>0</v>
      </c>
      <c r="BJ136" s="47" t="s">
        <v>8</v>
      </c>
      <c r="BK136" s="114">
        <f>ROUND($I$136*$H$136,2)</f>
        <v>0</v>
      </c>
      <c r="BL136" s="47" t="s">
        <v>86</v>
      </c>
      <c r="BM136" s="47" t="s">
        <v>421</v>
      </c>
    </row>
    <row r="137" spans="2:47" s="5" customFormat="1" ht="16.5" customHeight="1">
      <c r="B137" s="16"/>
      <c r="C137" s="17"/>
      <c r="D137" s="115" t="s">
        <v>87</v>
      </c>
      <c r="E137" s="17"/>
      <c r="F137" s="116" t="s">
        <v>375</v>
      </c>
      <c r="G137" s="17"/>
      <c r="H137" s="17"/>
      <c r="J137" s="17"/>
      <c r="K137" s="17"/>
      <c r="L137" s="32"/>
      <c r="M137" s="35"/>
      <c r="N137" s="17"/>
      <c r="O137" s="17"/>
      <c r="P137" s="17"/>
      <c r="Q137" s="17"/>
      <c r="R137" s="17"/>
      <c r="S137" s="17"/>
      <c r="T137" s="36"/>
      <c r="AT137" s="5" t="s">
        <v>87</v>
      </c>
      <c r="AU137" s="5" t="s">
        <v>39</v>
      </c>
    </row>
    <row r="138" spans="2:51" s="5" customFormat="1" ht="15.75" customHeight="1">
      <c r="B138" s="128"/>
      <c r="C138" s="129"/>
      <c r="D138" s="127" t="s">
        <v>130</v>
      </c>
      <c r="E138" s="129"/>
      <c r="F138" s="130" t="s">
        <v>409</v>
      </c>
      <c r="G138" s="129"/>
      <c r="H138" s="131">
        <v>44.32</v>
      </c>
      <c r="J138" s="129"/>
      <c r="K138" s="129"/>
      <c r="L138" s="132"/>
      <c r="M138" s="133"/>
      <c r="N138" s="129"/>
      <c r="O138" s="129"/>
      <c r="P138" s="129"/>
      <c r="Q138" s="129"/>
      <c r="R138" s="129"/>
      <c r="S138" s="129"/>
      <c r="T138" s="134"/>
      <c r="AT138" s="135" t="s">
        <v>130</v>
      </c>
      <c r="AU138" s="135" t="s">
        <v>39</v>
      </c>
      <c r="AV138" s="135" t="s">
        <v>39</v>
      </c>
      <c r="AW138" s="135" t="s">
        <v>61</v>
      </c>
      <c r="AX138" s="135" t="s">
        <v>37</v>
      </c>
      <c r="AY138" s="135" t="s">
        <v>81</v>
      </c>
    </row>
    <row r="139" spans="2:65" s="5" customFormat="1" ht="15.75" customHeight="1">
      <c r="B139" s="16"/>
      <c r="C139" s="103" t="s">
        <v>103</v>
      </c>
      <c r="D139" s="103" t="s">
        <v>84</v>
      </c>
      <c r="E139" s="104" t="s">
        <v>247</v>
      </c>
      <c r="F139" s="105" t="s">
        <v>248</v>
      </c>
      <c r="G139" s="106" t="s">
        <v>128</v>
      </c>
      <c r="H139" s="107">
        <v>44.32</v>
      </c>
      <c r="I139" s="108"/>
      <c r="J139" s="109">
        <f>ROUND($I$139*$H$139,2)</f>
        <v>0</v>
      </c>
      <c r="K139" s="105" t="s">
        <v>129</v>
      </c>
      <c r="L139" s="32"/>
      <c r="M139" s="110"/>
      <c r="N139" s="111" t="s">
        <v>26</v>
      </c>
      <c r="O139" s="17"/>
      <c r="P139" s="17"/>
      <c r="Q139" s="112">
        <v>0</v>
      </c>
      <c r="R139" s="112">
        <f>$Q$139*$H$139</f>
        <v>0</v>
      </c>
      <c r="S139" s="112">
        <v>0.0023</v>
      </c>
      <c r="T139" s="113">
        <f>$S$139*$H$139</f>
        <v>0.101936</v>
      </c>
      <c r="AR139" s="47" t="s">
        <v>86</v>
      </c>
      <c r="AT139" s="47" t="s">
        <v>84</v>
      </c>
      <c r="AU139" s="47" t="s">
        <v>39</v>
      </c>
      <c r="AY139" s="5" t="s">
        <v>81</v>
      </c>
      <c r="BE139" s="114">
        <f>IF($N$139="základní",$J$139,0)</f>
        <v>0</v>
      </c>
      <c r="BF139" s="114">
        <f>IF($N$139="snížená",$J$139,0)</f>
        <v>0</v>
      </c>
      <c r="BG139" s="114">
        <f>IF($N$139="zákl. přenesená",$J$139,0)</f>
        <v>0</v>
      </c>
      <c r="BH139" s="114">
        <f>IF($N$139="sníž. přenesená",$J$139,0)</f>
        <v>0</v>
      </c>
      <c r="BI139" s="114">
        <f>IF($N$139="nulová",$J$139,0)</f>
        <v>0</v>
      </c>
      <c r="BJ139" s="47" t="s">
        <v>8</v>
      </c>
      <c r="BK139" s="114">
        <f>ROUND($I$139*$H$139,2)</f>
        <v>0</v>
      </c>
      <c r="BL139" s="47" t="s">
        <v>86</v>
      </c>
      <c r="BM139" s="47" t="s">
        <v>422</v>
      </c>
    </row>
    <row r="140" spans="2:47" s="5" customFormat="1" ht="16.5" customHeight="1">
      <c r="B140" s="16"/>
      <c r="C140" s="17"/>
      <c r="D140" s="115" t="s">
        <v>87</v>
      </c>
      <c r="E140" s="17"/>
      <c r="F140" s="116" t="s">
        <v>249</v>
      </c>
      <c r="G140" s="17"/>
      <c r="H140" s="17"/>
      <c r="J140" s="17"/>
      <c r="K140" s="17"/>
      <c r="L140" s="32"/>
      <c r="M140" s="35"/>
      <c r="N140" s="17"/>
      <c r="O140" s="17"/>
      <c r="P140" s="17"/>
      <c r="Q140" s="17"/>
      <c r="R140" s="17"/>
      <c r="S140" s="17"/>
      <c r="T140" s="36"/>
      <c r="AT140" s="5" t="s">
        <v>87</v>
      </c>
      <c r="AU140" s="5" t="s">
        <v>39</v>
      </c>
    </row>
    <row r="141" spans="2:51" s="5" customFormat="1" ht="15.75" customHeight="1">
      <c r="B141" s="128"/>
      <c r="C141" s="129"/>
      <c r="D141" s="127" t="s">
        <v>130</v>
      </c>
      <c r="E141" s="129"/>
      <c r="F141" s="130" t="s">
        <v>409</v>
      </c>
      <c r="G141" s="129"/>
      <c r="H141" s="131">
        <v>44.32</v>
      </c>
      <c r="J141" s="129"/>
      <c r="K141" s="129"/>
      <c r="L141" s="132"/>
      <c r="M141" s="133"/>
      <c r="N141" s="129"/>
      <c r="O141" s="129"/>
      <c r="P141" s="129"/>
      <c r="Q141" s="129"/>
      <c r="R141" s="129"/>
      <c r="S141" s="129"/>
      <c r="T141" s="134"/>
      <c r="AT141" s="135" t="s">
        <v>130</v>
      </c>
      <c r="AU141" s="135" t="s">
        <v>39</v>
      </c>
      <c r="AV141" s="135" t="s">
        <v>39</v>
      </c>
      <c r="AW141" s="135" t="s">
        <v>61</v>
      </c>
      <c r="AX141" s="135" t="s">
        <v>37</v>
      </c>
      <c r="AY141" s="135" t="s">
        <v>81</v>
      </c>
    </row>
    <row r="142" spans="2:65" s="5" customFormat="1" ht="15.75" customHeight="1">
      <c r="B142" s="16"/>
      <c r="C142" s="103" t="s">
        <v>44</v>
      </c>
      <c r="D142" s="103" t="s">
        <v>84</v>
      </c>
      <c r="E142" s="104" t="s">
        <v>377</v>
      </c>
      <c r="F142" s="105" t="s">
        <v>378</v>
      </c>
      <c r="G142" s="106" t="s">
        <v>89</v>
      </c>
      <c r="H142" s="107">
        <v>0.102</v>
      </c>
      <c r="I142" s="108"/>
      <c r="J142" s="109">
        <f>ROUND($I$142*$H$142,2)</f>
        <v>0</v>
      </c>
      <c r="K142" s="105" t="s">
        <v>129</v>
      </c>
      <c r="L142" s="32"/>
      <c r="M142" s="110"/>
      <c r="N142" s="111" t="s">
        <v>26</v>
      </c>
      <c r="O142" s="17"/>
      <c r="P142" s="17"/>
      <c r="Q142" s="112">
        <v>0</v>
      </c>
      <c r="R142" s="112">
        <f>$Q$142*$H$142</f>
        <v>0</v>
      </c>
      <c r="S142" s="112">
        <v>0</v>
      </c>
      <c r="T142" s="113">
        <f>$S$142*$H$142</f>
        <v>0</v>
      </c>
      <c r="AR142" s="47" t="s">
        <v>86</v>
      </c>
      <c r="AT142" s="47" t="s">
        <v>84</v>
      </c>
      <c r="AU142" s="47" t="s">
        <v>39</v>
      </c>
      <c r="AY142" s="5" t="s">
        <v>81</v>
      </c>
      <c r="BE142" s="114">
        <f>IF($N$142="základní",$J$142,0)</f>
        <v>0</v>
      </c>
      <c r="BF142" s="114">
        <f>IF($N$142="snížená",$J$142,0)</f>
        <v>0</v>
      </c>
      <c r="BG142" s="114">
        <f>IF($N$142="zákl. přenesená",$J$142,0)</f>
        <v>0</v>
      </c>
      <c r="BH142" s="114">
        <f>IF($N$142="sníž. přenesená",$J$142,0)</f>
        <v>0</v>
      </c>
      <c r="BI142" s="114">
        <f>IF($N$142="nulová",$J$142,0)</f>
        <v>0</v>
      </c>
      <c r="BJ142" s="47" t="s">
        <v>8</v>
      </c>
      <c r="BK142" s="114">
        <f>ROUND($I$142*$H$142,2)</f>
        <v>0</v>
      </c>
      <c r="BL142" s="47" t="s">
        <v>86</v>
      </c>
      <c r="BM142" s="47" t="s">
        <v>423</v>
      </c>
    </row>
    <row r="143" spans="2:47" s="5" customFormat="1" ht="16.5" customHeight="1">
      <c r="B143" s="16"/>
      <c r="C143" s="17"/>
      <c r="D143" s="115" t="s">
        <v>87</v>
      </c>
      <c r="E143" s="17"/>
      <c r="F143" s="116" t="s">
        <v>380</v>
      </c>
      <c r="G143" s="17"/>
      <c r="H143" s="17"/>
      <c r="J143" s="17"/>
      <c r="K143" s="17"/>
      <c r="L143" s="32"/>
      <c r="M143" s="35"/>
      <c r="N143" s="17"/>
      <c r="O143" s="17"/>
      <c r="P143" s="17"/>
      <c r="Q143" s="17"/>
      <c r="R143" s="17"/>
      <c r="S143" s="17"/>
      <c r="T143" s="36"/>
      <c r="AT143" s="5" t="s">
        <v>87</v>
      </c>
      <c r="AU143" s="5" t="s">
        <v>39</v>
      </c>
    </row>
    <row r="144" spans="2:65" s="5" customFormat="1" ht="15.75" customHeight="1">
      <c r="B144" s="16"/>
      <c r="C144" s="103" t="s">
        <v>2</v>
      </c>
      <c r="D144" s="103" t="s">
        <v>84</v>
      </c>
      <c r="E144" s="104" t="s">
        <v>258</v>
      </c>
      <c r="F144" s="105" t="s">
        <v>259</v>
      </c>
      <c r="G144" s="106" t="s">
        <v>89</v>
      </c>
      <c r="H144" s="107">
        <v>0.133</v>
      </c>
      <c r="I144" s="108"/>
      <c r="J144" s="109">
        <f>ROUND($I$144*$H$144,2)</f>
        <v>0</v>
      </c>
      <c r="K144" s="105" t="s">
        <v>129</v>
      </c>
      <c r="L144" s="32"/>
      <c r="M144" s="110"/>
      <c r="N144" s="111" t="s">
        <v>26</v>
      </c>
      <c r="O144" s="17"/>
      <c r="P144" s="17"/>
      <c r="Q144" s="112">
        <v>0</v>
      </c>
      <c r="R144" s="112">
        <f>$Q$144*$H$144</f>
        <v>0</v>
      </c>
      <c r="S144" s="112">
        <v>0</v>
      </c>
      <c r="T144" s="113">
        <f>$S$144*$H$144</f>
        <v>0</v>
      </c>
      <c r="AR144" s="47" t="s">
        <v>86</v>
      </c>
      <c r="AT144" s="47" t="s">
        <v>84</v>
      </c>
      <c r="AU144" s="47" t="s">
        <v>39</v>
      </c>
      <c r="AY144" s="5" t="s">
        <v>81</v>
      </c>
      <c r="BE144" s="114">
        <f>IF($N$144="základní",$J$144,0)</f>
        <v>0</v>
      </c>
      <c r="BF144" s="114">
        <f>IF($N$144="snížená",$J$144,0)</f>
        <v>0</v>
      </c>
      <c r="BG144" s="114">
        <f>IF($N$144="zákl. přenesená",$J$144,0)</f>
        <v>0</v>
      </c>
      <c r="BH144" s="114">
        <f>IF($N$144="sníž. přenesená",$J$144,0)</f>
        <v>0</v>
      </c>
      <c r="BI144" s="114">
        <f>IF($N$144="nulová",$J$144,0)</f>
        <v>0</v>
      </c>
      <c r="BJ144" s="47" t="s">
        <v>8</v>
      </c>
      <c r="BK144" s="114">
        <f>ROUND($I$144*$H$144,2)</f>
        <v>0</v>
      </c>
      <c r="BL144" s="47" t="s">
        <v>86</v>
      </c>
      <c r="BM144" s="47" t="s">
        <v>424</v>
      </c>
    </row>
    <row r="145" spans="2:47" s="5" customFormat="1" ht="27" customHeight="1">
      <c r="B145" s="16"/>
      <c r="C145" s="17"/>
      <c r="D145" s="115" t="s">
        <v>87</v>
      </c>
      <c r="E145" s="17"/>
      <c r="F145" s="116" t="s">
        <v>260</v>
      </c>
      <c r="G145" s="17"/>
      <c r="H145" s="17"/>
      <c r="J145" s="17"/>
      <c r="K145" s="17"/>
      <c r="L145" s="32"/>
      <c r="M145" s="35"/>
      <c r="N145" s="17"/>
      <c r="O145" s="17"/>
      <c r="P145" s="17"/>
      <c r="Q145" s="17"/>
      <c r="R145" s="17"/>
      <c r="S145" s="17"/>
      <c r="T145" s="36"/>
      <c r="AT145" s="5" t="s">
        <v>87</v>
      </c>
      <c r="AU145" s="5" t="s">
        <v>39</v>
      </c>
    </row>
    <row r="146" spans="2:63" s="90" customFormat="1" ht="30.75" customHeight="1">
      <c r="B146" s="91"/>
      <c r="C146" s="92"/>
      <c r="D146" s="92" t="s">
        <v>36</v>
      </c>
      <c r="E146" s="101" t="s">
        <v>271</v>
      </c>
      <c r="F146" s="101" t="s">
        <v>272</v>
      </c>
      <c r="G146" s="92"/>
      <c r="H146" s="92"/>
      <c r="J146" s="102">
        <f>$BK$146</f>
        <v>0</v>
      </c>
      <c r="K146" s="92"/>
      <c r="L146" s="95"/>
      <c r="M146" s="96"/>
      <c r="N146" s="92"/>
      <c r="O146" s="92"/>
      <c r="P146" s="97">
        <f>SUM($P$147:$P$156)</f>
        <v>0</v>
      </c>
      <c r="Q146" s="92"/>
      <c r="R146" s="97">
        <f>SUM($R$147:$R$156)</f>
        <v>0.12014469</v>
      </c>
      <c r="S146" s="92"/>
      <c r="T146" s="98">
        <f>SUM($T$147:$T$156)</f>
        <v>0</v>
      </c>
      <c r="AR146" s="99" t="s">
        <v>39</v>
      </c>
      <c r="AT146" s="99" t="s">
        <v>36</v>
      </c>
      <c r="AU146" s="99" t="s">
        <v>8</v>
      </c>
      <c r="AY146" s="99" t="s">
        <v>81</v>
      </c>
      <c r="BK146" s="100">
        <f>SUM($BK$147:$BK$156)</f>
        <v>0</v>
      </c>
    </row>
    <row r="147" spans="2:65" s="5" customFormat="1" ht="15.75" customHeight="1">
      <c r="B147" s="16"/>
      <c r="C147" s="103" t="s">
        <v>50</v>
      </c>
      <c r="D147" s="103" t="s">
        <v>84</v>
      </c>
      <c r="E147" s="104" t="s">
        <v>274</v>
      </c>
      <c r="F147" s="105" t="s">
        <v>275</v>
      </c>
      <c r="G147" s="106" t="s">
        <v>128</v>
      </c>
      <c r="H147" s="107">
        <v>255.627</v>
      </c>
      <c r="I147" s="108"/>
      <c r="J147" s="109">
        <f>ROUND($I$147*$H$147,2)</f>
        <v>0</v>
      </c>
      <c r="K147" s="105" t="s">
        <v>129</v>
      </c>
      <c r="L147" s="32"/>
      <c r="M147" s="110"/>
      <c r="N147" s="111" t="s">
        <v>26</v>
      </c>
      <c r="O147" s="17"/>
      <c r="P147" s="17"/>
      <c r="Q147" s="112">
        <v>1E-05</v>
      </c>
      <c r="R147" s="112">
        <f>$Q$147*$H$147</f>
        <v>0.0025562700000000002</v>
      </c>
      <c r="S147" s="112">
        <v>0</v>
      </c>
      <c r="T147" s="113">
        <f>$S$147*$H$147</f>
        <v>0</v>
      </c>
      <c r="AR147" s="47" t="s">
        <v>86</v>
      </c>
      <c r="AT147" s="47" t="s">
        <v>84</v>
      </c>
      <c r="AU147" s="47" t="s">
        <v>39</v>
      </c>
      <c r="AY147" s="5" t="s">
        <v>81</v>
      </c>
      <c r="BE147" s="114">
        <f>IF($N$147="základní",$J$147,0)</f>
        <v>0</v>
      </c>
      <c r="BF147" s="114">
        <f>IF($N$147="snížená",$J$147,0)</f>
        <v>0</v>
      </c>
      <c r="BG147" s="114">
        <f>IF($N$147="zákl. přenesená",$J$147,0)</f>
        <v>0</v>
      </c>
      <c r="BH147" s="114">
        <f>IF($N$147="sníž. přenesená",$J$147,0)</f>
        <v>0</v>
      </c>
      <c r="BI147" s="114">
        <f>IF($N$147="nulová",$J$147,0)</f>
        <v>0</v>
      </c>
      <c r="BJ147" s="47" t="s">
        <v>8</v>
      </c>
      <c r="BK147" s="114">
        <f>ROUND($I$147*$H$147,2)</f>
        <v>0</v>
      </c>
      <c r="BL147" s="47" t="s">
        <v>86</v>
      </c>
      <c r="BM147" s="47" t="s">
        <v>425</v>
      </c>
    </row>
    <row r="148" spans="2:47" s="5" customFormat="1" ht="16.5" customHeight="1">
      <c r="B148" s="16"/>
      <c r="C148" s="17"/>
      <c r="D148" s="115" t="s">
        <v>87</v>
      </c>
      <c r="E148" s="17"/>
      <c r="F148" s="116" t="s">
        <v>276</v>
      </c>
      <c r="G148" s="17"/>
      <c r="H148" s="17"/>
      <c r="J148" s="17"/>
      <c r="K148" s="17"/>
      <c r="L148" s="32"/>
      <c r="M148" s="35"/>
      <c r="N148" s="17"/>
      <c r="O148" s="17"/>
      <c r="P148" s="17"/>
      <c r="Q148" s="17"/>
      <c r="R148" s="17"/>
      <c r="S148" s="17"/>
      <c r="T148" s="36"/>
      <c r="AT148" s="5" t="s">
        <v>87</v>
      </c>
      <c r="AU148" s="5" t="s">
        <v>39</v>
      </c>
    </row>
    <row r="149" spans="2:51" s="5" customFormat="1" ht="15.75" customHeight="1">
      <c r="B149" s="128"/>
      <c r="C149" s="129"/>
      <c r="D149" s="127" t="s">
        <v>130</v>
      </c>
      <c r="E149" s="129"/>
      <c r="F149" s="130" t="s">
        <v>426</v>
      </c>
      <c r="G149" s="129"/>
      <c r="H149" s="131">
        <v>255.627</v>
      </c>
      <c r="J149" s="129"/>
      <c r="K149" s="129"/>
      <c r="L149" s="132"/>
      <c r="M149" s="133"/>
      <c r="N149" s="129"/>
      <c r="O149" s="129"/>
      <c r="P149" s="129"/>
      <c r="Q149" s="129"/>
      <c r="R149" s="129"/>
      <c r="S149" s="129"/>
      <c r="T149" s="134"/>
      <c r="AT149" s="135" t="s">
        <v>130</v>
      </c>
      <c r="AU149" s="135" t="s">
        <v>39</v>
      </c>
      <c r="AV149" s="135" t="s">
        <v>39</v>
      </c>
      <c r="AW149" s="135" t="s">
        <v>61</v>
      </c>
      <c r="AX149" s="135" t="s">
        <v>37</v>
      </c>
      <c r="AY149" s="135" t="s">
        <v>81</v>
      </c>
    </row>
    <row r="150" spans="2:65" s="5" customFormat="1" ht="15.75" customHeight="1">
      <c r="B150" s="16"/>
      <c r="C150" s="103" t="s">
        <v>52</v>
      </c>
      <c r="D150" s="103" t="s">
        <v>84</v>
      </c>
      <c r="E150" s="104" t="s">
        <v>384</v>
      </c>
      <c r="F150" s="105" t="s">
        <v>385</v>
      </c>
      <c r="G150" s="106" t="s">
        <v>128</v>
      </c>
      <c r="H150" s="107">
        <v>255.627</v>
      </c>
      <c r="I150" s="108"/>
      <c r="J150" s="109">
        <f>ROUND($I$150*$H$150,2)</f>
        <v>0</v>
      </c>
      <c r="K150" s="105" t="s">
        <v>129</v>
      </c>
      <c r="L150" s="32"/>
      <c r="M150" s="110"/>
      <c r="N150" s="111" t="s">
        <v>26</v>
      </c>
      <c r="O150" s="17"/>
      <c r="P150" s="17"/>
      <c r="Q150" s="112">
        <v>0.0002</v>
      </c>
      <c r="R150" s="112">
        <f>$Q$150*$H$150</f>
        <v>0.0511254</v>
      </c>
      <c r="S150" s="112">
        <v>0</v>
      </c>
      <c r="T150" s="113">
        <f>$S$150*$H$150</f>
        <v>0</v>
      </c>
      <c r="AR150" s="47" t="s">
        <v>86</v>
      </c>
      <c r="AT150" s="47" t="s">
        <v>84</v>
      </c>
      <c r="AU150" s="47" t="s">
        <v>39</v>
      </c>
      <c r="AY150" s="5" t="s">
        <v>81</v>
      </c>
      <c r="BE150" s="114">
        <f>IF($N$150="základní",$J$150,0)</f>
        <v>0</v>
      </c>
      <c r="BF150" s="114">
        <f>IF($N$150="snížená",$J$150,0)</f>
        <v>0</v>
      </c>
      <c r="BG150" s="114">
        <f>IF($N$150="zákl. přenesená",$J$150,0)</f>
        <v>0</v>
      </c>
      <c r="BH150" s="114">
        <f>IF($N$150="sníž. přenesená",$J$150,0)</f>
        <v>0</v>
      </c>
      <c r="BI150" s="114">
        <f>IF($N$150="nulová",$J$150,0)</f>
        <v>0</v>
      </c>
      <c r="BJ150" s="47" t="s">
        <v>8</v>
      </c>
      <c r="BK150" s="114">
        <f>ROUND($I$150*$H$150,2)</f>
        <v>0</v>
      </c>
      <c r="BL150" s="47" t="s">
        <v>86</v>
      </c>
      <c r="BM150" s="47" t="s">
        <v>427</v>
      </c>
    </row>
    <row r="151" spans="2:47" s="5" customFormat="1" ht="16.5" customHeight="1">
      <c r="B151" s="16"/>
      <c r="C151" s="17"/>
      <c r="D151" s="115" t="s">
        <v>87</v>
      </c>
      <c r="E151" s="17"/>
      <c r="F151" s="116" t="s">
        <v>387</v>
      </c>
      <c r="G151" s="17"/>
      <c r="H151" s="17"/>
      <c r="J151" s="17"/>
      <c r="K151" s="17"/>
      <c r="L151" s="32"/>
      <c r="M151" s="35"/>
      <c r="N151" s="17"/>
      <c r="O151" s="17"/>
      <c r="P151" s="17"/>
      <c r="Q151" s="17"/>
      <c r="R151" s="17"/>
      <c r="S151" s="17"/>
      <c r="T151" s="36"/>
      <c r="AT151" s="5" t="s">
        <v>87</v>
      </c>
      <c r="AU151" s="5" t="s">
        <v>39</v>
      </c>
    </row>
    <row r="152" spans="2:51" s="5" customFormat="1" ht="15.75" customHeight="1">
      <c r="B152" s="128"/>
      <c r="C152" s="129"/>
      <c r="D152" s="127" t="s">
        <v>130</v>
      </c>
      <c r="E152" s="129"/>
      <c r="F152" s="130" t="s">
        <v>426</v>
      </c>
      <c r="G152" s="129"/>
      <c r="H152" s="131">
        <v>255.627</v>
      </c>
      <c r="J152" s="129"/>
      <c r="K152" s="129"/>
      <c r="L152" s="132"/>
      <c r="M152" s="133"/>
      <c r="N152" s="129"/>
      <c r="O152" s="129"/>
      <c r="P152" s="129"/>
      <c r="Q152" s="129"/>
      <c r="R152" s="129"/>
      <c r="S152" s="129"/>
      <c r="T152" s="134"/>
      <c r="AT152" s="135" t="s">
        <v>130</v>
      </c>
      <c r="AU152" s="135" t="s">
        <v>39</v>
      </c>
      <c r="AV152" s="135" t="s">
        <v>39</v>
      </c>
      <c r="AW152" s="135" t="s">
        <v>61</v>
      </c>
      <c r="AX152" s="135" t="s">
        <v>37</v>
      </c>
      <c r="AY152" s="135" t="s">
        <v>81</v>
      </c>
    </row>
    <row r="153" spans="2:65" s="5" customFormat="1" ht="15.75" customHeight="1">
      <c r="B153" s="16"/>
      <c r="C153" s="103" t="s">
        <v>92</v>
      </c>
      <c r="D153" s="103" t="s">
        <v>84</v>
      </c>
      <c r="E153" s="104" t="s">
        <v>278</v>
      </c>
      <c r="F153" s="105" t="s">
        <v>279</v>
      </c>
      <c r="G153" s="106" t="s">
        <v>128</v>
      </c>
      <c r="H153" s="107">
        <v>255.627</v>
      </c>
      <c r="I153" s="108"/>
      <c r="J153" s="109">
        <f>ROUND($I$153*$H$153,2)</f>
        <v>0</v>
      </c>
      <c r="K153" s="105" t="s">
        <v>129</v>
      </c>
      <c r="L153" s="32"/>
      <c r="M153" s="110"/>
      <c r="N153" s="111" t="s">
        <v>26</v>
      </c>
      <c r="O153" s="17"/>
      <c r="P153" s="17"/>
      <c r="Q153" s="112">
        <v>0.00026</v>
      </c>
      <c r="R153" s="112">
        <f>$Q$153*$H$153</f>
        <v>0.06646302</v>
      </c>
      <c r="S153" s="112">
        <v>0</v>
      </c>
      <c r="T153" s="113">
        <f>$S$153*$H$153</f>
        <v>0</v>
      </c>
      <c r="AR153" s="47" t="s">
        <v>86</v>
      </c>
      <c r="AT153" s="47" t="s">
        <v>84</v>
      </c>
      <c r="AU153" s="47" t="s">
        <v>39</v>
      </c>
      <c r="AY153" s="5" t="s">
        <v>81</v>
      </c>
      <c r="BE153" s="114">
        <f>IF($N$153="základní",$J$153,0)</f>
        <v>0</v>
      </c>
      <c r="BF153" s="114">
        <f>IF($N$153="snížená",$J$153,0)</f>
        <v>0</v>
      </c>
      <c r="BG153" s="114">
        <f>IF($N$153="zákl. přenesená",$J$153,0)</f>
        <v>0</v>
      </c>
      <c r="BH153" s="114">
        <f>IF($N$153="sníž. přenesená",$J$153,0)</f>
        <v>0</v>
      </c>
      <c r="BI153" s="114">
        <f>IF($N$153="nulová",$J$153,0)</f>
        <v>0</v>
      </c>
      <c r="BJ153" s="47" t="s">
        <v>8</v>
      </c>
      <c r="BK153" s="114">
        <f>ROUND($I$153*$H$153,2)</f>
        <v>0</v>
      </c>
      <c r="BL153" s="47" t="s">
        <v>86</v>
      </c>
      <c r="BM153" s="47" t="s">
        <v>428</v>
      </c>
    </row>
    <row r="154" spans="2:47" s="5" customFormat="1" ht="27" customHeight="1">
      <c r="B154" s="16"/>
      <c r="C154" s="17"/>
      <c r="D154" s="115" t="s">
        <v>87</v>
      </c>
      <c r="E154" s="17"/>
      <c r="F154" s="116" t="s">
        <v>280</v>
      </c>
      <c r="G154" s="17"/>
      <c r="H154" s="17"/>
      <c r="J154" s="17"/>
      <c r="K154" s="17"/>
      <c r="L154" s="32"/>
      <c r="M154" s="35"/>
      <c r="N154" s="17"/>
      <c r="O154" s="17"/>
      <c r="P154" s="17"/>
      <c r="Q154" s="17"/>
      <c r="R154" s="17"/>
      <c r="S154" s="17"/>
      <c r="T154" s="36"/>
      <c r="AT154" s="5" t="s">
        <v>87</v>
      </c>
      <c r="AU154" s="5" t="s">
        <v>39</v>
      </c>
    </row>
    <row r="155" spans="2:51" s="5" customFormat="1" ht="15.75" customHeight="1">
      <c r="B155" s="128"/>
      <c r="C155" s="129"/>
      <c r="D155" s="127" t="s">
        <v>130</v>
      </c>
      <c r="E155" s="129"/>
      <c r="F155" s="130"/>
      <c r="G155" s="129"/>
      <c r="H155" s="131">
        <v>0</v>
      </c>
      <c r="J155" s="129"/>
      <c r="K155" s="129"/>
      <c r="L155" s="132"/>
      <c r="M155" s="133"/>
      <c r="N155" s="129"/>
      <c r="O155" s="129"/>
      <c r="P155" s="129"/>
      <c r="Q155" s="129"/>
      <c r="R155" s="129"/>
      <c r="S155" s="129"/>
      <c r="T155" s="134"/>
      <c r="AT155" s="135" t="s">
        <v>130</v>
      </c>
      <c r="AU155" s="135" t="s">
        <v>39</v>
      </c>
      <c r="AV155" s="135" t="s">
        <v>39</v>
      </c>
      <c r="AW155" s="135" t="s">
        <v>61</v>
      </c>
      <c r="AX155" s="135" t="s">
        <v>37</v>
      </c>
      <c r="AY155" s="135" t="s">
        <v>81</v>
      </c>
    </row>
    <row r="156" spans="2:51" s="5" customFormat="1" ht="15.75" customHeight="1">
      <c r="B156" s="128"/>
      <c r="C156" s="129"/>
      <c r="D156" s="127" t="s">
        <v>130</v>
      </c>
      <c r="E156" s="129"/>
      <c r="F156" s="130" t="s">
        <v>426</v>
      </c>
      <c r="G156" s="129"/>
      <c r="H156" s="131">
        <v>255.627</v>
      </c>
      <c r="J156" s="129"/>
      <c r="K156" s="129"/>
      <c r="L156" s="132"/>
      <c r="M156" s="133"/>
      <c r="N156" s="129"/>
      <c r="O156" s="129"/>
      <c r="P156" s="129"/>
      <c r="Q156" s="129"/>
      <c r="R156" s="129"/>
      <c r="S156" s="129"/>
      <c r="T156" s="134"/>
      <c r="AT156" s="135" t="s">
        <v>130</v>
      </c>
      <c r="AU156" s="135" t="s">
        <v>39</v>
      </c>
      <c r="AV156" s="135" t="s">
        <v>39</v>
      </c>
      <c r="AW156" s="135" t="s">
        <v>61</v>
      </c>
      <c r="AX156" s="135" t="s">
        <v>37</v>
      </c>
      <c r="AY156" s="135" t="s">
        <v>81</v>
      </c>
    </row>
    <row r="157" spans="2:63" s="90" customFormat="1" ht="30.75" customHeight="1">
      <c r="B157" s="91"/>
      <c r="C157" s="92"/>
      <c r="D157" s="92" t="s">
        <v>36</v>
      </c>
      <c r="E157" s="101" t="s">
        <v>284</v>
      </c>
      <c r="F157" s="101" t="s">
        <v>285</v>
      </c>
      <c r="G157" s="92"/>
      <c r="H157" s="92"/>
      <c r="J157" s="102">
        <f>$BK$157</f>
        <v>0</v>
      </c>
      <c r="K157" s="92"/>
      <c r="L157" s="95"/>
      <c r="M157" s="96"/>
      <c r="N157" s="92"/>
      <c r="O157" s="92"/>
      <c r="P157" s="97">
        <f>SUM($P$158:$P$165)</f>
        <v>0</v>
      </c>
      <c r="Q157" s="92"/>
      <c r="R157" s="97">
        <f>SUM($R$158:$R$165)</f>
        <v>0.0030632000000000003</v>
      </c>
      <c r="S157" s="92"/>
      <c r="T157" s="98">
        <f>SUM($T$158:$T$165)</f>
        <v>0</v>
      </c>
      <c r="AR157" s="99" t="s">
        <v>39</v>
      </c>
      <c r="AT157" s="99" t="s">
        <v>36</v>
      </c>
      <c r="AU157" s="99" t="s">
        <v>8</v>
      </c>
      <c r="AY157" s="99" t="s">
        <v>81</v>
      </c>
      <c r="BK157" s="100">
        <f>SUM($BK$158:$BK$165)</f>
        <v>0</v>
      </c>
    </row>
    <row r="158" spans="2:65" s="5" customFormat="1" ht="15.75" customHeight="1">
      <c r="B158" s="16"/>
      <c r="C158" s="103" t="s">
        <v>429</v>
      </c>
      <c r="D158" s="103" t="s">
        <v>84</v>
      </c>
      <c r="E158" s="104" t="s">
        <v>286</v>
      </c>
      <c r="F158" s="105" t="s">
        <v>287</v>
      </c>
      <c r="G158" s="106" t="s">
        <v>128</v>
      </c>
      <c r="H158" s="107">
        <v>8.753</v>
      </c>
      <c r="I158" s="108"/>
      <c r="J158" s="109">
        <f>ROUND($I$158*$H$158,2)</f>
        <v>0</v>
      </c>
      <c r="K158" s="105" t="s">
        <v>129</v>
      </c>
      <c r="L158" s="32"/>
      <c r="M158" s="110"/>
      <c r="N158" s="111" t="s">
        <v>26</v>
      </c>
      <c r="O158" s="17"/>
      <c r="P158" s="17"/>
      <c r="Q158" s="112">
        <v>0</v>
      </c>
      <c r="R158" s="112">
        <f>$Q$158*$H$158</f>
        <v>0</v>
      </c>
      <c r="S158" s="112">
        <v>0</v>
      </c>
      <c r="T158" s="113">
        <f>$S$158*$H$158</f>
        <v>0</v>
      </c>
      <c r="AR158" s="47" t="s">
        <v>86</v>
      </c>
      <c r="AT158" s="47" t="s">
        <v>84</v>
      </c>
      <c r="AU158" s="47" t="s">
        <v>39</v>
      </c>
      <c r="AY158" s="5" t="s">
        <v>81</v>
      </c>
      <c r="BE158" s="114">
        <f>IF($N$158="základní",$J$158,0)</f>
        <v>0</v>
      </c>
      <c r="BF158" s="114">
        <f>IF($N$158="snížená",$J$158,0)</f>
        <v>0</v>
      </c>
      <c r="BG158" s="114">
        <f>IF($N$158="zákl. přenesená",$J$158,0)</f>
        <v>0</v>
      </c>
      <c r="BH158" s="114">
        <f>IF($N$158="sníž. přenesená",$J$158,0)</f>
        <v>0</v>
      </c>
      <c r="BI158" s="114">
        <f>IF($N$158="nulová",$J$158,0)</f>
        <v>0</v>
      </c>
      <c r="BJ158" s="47" t="s">
        <v>8</v>
      </c>
      <c r="BK158" s="114">
        <f>ROUND($I$158*$H$158,2)</f>
        <v>0</v>
      </c>
      <c r="BL158" s="47" t="s">
        <v>86</v>
      </c>
      <c r="BM158" s="47" t="s">
        <v>430</v>
      </c>
    </row>
    <row r="159" spans="2:47" s="5" customFormat="1" ht="16.5" customHeight="1">
      <c r="B159" s="16"/>
      <c r="C159" s="17"/>
      <c r="D159" s="115" t="s">
        <v>87</v>
      </c>
      <c r="E159" s="17"/>
      <c r="F159" s="116" t="s">
        <v>288</v>
      </c>
      <c r="G159" s="17"/>
      <c r="H159" s="17"/>
      <c r="J159" s="17"/>
      <c r="K159" s="17"/>
      <c r="L159" s="32"/>
      <c r="M159" s="35"/>
      <c r="N159" s="17"/>
      <c r="O159" s="17"/>
      <c r="P159" s="17"/>
      <c r="Q159" s="17"/>
      <c r="R159" s="17"/>
      <c r="S159" s="17"/>
      <c r="T159" s="36"/>
      <c r="AT159" s="5" t="s">
        <v>87</v>
      </c>
      <c r="AU159" s="5" t="s">
        <v>39</v>
      </c>
    </row>
    <row r="160" spans="2:51" s="5" customFormat="1" ht="15.75" customHeight="1">
      <c r="B160" s="128"/>
      <c r="C160" s="129"/>
      <c r="D160" s="127" t="s">
        <v>130</v>
      </c>
      <c r="E160" s="129"/>
      <c r="F160" s="130" t="s">
        <v>391</v>
      </c>
      <c r="G160" s="129"/>
      <c r="H160" s="131">
        <v>4.433</v>
      </c>
      <c r="J160" s="129"/>
      <c r="K160" s="129"/>
      <c r="L160" s="132"/>
      <c r="M160" s="133"/>
      <c r="N160" s="129"/>
      <c r="O160" s="129"/>
      <c r="P160" s="129"/>
      <c r="Q160" s="129"/>
      <c r="R160" s="129"/>
      <c r="S160" s="129"/>
      <c r="T160" s="134"/>
      <c r="AT160" s="135" t="s">
        <v>130</v>
      </c>
      <c r="AU160" s="135" t="s">
        <v>39</v>
      </c>
      <c r="AV160" s="135" t="s">
        <v>39</v>
      </c>
      <c r="AW160" s="135" t="s">
        <v>61</v>
      </c>
      <c r="AX160" s="135" t="s">
        <v>37</v>
      </c>
      <c r="AY160" s="135" t="s">
        <v>81</v>
      </c>
    </row>
    <row r="161" spans="2:51" s="5" customFormat="1" ht="15.75" customHeight="1">
      <c r="B161" s="128"/>
      <c r="C161" s="129"/>
      <c r="D161" s="127" t="s">
        <v>130</v>
      </c>
      <c r="E161" s="129"/>
      <c r="F161" s="130" t="s">
        <v>431</v>
      </c>
      <c r="G161" s="129"/>
      <c r="H161" s="131">
        <v>4.32</v>
      </c>
      <c r="J161" s="129"/>
      <c r="K161" s="129"/>
      <c r="L161" s="132"/>
      <c r="M161" s="133"/>
      <c r="N161" s="129"/>
      <c r="O161" s="129"/>
      <c r="P161" s="129"/>
      <c r="Q161" s="129"/>
      <c r="R161" s="129"/>
      <c r="S161" s="129"/>
      <c r="T161" s="134"/>
      <c r="AT161" s="135" t="s">
        <v>130</v>
      </c>
      <c r="AU161" s="135" t="s">
        <v>39</v>
      </c>
      <c r="AV161" s="135" t="s">
        <v>39</v>
      </c>
      <c r="AW161" s="135" t="s">
        <v>61</v>
      </c>
      <c r="AX161" s="135" t="s">
        <v>37</v>
      </c>
      <c r="AY161" s="135" t="s">
        <v>81</v>
      </c>
    </row>
    <row r="162" spans="2:65" s="5" customFormat="1" ht="15.75" customHeight="1">
      <c r="B162" s="16"/>
      <c r="C162" s="117" t="s">
        <v>432</v>
      </c>
      <c r="D162" s="117" t="s">
        <v>88</v>
      </c>
      <c r="E162" s="118" t="s">
        <v>289</v>
      </c>
      <c r="F162" s="119" t="s">
        <v>433</v>
      </c>
      <c r="G162" s="120" t="s">
        <v>291</v>
      </c>
      <c r="H162" s="121">
        <v>2.188</v>
      </c>
      <c r="I162" s="122"/>
      <c r="J162" s="123">
        <f>ROUND($I$162*$H$162,2)</f>
        <v>0</v>
      </c>
      <c r="K162" s="119" t="s">
        <v>129</v>
      </c>
      <c r="L162" s="124"/>
      <c r="M162" s="125"/>
      <c r="N162" s="126" t="s">
        <v>26</v>
      </c>
      <c r="O162" s="17"/>
      <c r="P162" s="17"/>
      <c r="Q162" s="112">
        <v>0.0014</v>
      </c>
      <c r="R162" s="112">
        <f>$Q$162*$H$162</f>
        <v>0.0030632000000000003</v>
      </c>
      <c r="S162" s="112">
        <v>0</v>
      </c>
      <c r="T162" s="113">
        <f>$S$162*$H$162</f>
        <v>0</v>
      </c>
      <c r="AR162" s="47" t="s">
        <v>90</v>
      </c>
      <c r="AT162" s="47" t="s">
        <v>88</v>
      </c>
      <c r="AU162" s="47" t="s">
        <v>39</v>
      </c>
      <c r="AY162" s="5" t="s">
        <v>81</v>
      </c>
      <c r="BE162" s="114">
        <f>IF($N$162="základní",$J$162,0)</f>
        <v>0</v>
      </c>
      <c r="BF162" s="114">
        <f>IF($N$162="snížená",$J$162,0)</f>
        <v>0</v>
      </c>
      <c r="BG162" s="114">
        <f>IF($N$162="zákl. přenesená",$J$162,0)</f>
        <v>0</v>
      </c>
      <c r="BH162" s="114">
        <f>IF($N$162="sníž. přenesená",$J$162,0)</f>
        <v>0</v>
      </c>
      <c r="BI162" s="114">
        <f>IF($N$162="nulová",$J$162,0)</f>
        <v>0</v>
      </c>
      <c r="BJ162" s="47" t="s">
        <v>8</v>
      </c>
      <c r="BK162" s="114">
        <f>ROUND($I$162*$H$162,2)</f>
        <v>0</v>
      </c>
      <c r="BL162" s="47" t="s">
        <v>86</v>
      </c>
      <c r="BM162" s="47" t="s">
        <v>434</v>
      </c>
    </row>
    <row r="163" spans="2:47" s="5" customFormat="1" ht="16.5" customHeight="1">
      <c r="B163" s="16"/>
      <c r="C163" s="17"/>
      <c r="D163" s="115" t="s">
        <v>87</v>
      </c>
      <c r="E163" s="17"/>
      <c r="F163" s="116" t="s">
        <v>435</v>
      </c>
      <c r="G163" s="17"/>
      <c r="H163" s="17"/>
      <c r="J163" s="17"/>
      <c r="K163" s="17"/>
      <c r="L163" s="32"/>
      <c r="M163" s="35"/>
      <c r="N163" s="17"/>
      <c r="O163" s="17"/>
      <c r="P163" s="17"/>
      <c r="Q163" s="17"/>
      <c r="R163" s="17"/>
      <c r="S163" s="17"/>
      <c r="T163" s="36"/>
      <c r="AT163" s="5" t="s">
        <v>87</v>
      </c>
      <c r="AU163" s="5" t="s">
        <v>39</v>
      </c>
    </row>
    <row r="164" spans="2:51" s="5" customFormat="1" ht="15.75" customHeight="1">
      <c r="B164" s="128"/>
      <c r="C164" s="129"/>
      <c r="D164" s="127" t="s">
        <v>130</v>
      </c>
      <c r="E164" s="129"/>
      <c r="F164" s="130" t="s">
        <v>436</v>
      </c>
      <c r="G164" s="129"/>
      <c r="H164" s="131">
        <v>1.08</v>
      </c>
      <c r="J164" s="129"/>
      <c r="K164" s="129"/>
      <c r="L164" s="132"/>
      <c r="M164" s="133"/>
      <c r="N164" s="129"/>
      <c r="O164" s="129"/>
      <c r="P164" s="129"/>
      <c r="Q164" s="129"/>
      <c r="R164" s="129"/>
      <c r="S164" s="129"/>
      <c r="T164" s="134"/>
      <c r="AT164" s="135" t="s">
        <v>130</v>
      </c>
      <c r="AU164" s="135" t="s">
        <v>39</v>
      </c>
      <c r="AV164" s="135" t="s">
        <v>39</v>
      </c>
      <c r="AW164" s="135" t="s">
        <v>61</v>
      </c>
      <c r="AX164" s="135" t="s">
        <v>37</v>
      </c>
      <c r="AY164" s="135" t="s">
        <v>81</v>
      </c>
    </row>
    <row r="165" spans="2:51" s="5" customFormat="1" ht="15.75" customHeight="1">
      <c r="B165" s="128"/>
      <c r="C165" s="129"/>
      <c r="D165" s="127" t="s">
        <v>130</v>
      </c>
      <c r="E165" s="129"/>
      <c r="F165" s="130" t="s">
        <v>398</v>
      </c>
      <c r="G165" s="129"/>
      <c r="H165" s="131">
        <v>1.108</v>
      </c>
      <c r="J165" s="129"/>
      <c r="K165" s="129"/>
      <c r="L165" s="132"/>
      <c r="M165" s="136"/>
      <c r="N165" s="137"/>
      <c r="O165" s="137"/>
      <c r="P165" s="137"/>
      <c r="Q165" s="137"/>
      <c r="R165" s="137"/>
      <c r="S165" s="137"/>
      <c r="T165" s="138"/>
      <c r="AT165" s="135" t="s">
        <v>130</v>
      </c>
      <c r="AU165" s="135" t="s">
        <v>39</v>
      </c>
      <c r="AV165" s="135" t="s">
        <v>39</v>
      </c>
      <c r="AW165" s="135" t="s">
        <v>61</v>
      </c>
      <c r="AX165" s="135" t="s">
        <v>37</v>
      </c>
      <c r="AY165" s="135" t="s">
        <v>81</v>
      </c>
    </row>
    <row r="166" spans="2:12" s="5" customFormat="1" ht="7.5" customHeight="1">
      <c r="B166" s="27"/>
      <c r="C166" s="28"/>
      <c r="D166" s="28"/>
      <c r="E166" s="28"/>
      <c r="F166" s="28"/>
      <c r="G166" s="28"/>
      <c r="H166" s="28"/>
      <c r="I166" s="59"/>
      <c r="J166" s="28"/>
      <c r="K166" s="28"/>
      <c r="L166" s="32"/>
    </row>
    <row r="313" s="2" customFormat="1" ht="14.25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4"/>
      <c r="B1" s="141"/>
      <c r="C1" s="141"/>
      <c r="D1" s="140" t="s">
        <v>0</v>
      </c>
      <c r="E1" s="141"/>
      <c r="F1" s="142" t="s">
        <v>796</v>
      </c>
      <c r="G1" s="220" t="s">
        <v>797</v>
      </c>
      <c r="H1" s="220"/>
      <c r="I1" s="141"/>
      <c r="J1" s="142" t="s">
        <v>798</v>
      </c>
      <c r="K1" s="140" t="s">
        <v>54</v>
      </c>
      <c r="L1" s="142" t="s">
        <v>799</v>
      </c>
      <c r="M1" s="142"/>
      <c r="N1" s="142"/>
      <c r="O1" s="142"/>
      <c r="P1" s="142"/>
      <c r="Q1" s="142"/>
      <c r="R1" s="142"/>
      <c r="S1" s="142"/>
      <c r="T1" s="142"/>
      <c r="U1" s="139"/>
      <c r="V1" s="13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2"/>
      <c r="L2" s="221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2" t="s">
        <v>47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45"/>
      <c r="J3" s="7"/>
      <c r="K3" s="8"/>
      <c r="AT3" s="2" t="s">
        <v>39</v>
      </c>
    </row>
    <row r="4" spans="2:46" s="2" customFormat="1" ht="37.5" customHeight="1">
      <c r="B4" s="9"/>
      <c r="C4" s="10"/>
      <c r="D4" s="11" t="s">
        <v>55</v>
      </c>
      <c r="E4" s="10"/>
      <c r="F4" s="10"/>
      <c r="G4" s="10"/>
      <c r="H4" s="10"/>
      <c r="J4" s="10"/>
      <c r="K4" s="12"/>
      <c r="M4" s="13" t="s">
        <v>4</v>
      </c>
      <c r="AT4" s="2" t="s">
        <v>1</v>
      </c>
    </row>
    <row r="5" spans="2:11" s="2" customFormat="1" ht="7.5" customHeight="1">
      <c r="B5" s="9"/>
      <c r="C5" s="10"/>
      <c r="D5" s="10"/>
      <c r="E5" s="10"/>
      <c r="F5" s="10"/>
      <c r="G5" s="10"/>
      <c r="H5" s="10"/>
      <c r="J5" s="10"/>
      <c r="K5" s="12"/>
    </row>
    <row r="6" spans="2:11" s="2" customFormat="1" ht="15.75" customHeight="1">
      <c r="B6" s="9"/>
      <c r="C6" s="10"/>
      <c r="D6" s="15" t="s">
        <v>5</v>
      </c>
      <c r="E6" s="10"/>
      <c r="F6" s="10"/>
      <c r="G6" s="10"/>
      <c r="H6" s="10"/>
      <c r="J6" s="10"/>
      <c r="K6" s="12"/>
    </row>
    <row r="7" spans="2:11" s="2" customFormat="1" ht="15.75" customHeight="1">
      <c r="B7" s="9"/>
      <c r="C7" s="10"/>
      <c r="D7" s="10"/>
      <c r="E7" s="223" t="e">
        <f>#REF!</f>
        <v>#REF!</v>
      </c>
      <c r="F7" s="224"/>
      <c r="G7" s="224"/>
      <c r="H7" s="224"/>
      <c r="J7" s="10"/>
      <c r="K7" s="12"/>
    </row>
    <row r="8" spans="2:11" s="5" customFormat="1" ht="15.75" customHeight="1">
      <c r="B8" s="16"/>
      <c r="C8" s="17"/>
      <c r="D8" s="15" t="s">
        <v>56</v>
      </c>
      <c r="E8" s="17"/>
      <c r="F8" s="17"/>
      <c r="G8" s="17"/>
      <c r="H8" s="17"/>
      <c r="J8" s="17"/>
      <c r="K8" s="18"/>
    </row>
    <row r="9" spans="2:11" s="5" customFormat="1" ht="37.5" customHeight="1">
      <c r="B9" s="16"/>
      <c r="C9" s="17"/>
      <c r="D9" s="17"/>
      <c r="E9" s="218" t="s">
        <v>437</v>
      </c>
      <c r="F9" s="219"/>
      <c r="G9" s="219"/>
      <c r="H9" s="219"/>
      <c r="J9" s="17"/>
      <c r="K9" s="18"/>
    </row>
    <row r="10" spans="2:11" s="5" customFormat="1" ht="14.25" customHeight="1">
      <c r="B10" s="16"/>
      <c r="C10" s="17"/>
      <c r="D10" s="17"/>
      <c r="E10" s="17"/>
      <c r="F10" s="17"/>
      <c r="G10" s="17"/>
      <c r="H10" s="17"/>
      <c r="J10" s="17"/>
      <c r="K10" s="18"/>
    </row>
    <row r="11" spans="2:11" s="5" customFormat="1" ht="15" customHeight="1">
      <c r="B11" s="16"/>
      <c r="C11" s="17"/>
      <c r="D11" s="15" t="s">
        <v>6</v>
      </c>
      <c r="E11" s="17"/>
      <c r="F11" s="14"/>
      <c r="G11" s="17"/>
      <c r="H11" s="17"/>
      <c r="I11" s="46" t="s">
        <v>7</v>
      </c>
      <c r="J11" s="14"/>
      <c r="K11" s="18"/>
    </row>
    <row r="12" spans="2:11" s="5" customFormat="1" ht="15" customHeight="1">
      <c r="B12" s="16"/>
      <c r="C12" s="17"/>
      <c r="D12" s="15" t="s">
        <v>9</v>
      </c>
      <c r="E12" s="17"/>
      <c r="F12" s="14" t="s">
        <v>10</v>
      </c>
      <c r="G12" s="17"/>
      <c r="H12" s="17"/>
      <c r="I12" s="46" t="s">
        <v>11</v>
      </c>
      <c r="J12" s="33" t="e">
        <f>#REF!</f>
        <v>#REF!</v>
      </c>
      <c r="K12" s="18"/>
    </row>
    <row r="13" spans="2:11" s="5" customFormat="1" ht="12" customHeight="1">
      <c r="B13" s="16"/>
      <c r="C13" s="17"/>
      <c r="D13" s="17"/>
      <c r="E13" s="17"/>
      <c r="F13" s="17"/>
      <c r="G13" s="17"/>
      <c r="H13" s="17"/>
      <c r="J13" s="17"/>
      <c r="K13" s="18"/>
    </row>
    <row r="14" spans="2:11" s="5" customFormat="1" ht="15" customHeight="1">
      <c r="B14" s="16"/>
      <c r="C14" s="17"/>
      <c r="D14" s="15" t="s">
        <v>13</v>
      </c>
      <c r="E14" s="17"/>
      <c r="F14" s="17"/>
      <c r="G14" s="17"/>
      <c r="H14" s="17"/>
      <c r="I14" s="46" t="s">
        <v>14</v>
      </c>
      <c r="J14" s="14"/>
      <c r="K14" s="18"/>
    </row>
    <row r="15" spans="2:11" s="5" customFormat="1" ht="18.75" customHeight="1">
      <c r="B15" s="16"/>
      <c r="C15" s="17"/>
      <c r="D15" s="17"/>
      <c r="E15" s="14" t="s">
        <v>15</v>
      </c>
      <c r="F15" s="17"/>
      <c r="G15" s="17"/>
      <c r="H15" s="17"/>
      <c r="I15" s="46" t="s">
        <v>16</v>
      </c>
      <c r="J15" s="14"/>
      <c r="K15" s="18"/>
    </row>
    <row r="16" spans="2:11" s="5" customFormat="1" ht="7.5" customHeight="1">
      <c r="B16" s="16"/>
      <c r="C16" s="17"/>
      <c r="D16" s="17"/>
      <c r="E16" s="17"/>
      <c r="F16" s="17"/>
      <c r="G16" s="17"/>
      <c r="H16" s="17"/>
      <c r="J16" s="17"/>
      <c r="K16" s="18"/>
    </row>
    <row r="17" spans="2:11" s="5" customFormat="1" ht="15" customHeight="1">
      <c r="B17" s="16"/>
      <c r="C17" s="17"/>
      <c r="D17" s="15" t="s">
        <v>17</v>
      </c>
      <c r="E17" s="17"/>
      <c r="F17" s="17"/>
      <c r="G17" s="17"/>
      <c r="H17" s="17"/>
      <c r="I17" s="46" t="s">
        <v>14</v>
      </c>
      <c r="J17" s="14" t="e">
        <f>IF(#REF!="Vyplň údaj","",IF(#REF!="","",#REF!))</f>
        <v>#REF!</v>
      </c>
      <c r="K17" s="18"/>
    </row>
    <row r="18" spans="2:11" s="5" customFormat="1" ht="18.75" customHeight="1">
      <c r="B18" s="16"/>
      <c r="C18" s="17"/>
      <c r="D18" s="17"/>
      <c r="E18" s="14" t="e">
        <f>IF(#REF!="Vyplň údaj","",IF(#REF!="","",#REF!))</f>
        <v>#REF!</v>
      </c>
      <c r="F18" s="17"/>
      <c r="G18" s="17"/>
      <c r="H18" s="17"/>
      <c r="I18" s="46" t="s">
        <v>16</v>
      </c>
      <c r="J18" s="14" t="e">
        <f>IF(#REF!="Vyplň údaj","",IF(#REF!="","",#REF!))</f>
        <v>#REF!</v>
      </c>
      <c r="K18" s="18"/>
    </row>
    <row r="19" spans="2:11" s="5" customFormat="1" ht="7.5" customHeight="1">
      <c r="B19" s="16"/>
      <c r="C19" s="17"/>
      <c r="D19" s="17"/>
      <c r="E19" s="17"/>
      <c r="F19" s="17"/>
      <c r="G19" s="17"/>
      <c r="H19" s="17"/>
      <c r="J19" s="17"/>
      <c r="K19" s="18"/>
    </row>
    <row r="20" spans="2:11" s="5" customFormat="1" ht="15" customHeight="1">
      <c r="B20" s="16"/>
      <c r="C20" s="17"/>
      <c r="D20" s="15" t="s">
        <v>18</v>
      </c>
      <c r="E20" s="17"/>
      <c r="F20" s="17"/>
      <c r="G20" s="17"/>
      <c r="H20" s="17"/>
      <c r="I20" s="46" t="s">
        <v>14</v>
      </c>
      <c r="J20" s="14"/>
      <c r="K20" s="18"/>
    </row>
    <row r="21" spans="2:11" s="5" customFormat="1" ht="18.75" customHeight="1">
      <c r="B21" s="16"/>
      <c r="C21" s="17"/>
      <c r="D21" s="17"/>
      <c r="E21" s="14" t="s">
        <v>19</v>
      </c>
      <c r="F21" s="17"/>
      <c r="G21" s="17"/>
      <c r="H21" s="17"/>
      <c r="I21" s="46" t="s">
        <v>16</v>
      </c>
      <c r="J21" s="14"/>
      <c r="K21" s="18"/>
    </row>
    <row r="22" spans="2:11" s="5" customFormat="1" ht="7.5" customHeight="1">
      <c r="B22" s="16"/>
      <c r="C22" s="17"/>
      <c r="D22" s="17"/>
      <c r="E22" s="17"/>
      <c r="F22" s="17"/>
      <c r="G22" s="17"/>
      <c r="H22" s="17"/>
      <c r="J22" s="17"/>
      <c r="K22" s="18"/>
    </row>
    <row r="23" spans="2:11" s="5" customFormat="1" ht="15" customHeight="1">
      <c r="B23" s="16"/>
      <c r="C23" s="17"/>
      <c r="D23" s="15" t="s">
        <v>20</v>
      </c>
      <c r="E23" s="17"/>
      <c r="F23" s="17"/>
      <c r="G23" s="17"/>
      <c r="H23" s="17"/>
      <c r="J23" s="17"/>
      <c r="K23" s="18"/>
    </row>
    <row r="24" spans="2:11" s="47" customFormat="1" ht="15.75" customHeight="1">
      <c r="B24" s="48"/>
      <c r="C24" s="49"/>
      <c r="D24" s="49"/>
      <c r="E24" s="225"/>
      <c r="F24" s="226"/>
      <c r="G24" s="226"/>
      <c r="H24" s="226"/>
      <c r="J24" s="49"/>
      <c r="K24" s="50"/>
    </row>
    <row r="25" spans="2:11" s="5" customFormat="1" ht="7.5" customHeight="1">
      <c r="B25" s="16"/>
      <c r="C25" s="17"/>
      <c r="D25" s="17"/>
      <c r="E25" s="17"/>
      <c r="F25" s="17"/>
      <c r="G25" s="17"/>
      <c r="H25" s="17"/>
      <c r="J25" s="17"/>
      <c r="K25" s="18"/>
    </row>
    <row r="26" spans="2:11" s="5" customFormat="1" ht="7.5" customHeight="1">
      <c r="B26" s="16"/>
      <c r="C26" s="17"/>
      <c r="D26" s="41"/>
      <c r="E26" s="41"/>
      <c r="F26" s="41"/>
      <c r="G26" s="41"/>
      <c r="H26" s="41"/>
      <c r="I26" s="34"/>
      <c r="J26" s="41"/>
      <c r="K26" s="51"/>
    </row>
    <row r="27" spans="2:11" s="5" customFormat="1" ht="26.25" customHeight="1">
      <c r="B27" s="16"/>
      <c r="C27" s="17"/>
      <c r="D27" s="52" t="s">
        <v>21</v>
      </c>
      <c r="E27" s="17"/>
      <c r="F27" s="17"/>
      <c r="G27" s="17"/>
      <c r="H27" s="17"/>
      <c r="J27" s="43">
        <f>ROUNDUP($J$96,2)</f>
        <v>0</v>
      </c>
      <c r="K27" s="18"/>
    </row>
    <row r="28" spans="2:11" s="5" customFormat="1" ht="7.5" customHeight="1">
      <c r="B28" s="16"/>
      <c r="C28" s="17"/>
      <c r="D28" s="41"/>
      <c r="E28" s="41"/>
      <c r="F28" s="41"/>
      <c r="G28" s="41"/>
      <c r="H28" s="41"/>
      <c r="I28" s="34"/>
      <c r="J28" s="41"/>
      <c r="K28" s="51"/>
    </row>
    <row r="29" spans="2:11" s="5" customFormat="1" ht="15" customHeight="1">
      <c r="B29" s="16"/>
      <c r="C29" s="17"/>
      <c r="D29" s="17"/>
      <c r="E29" s="17"/>
      <c r="F29" s="19" t="s">
        <v>23</v>
      </c>
      <c r="G29" s="17"/>
      <c r="H29" s="17"/>
      <c r="I29" s="53" t="s">
        <v>22</v>
      </c>
      <c r="J29" s="19" t="s">
        <v>24</v>
      </c>
      <c r="K29" s="18"/>
    </row>
    <row r="30" spans="2:11" s="5" customFormat="1" ht="15" customHeight="1">
      <c r="B30" s="16"/>
      <c r="C30" s="17"/>
      <c r="D30" s="20" t="s">
        <v>25</v>
      </c>
      <c r="E30" s="20" t="s">
        <v>26</v>
      </c>
      <c r="F30" s="54">
        <f>ROUNDUP(SUM($BE$96:$BE$248),2)</f>
        <v>0</v>
      </c>
      <c r="G30" s="17"/>
      <c r="H30" s="17"/>
      <c r="I30" s="55">
        <v>0.21</v>
      </c>
      <c r="J30" s="54">
        <f>ROUNDUP(SUM($BE$96:$BE$248)*$I$30,1)</f>
        <v>0</v>
      </c>
      <c r="K30" s="18"/>
    </row>
    <row r="31" spans="2:11" s="5" customFormat="1" ht="15" customHeight="1">
      <c r="B31" s="16"/>
      <c r="C31" s="17"/>
      <c r="D31" s="17"/>
      <c r="E31" s="20" t="s">
        <v>27</v>
      </c>
      <c r="F31" s="54">
        <f>ROUNDUP(SUM($BF$96:$BF$248),2)</f>
        <v>0</v>
      </c>
      <c r="G31" s="17"/>
      <c r="H31" s="17"/>
      <c r="I31" s="55">
        <v>0.15</v>
      </c>
      <c r="J31" s="54">
        <f>ROUNDUP(SUM($BF$96:$BF$248)*$I$31,1)</f>
        <v>0</v>
      </c>
      <c r="K31" s="18"/>
    </row>
    <row r="32" spans="2:11" s="5" customFormat="1" ht="15" customHeight="1" hidden="1">
      <c r="B32" s="16"/>
      <c r="C32" s="17"/>
      <c r="D32" s="17"/>
      <c r="E32" s="20" t="s">
        <v>28</v>
      </c>
      <c r="F32" s="54">
        <f>ROUNDUP(SUM($BG$96:$BG$248),2)</f>
        <v>0</v>
      </c>
      <c r="G32" s="17"/>
      <c r="H32" s="17"/>
      <c r="I32" s="55">
        <v>0.21</v>
      </c>
      <c r="J32" s="54">
        <v>0</v>
      </c>
      <c r="K32" s="18"/>
    </row>
    <row r="33" spans="2:11" s="5" customFormat="1" ht="15" customHeight="1" hidden="1">
      <c r="B33" s="16"/>
      <c r="C33" s="17"/>
      <c r="D33" s="17"/>
      <c r="E33" s="20" t="s">
        <v>29</v>
      </c>
      <c r="F33" s="54">
        <f>ROUNDUP(SUM($BH$96:$BH$248),2)</f>
        <v>0</v>
      </c>
      <c r="G33" s="17"/>
      <c r="H33" s="17"/>
      <c r="I33" s="55">
        <v>0.15</v>
      </c>
      <c r="J33" s="54">
        <v>0</v>
      </c>
      <c r="K33" s="18"/>
    </row>
    <row r="34" spans="2:11" s="5" customFormat="1" ht="15" customHeight="1" hidden="1">
      <c r="B34" s="16"/>
      <c r="C34" s="17"/>
      <c r="D34" s="17"/>
      <c r="E34" s="20" t="s">
        <v>30</v>
      </c>
      <c r="F34" s="54">
        <f>ROUNDUP(SUM($BI$96:$BI$248),2)</f>
        <v>0</v>
      </c>
      <c r="G34" s="17"/>
      <c r="H34" s="17"/>
      <c r="I34" s="55">
        <v>0</v>
      </c>
      <c r="J34" s="54">
        <v>0</v>
      </c>
      <c r="K34" s="18"/>
    </row>
    <row r="35" spans="2:11" s="5" customFormat="1" ht="7.5" customHeight="1">
      <c r="B35" s="16"/>
      <c r="C35" s="17"/>
      <c r="D35" s="17"/>
      <c r="E35" s="17"/>
      <c r="F35" s="17"/>
      <c r="G35" s="17"/>
      <c r="H35" s="17"/>
      <c r="J35" s="17"/>
      <c r="K35" s="18"/>
    </row>
    <row r="36" spans="2:11" s="5" customFormat="1" ht="26.25" customHeight="1">
      <c r="B36" s="16"/>
      <c r="C36" s="21"/>
      <c r="D36" s="22" t="s">
        <v>31</v>
      </c>
      <c r="E36" s="23"/>
      <c r="F36" s="23"/>
      <c r="G36" s="56" t="s">
        <v>32</v>
      </c>
      <c r="H36" s="24" t="s">
        <v>33</v>
      </c>
      <c r="I36" s="57"/>
      <c r="J36" s="25">
        <f>ROUNDUP(SUM($J$27:$J$34),2)</f>
        <v>0</v>
      </c>
      <c r="K36" s="58"/>
    </row>
    <row r="37" spans="2:11" s="5" customFormat="1" ht="15" customHeight="1">
      <c r="B37" s="27"/>
      <c r="C37" s="28"/>
      <c r="D37" s="28"/>
      <c r="E37" s="28"/>
      <c r="F37" s="28"/>
      <c r="G37" s="28"/>
      <c r="H37" s="28"/>
      <c r="I37" s="59"/>
      <c r="J37" s="28"/>
      <c r="K37" s="29"/>
    </row>
    <row r="41" spans="2:11" s="5" customFormat="1" ht="7.5" customHeight="1">
      <c r="B41" s="60"/>
      <c r="C41" s="61"/>
      <c r="D41" s="61"/>
      <c r="E41" s="61"/>
      <c r="F41" s="61"/>
      <c r="G41" s="61"/>
      <c r="H41" s="61"/>
      <c r="I41" s="61"/>
      <c r="J41" s="61"/>
      <c r="K41" s="62"/>
    </row>
    <row r="42" spans="2:11" s="5" customFormat="1" ht="37.5" customHeight="1">
      <c r="B42" s="16"/>
      <c r="C42" s="11" t="s">
        <v>57</v>
      </c>
      <c r="D42" s="17"/>
      <c r="E42" s="17"/>
      <c r="F42" s="17"/>
      <c r="G42" s="17"/>
      <c r="H42" s="17"/>
      <c r="J42" s="17"/>
      <c r="K42" s="18"/>
    </row>
    <row r="43" spans="2:11" s="5" customFormat="1" ht="7.5" customHeight="1">
      <c r="B43" s="16"/>
      <c r="C43" s="17"/>
      <c r="D43" s="17"/>
      <c r="E43" s="17"/>
      <c r="F43" s="17"/>
      <c r="G43" s="17"/>
      <c r="H43" s="17"/>
      <c r="J43" s="17"/>
      <c r="K43" s="18"/>
    </row>
    <row r="44" spans="2:11" s="5" customFormat="1" ht="15" customHeight="1">
      <c r="B44" s="16"/>
      <c r="C44" s="15" t="s">
        <v>5</v>
      </c>
      <c r="D44" s="17"/>
      <c r="E44" s="17"/>
      <c r="F44" s="17"/>
      <c r="G44" s="17"/>
      <c r="H44" s="17"/>
      <c r="J44" s="17"/>
      <c r="K44" s="18"/>
    </row>
    <row r="45" spans="2:11" s="5" customFormat="1" ht="16.5" customHeight="1">
      <c r="B45" s="16"/>
      <c r="C45" s="17"/>
      <c r="D45" s="17"/>
      <c r="E45" s="223" t="e">
        <f>$E$7</f>
        <v>#REF!</v>
      </c>
      <c r="F45" s="219"/>
      <c r="G45" s="219"/>
      <c r="H45" s="219"/>
      <c r="J45" s="17"/>
      <c r="K45" s="18"/>
    </row>
    <row r="46" spans="2:11" s="5" customFormat="1" ht="15" customHeight="1">
      <c r="B46" s="16"/>
      <c r="C46" s="15" t="s">
        <v>56</v>
      </c>
      <c r="D46" s="17"/>
      <c r="E46" s="17"/>
      <c r="F46" s="17"/>
      <c r="G46" s="17"/>
      <c r="H46" s="17"/>
      <c r="J46" s="17"/>
      <c r="K46" s="18"/>
    </row>
    <row r="47" spans="2:11" s="5" customFormat="1" ht="19.5" customHeight="1">
      <c r="B47" s="16"/>
      <c r="C47" s="17"/>
      <c r="D47" s="17"/>
      <c r="E47" s="218" t="str">
        <f>$E$9</f>
        <v>23 - SO 02 - MOURY</v>
      </c>
      <c r="F47" s="219"/>
      <c r="G47" s="219"/>
      <c r="H47" s="219"/>
      <c r="J47" s="17"/>
      <c r="K47" s="18"/>
    </row>
    <row r="48" spans="2:11" s="5" customFormat="1" ht="7.5" customHeight="1">
      <c r="B48" s="16"/>
      <c r="C48" s="17"/>
      <c r="D48" s="17"/>
      <c r="E48" s="17"/>
      <c r="F48" s="17"/>
      <c r="G48" s="17"/>
      <c r="H48" s="17"/>
      <c r="J48" s="17"/>
      <c r="K48" s="18"/>
    </row>
    <row r="49" spans="2:11" s="5" customFormat="1" ht="18.75" customHeight="1">
      <c r="B49" s="16"/>
      <c r="C49" s="15" t="s">
        <v>9</v>
      </c>
      <c r="D49" s="17"/>
      <c r="E49" s="17"/>
      <c r="F49" s="14" t="str">
        <f>$F$12</f>
        <v>Komořany</v>
      </c>
      <c r="G49" s="17"/>
      <c r="H49" s="17"/>
      <c r="I49" s="46" t="s">
        <v>11</v>
      </c>
      <c r="J49" s="33" t="e">
        <f>IF($J$12="","",$J$12)</f>
        <v>#REF!</v>
      </c>
      <c r="K49" s="18"/>
    </row>
    <row r="50" spans="2:11" s="5" customFormat="1" ht="7.5" customHeight="1">
      <c r="B50" s="16"/>
      <c r="C50" s="17"/>
      <c r="D50" s="17"/>
      <c r="E50" s="17"/>
      <c r="F50" s="17"/>
      <c r="G50" s="17"/>
      <c r="H50" s="17"/>
      <c r="J50" s="17"/>
      <c r="K50" s="18"/>
    </row>
    <row r="51" spans="2:11" s="5" customFormat="1" ht="15.75" customHeight="1">
      <c r="B51" s="16"/>
      <c r="C51" s="15" t="s">
        <v>13</v>
      </c>
      <c r="D51" s="17"/>
      <c r="E51" s="17"/>
      <c r="F51" s="14" t="str">
        <f>$E$15</f>
        <v>Severní energetická a.s.</v>
      </c>
      <c r="G51" s="17"/>
      <c r="H51" s="17"/>
      <c r="I51" s="46" t="s">
        <v>18</v>
      </c>
      <c r="J51" s="14" t="str">
        <f>$E$21</f>
        <v>Ing. Vlastimil Brabec</v>
      </c>
      <c r="K51" s="18"/>
    </row>
    <row r="52" spans="2:11" s="5" customFormat="1" ht="15" customHeight="1">
      <c r="B52" s="16"/>
      <c r="C52" s="15" t="s">
        <v>17</v>
      </c>
      <c r="D52" s="17"/>
      <c r="E52" s="17"/>
      <c r="F52" s="14" t="e">
        <f>IF($E$18="","",$E$18)</f>
        <v>#REF!</v>
      </c>
      <c r="G52" s="17"/>
      <c r="H52" s="17"/>
      <c r="J52" s="17"/>
      <c r="K52" s="18"/>
    </row>
    <row r="53" spans="2:11" s="5" customFormat="1" ht="11.25" customHeight="1">
      <c r="B53" s="16"/>
      <c r="C53" s="17"/>
      <c r="D53" s="17"/>
      <c r="E53" s="17"/>
      <c r="F53" s="17"/>
      <c r="G53" s="17"/>
      <c r="H53" s="17"/>
      <c r="J53" s="17"/>
      <c r="K53" s="18"/>
    </row>
    <row r="54" spans="2:11" s="5" customFormat="1" ht="30" customHeight="1">
      <c r="B54" s="16"/>
      <c r="C54" s="63" t="s">
        <v>58</v>
      </c>
      <c r="D54" s="21"/>
      <c r="E54" s="21"/>
      <c r="F54" s="21"/>
      <c r="G54" s="21"/>
      <c r="H54" s="21"/>
      <c r="I54" s="64"/>
      <c r="J54" s="65" t="s">
        <v>59</v>
      </c>
      <c r="K54" s="26"/>
    </row>
    <row r="55" spans="2:11" s="5" customFormat="1" ht="11.25" customHeight="1">
      <c r="B55" s="16"/>
      <c r="C55" s="17"/>
      <c r="D55" s="17"/>
      <c r="E55" s="17"/>
      <c r="F55" s="17"/>
      <c r="G55" s="17"/>
      <c r="H55" s="17"/>
      <c r="J55" s="17"/>
      <c r="K55" s="18"/>
    </row>
    <row r="56" spans="2:47" s="5" customFormat="1" ht="30" customHeight="1">
      <c r="B56" s="16"/>
      <c r="C56" s="42" t="s">
        <v>60</v>
      </c>
      <c r="D56" s="17"/>
      <c r="E56" s="17"/>
      <c r="F56" s="17"/>
      <c r="G56" s="17"/>
      <c r="H56" s="17"/>
      <c r="J56" s="43">
        <f>ROUNDUP($J$96,2)</f>
        <v>0</v>
      </c>
      <c r="K56" s="18"/>
      <c r="AU56" s="5" t="s">
        <v>61</v>
      </c>
    </row>
    <row r="57" spans="2:11" s="44" customFormat="1" ht="25.5" customHeight="1">
      <c r="B57" s="66"/>
      <c r="C57" s="67"/>
      <c r="D57" s="68" t="s">
        <v>106</v>
      </c>
      <c r="E57" s="68"/>
      <c r="F57" s="68"/>
      <c r="G57" s="68"/>
      <c r="H57" s="68"/>
      <c r="I57" s="69"/>
      <c r="J57" s="70">
        <f>ROUNDUP($J$97,2)</f>
        <v>0</v>
      </c>
      <c r="K57" s="71"/>
    </row>
    <row r="58" spans="2:11" s="72" customFormat="1" ht="21" customHeight="1">
      <c r="B58" s="73"/>
      <c r="C58" s="74"/>
      <c r="D58" s="75" t="s">
        <v>107</v>
      </c>
      <c r="E58" s="75"/>
      <c r="F58" s="75"/>
      <c r="G58" s="75"/>
      <c r="H58" s="75"/>
      <c r="I58" s="76"/>
      <c r="J58" s="77">
        <f>ROUNDUP($J$98,2)</f>
        <v>0</v>
      </c>
      <c r="K58" s="78"/>
    </row>
    <row r="59" spans="2:11" s="72" customFormat="1" ht="15.75" customHeight="1">
      <c r="B59" s="73"/>
      <c r="C59" s="74"/>
      <c r="D59" s="75" t="s">
        <v>108</v>
      </c>
      <c r="E59" s="75"/>
      <c r="F59" s="75"/>
      <c r="G59" s="75"/>
      <c r="H59" s="75"/>
      <c r="I59" s="76"/>
      <c r="J59" s="77">
        <f>ROUNDUP($J$99,2)</f>
        <v>0</v>
      </c>
      <c r="K59" s="78"/>
    </row>
    <row r="60" spans="2:11" s="72" customFormat="1" ht="21" customHeight="1">
      <c r="B60" s="73"/>
      <c r="C60" s="74"/>
      <c r="D60" s="75" t="s">
        <v>109</v>
      </c>
      <c r="E60" s="75"/>
      <c r="F60" s="75"/>
      <c r="G60" s="75"/>
      <c r="H60" s="75"/>
      <c r="I60" s="76"/>
      <c r="J60" s="77">
        <f>ROUNDUP($J$104,2)</f>
        <v>0</v>
      </c>
      <c r="K60" s="78"/>
    </row>
    <row r="61" spans="2:11" s="72" customFormat="1" ht="15.75" customHeight="1">
      <c r="B61" s="73"/>
      <c r="C61" s="74"/>
      <c r="D61" s="75" t="s">
        <v>110</v>
      </c>
      <c r="E61" s="75"/>
      <c r="F61" s="75"/>
      <c r="G61" s="75"/>
      <c r="H61" s="75"/>
      <c r="I61" s="76"/>
      <c r="J61" s="77">
        <f>ROUNDUP($J$105,2)</f>
        <v>0</v>
      </c>
      <c r="K61" s="78"/>
    </row>
    <row r="62" spans="2:11" s="72" customFormat="1" ht="21" customHeight="1">
      <c r="B62" s="73"/>
      <c r="C62" s="74"/>
      <c r="D62" s="75" t="s">
        <v>111</v>
      </c>
      <c r="E62" s="75"/>
      <c r="F62" s="75"/>
      <c r="G62" s="75"/>
      <c r="H62" s="75"/>
      <c r="I62" s="76"/>
      <c r="J62" s="77">
        <f>ROUNDUP($J$121,2)</f>
        <v>0</v>
      </c>
      <c r="K62" s="78"/>
    </row>
    <row r="63" spans="2:11" s="72" customFormat="1" ht="15.75" customHeight="1">
      <c r="B63" s="73"/>
      <c r="C63" s="74"/>
      <c r="D63" s="75" t="s">
        <v>112</v>
      </c>
      <c r="E63" s="75"/>
      <c r="F63" s="75"/>
      <c r="G63" s="75"/>
      <c r="H63" s="75"/>
      <c r="I63" s="76"/>
      <c r="J63" s="77">
        <f>ROUNDUP($J$125,2)</f>
        <v>0</v>
      </c>
      <c r="K63" s="78"/>
    </row>
    <row r="64" spans="2:11" s="72" customFormat="1" ht="21" customHeight="1">
      <c r="B64" s="73"/>
      <c r="C64" s="74"/>
      <c r="D64" s="75" t="s">
        <v>113</v>
      </c>
      <c r="E64" s="75"/>
      <c r="F64" s="75"/>
      <c r="G64" s="75"/>
      <c r="H64" s="75"/>
      <c r="I64" s="76"/>
      <c r="J64" s="77">
        <f>ROUNDUP($J$138,2)</f>
        <v>0</v>
      </c>
      <c r="K64" s="78"/>
    </row>
    <row r="65" spans="2:11" s="72" customFormat="1" ht="15.75" customHeight="1">
      <c r="B65" s="73"/>
      <c r="C65" s="74"/>
      <c r="D65" s="75" t="s">
        <v>114</v>
      </c>
      <c r="E65" s="75"/>
      <c r="F65" s="75"/>
      <c r="G65" s="75"/>
      <c r="H65" s="75"/>
      <c r="I65" s="76"/>
      <c r="J65" s="77">
        <f>ROUNDUP($J$139,2)</f>
        <v>0</v>
      </c>
      <c r="K65" s="78"/>
    </row>
    <row r="66" spans="2:11" s="72" customFormat="1" ht="15.75" customHeight="1">
      <c r="B66" s="73"/>
      <c r="C66" s="74"/>
      <c r="D66" s="75" t="s">
        <v>115</v>
      </c>
      <c r="E66" s="75"/>
      <c r="F66" s="75"/>
      <c r="G66" s="75"/>
      <c r="H66" s="75"/>
      <c r="I66" s="76"/>
      <c r="J66" s="77">
        <f>ROUNDUP($J$145,2)</f>
        <v>0</v>
      </c>
      <c r="K66" s="78"/>
    </row>
    <row r="67" spans="2:11" s="44" customFormat="1" ht="25.5" customHeight="1">
      <c r="B67" s="66"/>
      <c r="C67" s="67"/>
      <c r="D67" s="68" t="s">
        <v>62</v>
      </c>
      <c r="E67" s="68"/>
      <c r="F67" s="68"/>
      <c r="G67" s="68"/>
      <c r="H67" s="68"/>
      <c r="I67" s="69"/>
      <c r="J67" s="70">
        <f>ROUNDUP($J$157,2)</f>
        <v>0</v>
      </c>
      <c r="K67" s="71"/>
    </row>
    <row r="68" spans="2:11" s="72" customFormat="1" ht="21" customHeight="1">
      <c r="B68" s="73"/>
      <c r="C68" s="74"/>
      <c r="D68" s="75" t="s">
        <v>438</v>
      </c>
      <c r="E68" s="75"/>
      <c r="F68" s="75"/>
      <c r="G68" s="75"/>
      <c r="H68" s="75"/>
      <c r="I68" s="76"/>
      <c r="J68" s="77">
        <f>ROUNDUP($J$158,2)</f>
        <v>0</v>
      </c>
      <c r="K68" s="78"/>
    </row>
    <row r="69" spans="2:11" s="72" customFormat="1" ht="21" customHeight="1">
      <c r="B69" s="73"/>
      <c r="C69" s="74"/>
      <c r="D69" s="75" t="s">
        <v>439</v>
      </c>
      <c r="E69" s="75"/>
      <c r="F69" s="75"/>
      <c r="G69" s="75"/>
      <c r="H69" s="75"/>
      <c r="I69" s="76"/>
      <c r="J69" s="77">
        <f>ROUNDUP($J$167,2)</f>
        <v>0</v>
      </c>
      <c r="K69" s="78"/>
    </row>
    <row r="70" spans="2:11" s="72" customFormat="1" ht="21" customHeight="1">
      <c r="B70" s="73"/>
      <c r="C70" s="74"/>
      <c r="D70" s="75" t="s">
        <v>116</v>
      </c>
      <c r="E70" s="75"/>
      <c r="F70" s="75"/>
      <c r="G70" s="75"/>
      <c r="H70" s="75"/>
      <c r="I70" s="76"/>
      <c r="J70" s="77">
        <f>ROUNDUP($J$171,2)</f>
        <v>0</v>
      </c>
      <c r="K70" s="78"/>
    </row>
    <row r="71" spans="2:11" s="72" customFormat="1" ht="21" customHeight="1">
      <c r="B71" s="73"/>
      <c r="C71" s="74"/>
      <c r="D71" s="75" t="s">
        <v>117</v>
      </c>
      <c r="E71" s="75"/>
      <c r="F71" s="75"/>
      <c r="G71" s="75"/>
      <c r="H71" s="75"/>
      <c r="I71" s="76"/>
      <c r="J71" s="77">
        <f>ROUNDUP($J$177,2)</f>
        <v>0</v>
      </c>
      <c r="K71" s="78"/>
    </row>
    <row r="72" spans="2:11" s="72" customFormat="1" ht="21" customHeight="1">
      <c r="B72" s="73"/>
      <c r="C72" s="74"/>
      <c r="D72" s="75" t="s">
        <v>63</v>
      </c>
      <c r="E72" s="75"/>
      <c r="F72" s="75"/>
      <c r="G72" s="75"/>
      <c r="H72" s="75"/>
      <c r="I72" s="76"/>
      <c r="J72" s="77">
        <f>ROUNDUP($J$197,2)</f>
        <v>0</v>
      </c>
      <c r="K72" s="78"/>
    </row>
    <row r="73" spans="2:11" s="72" customFormat="1" ht="21" customHeight="1">
      <c r="B73" s="73"/>
      <c r="C73" s="74"/>
      <c r="D73" s="75" t="s">
        <v>118</v>
      </c>
      <c r="E73" s="75"/>
      <c r="F73" s="75"/>
      <c r="G73" s="75"/>
      <c r="H73" s="75"/>
      <c r="I73" s="76"/>
      <c r="J73" s="77">
        <f>ROUNDUP($J$209,2)</f>
        <v>0</v>
      </c>
      <c r="K73" s="78"/>
    </row>
    <row r="74" spans="2:11" s="72" customFormat="1" ht="21" customHeight="1">
      <c r="B74" s="73"/>
      <c r="C74" s="74"/>
      <c r="D74" s="75" t="s">
        <v>119</v>
      </c>
      <c r="E74" s="75"/>
      <c r="F74" s="75"/>
      <c r="G74" s="75"/>
      <c r="H74" s="75"/>
      <c r="I74" s="76"/>
      <c r="J74" s="77">
        <f>ROUNDUP($J$221,2)</f>
        <v>0</v>
      </c>
      <c r="K74" s="78"/>
    </row>
    <row r="75" spans="2:11" s="72" customFormat="1" ht="21" customHeight="1">
      <c r="B75" s="73"/>
      <c r="C75" s="74"/>
      <c r="D75" s="75" t="s">
        <v>120</v>
      </c>
      <c r="E75" s="75"/>
      <c r="F75" s="75"/>
      <c r="G75" s="75"/>
      <c r="H75" s="75"/>
      <c r="I75" s="76"/>
      <c r="J75" s="77">
        <f>ROUNDUP($J$225,2)</f>
        <v>0</v>
      </c>
      <c r="K75" s="78"/>
    </row>
    <row r="76" spans="2:11" s="72" customFormat="1" ht="21" customHeight="1">
      <c r="B76" s="73"/>
      <c r="C76" s="74"/>
      <c r="D76" s="75" t="s">
        <v>121</v>
      </c>
      <c r="E76" s="75"/>
      <c r="F76" s="75"/>
      <c r="G76" s="75"/>
      <c r="H76" s="75"/>
      <c r="I76" s="76"/>
      <c r="J76" s="77">
        <f>ROUNDUP($J$240,2)</f>
        <v>0</v>
      </c>
      <c r="K76" s="78"/>
    </row>
    <row r="77" spans="2:11" s="5" customFormat="1" ht="22.5" customHeight="1">
      <c r="B77" s="16"/>
      <c r="C77" s="17"/>
      <c r="D77" s="17"/>
      <c r="E77" s="17"/>
      <c r="F77" s="17"/>
      <c r="G77" s="17"/>
      <c r="H77" s="17"/>
      <c r="J77" s="17"/>
      <c r="K77" s="18"/>
    </row>
    <row r="78" spans="2:11" s="5" customFormat="1" ht="7.5" customHeight="1">
      <c r="B78" s="27"/>
      <c r="C78" s="28"/>
      <c r="D78" s="28"/>
      <c r="E78" s="28"/>
      <c r="F78" s="28"/>
      <c r="G78" s="28"/>
      <c r="H78" s="28"/>
      <c r="I78" s="59"/>
      <c r="J78" s="28"/>
      <c r="K78" s="29"/>
    </row>
    <row r="82" spans="2:12" s="5" customFormat="1" ht="7.5" customHeight="1">
      <c r="B82" s="30"/>
      <c r="C82" s="31"/>
      <c r="D82" s="31"/>
      <c r="E82" s="31"/>
      <c r="F82" s="31"/>
      <c r="G82" s="31"/>
      <c r="H82" s="31"/>
      <c r="I82" s="61"/>
      <c r="J82" s="31"/>
      <c r="K82" s="31"/>
      <c r="L82" s="32"/>
    </row>
    <row r="83" spans="2:12" s="5" customFormat="1" ht="37.5" customHeight="1">
      <c r="B83" s="16"/>
      <c r="C83" s="11" t="s">
        <v>64</v>
      </c>
      <c r="D83" s="17"/>
      <c r="E83" s="17"/>
      <c r="F83" s="17"/>
      <c r="G83" s="17"/>
      <c r="H83" s="17"/>
      <c r="J83" s="17"/>
      <c r="K83" s="17"/>
      <c r="L83" s="32"/>
    </row>
    <row r="84" spans="2:12" s="5" customFormat="1" ht="7.5" customHeight="1">
      <c r="B84" s="16"/>
      <c r="C84" s="17"/>
      <c r="D84" s="17"/>
      <c r="E84" s="17"/>
      <c r="F84" s="17"/>
      <c r="G84" s="17"/>
      <c r="H84" s="17"/>
      <c r="J84" s="17"/>
      <c r="K84" s="17"/>
      <c r="L84" s="32"/>
    </row>
    <row r="85" spans="2:12" s="5" customFormat="1" ht="15" customHeight="1">
      <c r="B85" s="16"/>
      <c r="C85" s="15" t="s">
        <v>5</v>
      </c>
      <c r="D85" s="17"/>
      <c r="E85" s="17"/>
      <c r="F85" s="17"/>
      <c r="G85" s="17"/>
      <c r="H85" s="17"/>
      <c r="J85" s="17"/>
      <c r="K85" s="17"/>
      <c r="L85" s="32"/>
    </row>
    <row r="86" spans="2:12" s="5" customFormat="1" ht="16.5" customHeight="1">
      <c r="B86" s="16"/>
      <c r="C86" s="17"/>
      <c r="D86" s="17"/>
      <c r="E86" s="223" t="e">
        <f>$E$7</f>
        <v>#REF!</v>
      </c>
      <c r="F86" s="219"/>
      <c r="G86" s="219"/>
      <c r="H86" s="219"/>
      <c r="J86" s="17"/>
      <c r="K86" s="17"/>
      <c r="L86" s="32"/>
    </row>
    <row r="87" spans="2:12" s="5" customFormat="1" ht="15" customHeight="1">
      <c r="B87" s="16"/>
      <c r="C87" s="15" t="s">
        <v>56</v>
      </c>
      <c r="D87" s="17"/>
      <c r="E87" s="17"/>
      <c r="F87" s="17"/>
      <c r="G87" s="17"/>
      <c r="H87" s="17"/>
      <c r="J87" s="17"/>
      <c r="K87" s="17"/>
      <c r="L87" s="32"/>
    </row>
    <row r="88" spans="2:12" s="5" customFormat="1" ht="19.5" customHeight="1">
      <c r="B88" s="16"/>
      <c r="C88" s="17"/>
      <c r="D88" s="17"/>
      <c r="E88" s="218" t="str">
        <f>$E$9</f>
        <v>23 - SO 02 - MOURY</v>
      </c>
      <c r="F88" s="219"/>
      <c r="G88" s="219"/>
      <c r="H88" s="219"/>
      <c r="J88" s="17"/>
      <c r="K88" s="17"/>
      <c r="L88" s="32"/>
    </row>
    <row r="89" spans="2:12" s="5" customFormat="1" ht="7.5" customHeight="1">
      <c r="B89" s="16"/>
      <c r="C89" s="17"/>
      <c r="D89" s="17"/>
      <c r="E89" s="17"/>
      <c r="F89" s="17"/>
      <c r="G89" s="17"/>
      <c r="H89" s="17"/>
      <c r="J89" s="17"/>
      <c r="K89" s="17"/>
      <c r="L89" s="32"/>
    </row>
    <row r="90" spans="2:12" s="5" customFormat="1" ht="18.75" customHeight="1">
      <c r="B90" s="16"/>
      <c r="C90" s="15" t="s">
        <v>9</v>
      </c>
      <c r="D90" s="17"/>
      <c r="E90" s="17"/>
      <c r="F90" s="14" t="str">
        <f>$F$12</f>
        <v>Komořany</v>
      </c>
      <c r="G90" s="17"/>
      <c r="H90" s="17"/>
      <c r="I90" s="46" t="s">
        <v>11</v>
      </c>
      <c r="J90" s="33" t="e">
        <f>IF($J$12="","",$J$12)</f>
        <v>#REF!</v>
      </c>
      <c r="K90" s="17"/>
      <c r="L90" s="32"/>
    </row>
    <row r="91" spans="2:12" s="5" customFormat="1" ht="7.5" customHeight="1">
      <c r="B91" s="16"/>
      <c r="C91" s="17"/>
      <c r="D91" s="17"/>
      <c r="E91" s="17"/>
      <c r="F91" s="17"/>
      <c r="G91" s="17"/>
      <c r="H91" s="17"/>
      <c r="J91" s="17"/>
      <c r="K91" s="17"/>
      <c r="L91" s="32"/>
    </row>
    <row r="92" spans="2:12" s="5" customFormat="1" ht="15.75" customHeight="1">
      <c r="B92" s="16"/>
      <c r="C92" s="15" t="s">
        <v>13</v>
      </c>
      <c r="D92" s="17"/>
      <c r="E92" s="17"/>
      <c r="F92" s="14" t="str">
        <f>$E$15</f>
        <v>Severní energetická a.s.</v>
      </c>
      <c r="G92" s="17"/>
      <c r="H92" s="17"/>
      <c r="I92" s="46" t="s">
        <v>18</v>
      </c>
      <c r="J92" s="14" t="str">
        <f>$E$21</f>
        <v>Ing. Vlastimil Brabec</v>
      </c>
      <c r="K92" s="17"/>
      <c r="L92" s="32"/>
    </row>
    <row r="93" spans="2:12" s="5" customFormat="1" ht="15" customHeight="1">
      <c r="B93" s="16"/>
      <c r="C93" s="15" t="s">
        <v>17</v>
      </c>
      <c r="D93" s="17"/>
      <c r="E93" s="17"/>
      <c r="F93" s="14" t="e">
        <f>IF($E$18="","",$E$18)</f>
        <v>#REF!</v>
      </c>
      <c r="G93" s="17"/>
      <c r="H93" s="17"/>
      <c r="J93" s="17"/>
      <c r="K93" s="17"/>
      <c r="L93" s="32"/>
    </row>
    <row r="94" spans="2:12" s="5" customFormat="1" ht="11.25" customHeight="1">
      <c r="B94" s="16"/>
      <c r="C94" s="17"/>
      <c r="D94" s="17"/>
      <c r="E94" s="17"/>
      <c r="F94" s="17"/>
      <c r="G94" s="17"/>
      <c r="H94" s="17"/>
      <c r="J94" s="17"/>
      <c r="K94" s="17"/>
      <c r="L94" s="32"/>
    </row>
    <row r="95" spans="2:20" s="79" customFormat="1" ht="30" customHeight="1">
      <c r="B95" s="80"/>
      <c r="C95" s="81" t="s">
        <v>65</v>
      </c>
      <c r="D95" s="82" t="s">
        <v>35</v>
      </c>
      <c r="E95" s="82" t="s">
        <v>34</v>
      </c>
      <c r="F95" s="82" t="s">
        <v>66</v>
      </c>
      <c r="G95" s="82" t="s">
        <v>67</v>
      </c>
      <c r="H95" s="82" t="s">
        <v>68</v>
      </c>
      <c r="I95" s="83" t="s">
        <v>69</v>
      </c>
      <c r="J95" s="82" t="s">
        <v>70</v>
      </c>
      <c r="K95" s="84" t="s">
        <v>71</v>
      </c>
      <c r="L95" s="85"/>
      <c r="M95" s="37" t="s">
        <v>72</v>
      </c>
      <c r="N95" s="38" t="s">
        <v>25</v>
      </c>
      <c r="O95" s="38" t="s">
        <v>73</v>
      </c>
      <c r="P95" s="38" t="s">
        <v>74</v>
      </c>
      <c r="Q95" s="38" t="s">
        <v>75</v>
      </c>
      <c r="R95" s="38" t="s">
        <v>76</v>
      </c>
      <c r="S95" s="38" t="s">
        <v>77</v>
      </c>
      <c r="T95" s="39" t="s">
        <v>78</v>
      </c>
    </row>
    <row r="96" spans="2:63" s="5" customFormat="1" ht="30" customHeight="1">
      <c r="B96" s="16"/>
      <c r="C96" s="42" t="s">
        <v>60</v>
      </c>
      <c r="D96" s="17"/>
      <c r="E96" s="17"/>
      <c r="F96" s="17"/>
      <c r="G96" s="17"/>
      <c r="H96" s="17"/>
      <c r="J96" s="86">
        <f>$BK$96</f>
        <v>0</v>
      </c>
      <c r="K96" s="17"/>
      <c r="L96" s="32"/>
      <c r="M96" s="40"/>
      <c r="N96" s="41"/>
      <c r="O96" s="41"/>
      <c r="P96" s="87">
        <f>$P$97+$P$157</f>
        <v>0</v>
      </c>
      <c r="Q96" s="41"/>
      <c r="R96" s="87">
        <f>$R$97+$R$157</f>
        <v>1.1863171799999999</v>
      </c>
      <c r="S96" s="41"/>
      <c r="T96" s="88">
        <f>$T$97+$T$157</f>
        <v>0.44895440000000003</v>
      </c>
      <c r="AT96" s="5" t="s">
        <v>36</v>
      </c>
      <c r="AU96" s="5" t="s">
        <v>61</v>
      </c>
      <c r="BK96" s="89">
        <f>$BK$97+$BK$157</f>
        <v>0</v>
      </c>
    </row>
    <row r="97" spans="2:63" s="90" customFormat="1" ht="37.5" customHeight="1">
      <c r="B97" s="91"/>
      <c r="C97" s="92"/>
      <c r="D97" s="92" t="s">
        <v>36</v>
      </c>
      <c r="E97" s="93" t="s">
        <v>122</v>
      </c>
      <c r="F97" s="93" t="s">
        <v>123</v>
      </c>
      <c r="G97" s="92"/>
      <c r="H97" s="92"/>
      <c r="J97" s="94">
        <f>$BK$97</f>
        <v>0</v>
      </c>
      <c r="K97" s="92"/>
      <c r="L97" s="95"/>
      <c r="M97" s="96"/>
      <c r="N97" s="92"/>
      <c r="O97" s="92"/>
      <c r="P97" s="97">
        <f>$P$98+$P$104+$P$121+$P$138</f>
        <v>0</v>
      </c>
      <c r="Q97" s="92"/>
      <c r="R97" s="97">
        <f>$R$98+$R$104+$R$121+$R$138</f>
        <v>0.89738166</v>
      </c>
      <c r="S97" s="92"/>
      <c r="T97" s="98">
        <f>$T$98+$T$104+$T$121+$T$138</f>
        <v>0.364032</v>
      </c>
      <c r="AR97" s="99" t="s">
        <v>8</v>
      </c>
      <c r="AT97" s="99" t="s">
        <v>36</v>
      </c>
      <c r="AU97" s="99" t="s">
        <v>37</v>
      </c>
      <c r="AY97" s="99" t="s">
        <v>81</v>
      </c>
      <c r="BK97" s="100">
        <f>$BK$98+$BK$104+$BK$121+$BK$138</f>
        <v>0</v>
      </c>
    </row>
    <row r="98" spans="2:63" s="90" customFormat="1" ht="21" customHeight="1">
      <c r="B98" s="91"/>
      <c r="C98" s="92"/>
      <c r="D98" s="92" t="s">
        <v>36</v>
      </c>
      <c r="E98" s="101" t="s">
        <v>91</v>
      </c>
      <c r="F98" s="101" t="s">
        <v>124</v>
      </c>
      <c r="G98" s="92"/>
      <c r="H98" s="92"/>
      <c r="J98" s="102">
        <f>$BK$98</f>
        <v>0</v>
      </c>
      <c r="K98" s="92"/>
      <c r="L98" s="95"/>
      <c r="M98" s="96"/>
      <c r="N98" s="92"/>
      <c r="O98" s="92"/>
      <c r="P98" s="97">
        <f>$P$99</f>
        <v>0</v>
      </c>
      <c r="Q98" s="92"/>
      <c r="R98" s="97">
        <f>$R$99</f>
        <v>0.18351036</v>
      </c>
      <c r="S98" s="92"/>
      <c r="T98" s="98">
        <f>$T$99</f>
        <v>0</v>
      </c>
      <c r="AR98" s="99" t="s">
        <v>8</v>
      </c>
      <c r="AT98" s="99" t="s">
        <v>36</v>
      </c>
      <c r="AU98" s="99" t="s">
        <v>8</v>
      </c>
      <c r="AY98" s="99" t="s">
        <v>81</v>
      </c>
      <c r="BK98" s="100">
        <f>$BK$99</f>
        <v>0</v>
      </c>
    </row>
    <row r="99" spans="2:63" s="90" customFormat="1" ht="15.75" customHeight="1">
      <c r="B99" s="91"/>
      <c r="C99" s="92"/>
      <c r="D99" s="92" t="s">
        <v>36</v>
      </c>
      <c r="E99" s="101" t="s">
        <v>125</v>
      </c>
      <c r="F99" s="101" t="s">
        <v>126</v>
      </c>
      <c r="G99" s="92"/>
      <c r="H99" s="92"/>
      <c r="J99" s="102">
        <f>$BK$99</f>
        <v>0</v>
      </c>
      <c r="K99" s="92"/>
      <c r="L99" s="95"/>
      <c r="M99" s="96"/>
      <c r="N99" s="92"/>
      <c r="O99" s="92"/>
      <c r="P99" s="97">
        <f>SUM($P$100:$P$103)</f>
        <v>0</v>
      </c>
      <c r="Q99" s="92"/>
      <c r="R99" s="97">
        <f>SUM($R$100:$R$103)</f>
        <v>0.18351036</v>
      </c>
      <c r="S99" s="92"/>
      <c r="T99" s="98">
        <f>SUM($T$100:$T$103)</f>
        <v>0</v>
      </c>
      <c r="AR99" s="99" t="s">
        <v>8</v>
      </c>
      <c r="AT99" s="99" t="s">
        <v>36</v>
      </c>
      <c r="AU99" s="99" t="s">
        <v>39</v>
      </c>
      <c r="AY99" s="99" t="s">
        <v>81</v>
      </c>
      <c r="BK99" s="100">
        <f>SUM($BK$100:$BK$103)</f>
        <v>0</v>
      </c>
    </row>
    <row r="100" spans="2:65" s="5" customFormat="1" ht="15.75" customHeight="1">
      <c r="B100" s="16"/>
      <c r="C100" s="103" t="s">
        <v>197</v>
      </c>
      <c r="D100" s="103" t="s">
        <v>84</v>
      </c>
      <c r="E100" s="104" t="s">
        <v>440</v>
      </c>
      <c r="F100" s="105" t="s">
        <v>441</v>
      </c>
      <c r="G100" s="106" t="s">
        <v>128</v>
      </c>
      <c r="H100" s="107">
        <v>1.084</v>
      </c>
      <c r="I100" s="108"/>
      <c r="J100" s="109">
        <f>ROUND($I$100*$H$100,2)</f>
        <v>0</v>
      </c>
      <c r="K100" s="105" t="s">
        <v>129</v>
      </c>
      <c r="L100" s="32"/>
      <c r="M100" s="110"/>
      <c r="N100" s="111" t="s">
        <v>26</v>
      </c>
      <c r="O100" s="17"/>
      <c r="P100" s="17"/>
      <c r="Q100" s="112">
        <v>0.16929</v>
      </c>
      <c r="R100" s="112">
        <f>$Q$100*$H$100</f>
        <v>0.18351036</v>
      </c>
      <c r="S100" s="112">
        <v>0</v>
      </c>
      <c r="T100" s="113">
        <f>$S$100*$H$100</f>
        <v>0</v>
      </c>
      <c r="AR100" s="47" t="s">
        <v>94</v>
      </c>
      <c r="AT100" s="47" t="s">
        <v>84</v>
      </c>
      <c r="AU100" s="47" t="s">
        <v>91</v>
      </c>
      <c r="AY100" s="5" t="s">
        <v>81</v>
      </c>
      <c r="BE100" s="114">
        <f>IF($N$100="základní",$J$100,0)</f>
        <v>0</v>
      </c>
      <c r="BF100" s="114">
        <f>IF($N$100="snížená",$J$100,0)</f>
        <v>0</v>
      </c>
      <c r="BG100" s="114">
        <f>IF($N$100="zákl. přenesená",$J$100,0)</f>
        <v>0</v>
      </c>
      <c r="BH100" s="114">
        <f>IF($N$100="sníž. přenesená",$J$100,0)</f>
        <v>0</v>
      </c>
      <c r="BI100" s="114">
        <f>IF($N$100="nulová",$J$100,0)</f>
        <v>0</v>
      </c>
      <c r="BJ100" s="47" t="s">
        <v>8</v>
      </c>
      <c r="BK100" s="114">
        <f>ROUND($I$100*$H$100,2)</f>
        <v>0</v>
      </c>
      <c r="BL100" s="47" t="s">
        <v>94</v>
      </c>
      <c r="BM100" s="47" t="s">
        <v>442</v>
      </c>
    </row>
    <row r="101" spans="2:47" s="5" customFormat="1" ht="27" customHeight="1">
      <c r="B101" s="16"/>
      <c r="C101" s="17"/>
      <c r="D101" s="115" t="s">
        <v>87</v>
      </c>
      <c r="E101" s="17"/>
      <c r="F101" s="116" t="s">
        <v>443</v>
      </c>
      <c r="G101" s="17"/>
      <c r="H101" s="17"/>
      <c r="J101" s="17"/>
      <c r="K101" s="17"/>
      <c r="L101" s="32"/>
      <c r="M101" s="35"/>
      <c r="N101" s="17"/>
      <c r="O101" s="17"/>
      <c r="P101" s="17"/>
      <c r="Q101" s="17"/>
      <c r="R101" s="17"/>
      <c r="S101" s="17"/>
      <c r="T101" s="36"/>
      <c r="AT101" s="5" t="s">
        <v>87</v>
      </c>
      <c r="AU101" s="5" t="s">
        <v>91</v>
      </c>
    </row>
    <row r="102" spans="2:51" s="5" customFormat="1" ht="15.75" customHeight="1">
      <c r="B102" s="128"/>
      <c r="C102" s="129"/>
      <c r="D102" s="127" t="s">
        <v>130</v>
      </c>
      <c r="E102" s="129"/>
      <c r="F102" s="130" t="s">
        <v>444</v>
      </c>
      <c r="G102" s="129"/>
      <c r="H102" s="131">
        <v>0.069</v>
      </c>
      <c r="J102" s="129"/>
      <c r="K102" s="129"/>
      <c r="L102" s="132"/>
      <c r="M102" s="133"/>
      <c r="N102" s="129"/>
      <c r="O102" s="129"/>
      <c r="P102" s="129"/>
      <c r="Q102" s="129"/>
      <c r="R102" s="129"/>
      <c r="S102" s="129"/>
      <c r="T102" s="134"/>
      <c r="AT102" s="135" t="s">
        <v>130</v>
      </c>
      <c r="AU102" s="135" t="s">
        <v>91</v>
      </c>
      <c r="AV102" s="135" t="s">
        <v>39</v>
      </c>
      <c r="AW102" s="135" t="s">
        <v>61</v>
      </c>
      <c r="AX102" s="135" t="s">
        <v>37</v>
      </c>
      <c r="AY102" s="135" t="s">
        <v>81</v>
      </c>
    </row>
    <row r="103" spans="2:51" s="5" customFormat="1" ht="15.75" customHeight="1">
      <c r="B103" s="128"/>
      <c r="C103" s="129"/>
      <c r="D103" s="127" t="s">
        <v>130</v>
      </c>
      <c r="E103" s="129"/>
      <c r="F103" s="130" t="s">
        <v>445</v>
      </c>
      <c r="G103" s="129"/>
      <c r="H103" s="131">
        <v>1.015</v>
      </c>
      <c r="J103" s="129"/>
      <c r="K103" s="129"/>
      <c r="L103" s="132"/>
      <c r="M103" s="133"/>
      <c r="N103" s="129"/>
      <c r="O103" s="129"/>
      <c r="P103" s="129"/>
      <c r="Q103" s="129"/>
      <c r="R103" s="129"/>
      <c r="S103" s="129"/>
      <c r="T103" s="134"/>
      <c r="AT103" s="135" t="s">
        <v>130</v>
      </c>
      <c r="AU103" s="135" t="s">
        <v>91</v>
      </c>
      <c r="AV103" s="135" t="s">
        <v>39</v>
      </c>
      <c r="AW103" s="135" t="s">
        <v>61</v>
      </c>
      <c r="AX103" s="135" t="s">
        <v>37</v>
      </c>
      <c r="AY103" s="135" t="s">
        <v>81</v>
      </c>
    </row>
    <row r="104" spans="2:63" s="90" customFormat="1" ht="30.75" customHeight="1">
      <c r="B104" s="91"/>
      <c r="C104" s="92"/>
      <c r="D104" s="92" t="s">
        <v>36</v>
      </c>
      <c r="E104" s="101" t="s">
        <v>94</v>
      </c>
      <c r="F104" s="101" t="s">
        <v>135</v>
      </c>
      <c r="G104" s="92"/>
      <c r="H104" s="92"/>
      <c r="J104" s="102">
        <f>$BK$104</f>
        <v>0</v>
      </c>
      <c r="K104" s="92"/>
      <c r="L104" s="95"/>
      <c r="M104" s="96"/>
      <c r="N104" s="92"/>
      <c r="O104" s="92"/>
      <c r="P104" s="97">
        <f>$P$105</f>
        <v>0</v>
      </c>
      <c r="Q104" s="92"/>
      <c r="R104" s="97">
        <f>$R$105</f>
        <v>0.4037816</v>
      </c>
      <c r="S104" s="92"/>
      <c r="T104" s="98">
        <f>$T$105</f>
        <v>0</v>
      </c>
      <c r="AR104" s="99" t="s">
        <v>8</v>
      </c>
      <c r="AT104" s="99" t="s">
        <v>36</v>
      </c>
      <c r="AU104" s="99" t="s">
        <v>8</v>
      </c>
      <c r="AY104" s="99" t="s">
        <v>81</v>
      </c>
      <c r="BK104" s="100">
        <f>$BK$105</f>
        <v>0</v>
      </c>
    </row>
    <row r="105" spans="2:63" s="90" customFormat="1" ht="15.75" customHeight="1">
      <c r="B105" s="91"/>
      <c r="C105" s="92"/>
      <c r="D105" s="92" t="s">
        <v>36</v>
      </c>
      <c r="E105" s="101" t="s">
        <v>136</v>
      </c>
      <c r="F105" s="101" t="s">
        <v>137</v>
      </c>
      <c r="G105" s="92"/>
      <c r="H105" s="92"/>
      <c r="J105" s="102">
        <f>$BK$105</f>
        <v>0</v>
      </c>
      <c r="K105" s="92"/>
      <c r="L105" s="95"/>
      <c r="M105" s="96"/>
      <c r="N105" s="92"/>
      <c r="O105" s="92"/>
      <c r="P105" s="97">
        <f>SUM($P$106:$P$120)</f>
        <v>0</v>
      </c>
      <c r="Q105" s="92"/>
      <c r="R105" s="97">
        <f>SUM($R$106:$R$120)</f>
        <v>0.4037816</v>
      </c>
      <c r="S105" s="92"/>
      <c r="T105" s="98">
        <f>SUM($T$106:$T$120)</f>
        <v>0</v>
      </c>
      <c r="AR105" s="99" t="s">
        <v>8</v>
      </c>
      <c r="AT105" s="99" t="s">
        <v>36</v>
      </c>
      <c r="AU105" s="99" t="s">
        <v>39</v>
      </c>
      <c r="AY105" s="99" t="s">
        <v>81</v>
      </c>
      <c r="BK105" s="100">
        <f>SUM($BK$106:$BK$120)</f>
        <v>0</v>
      </c>
    </row>
    <row r="106" spans="2:65" s="5" customFormat="1" ht="15.75" customHeight="1">
      <c r="B106" s="16"/>
      <c r="C106" s="103" t="s">
        <v>218</v>
      </c>
      <c r="D106" s="103" t="s">
        <v>84</v>
      </c>
      <c r="E106" s="104" t="s">
        <v>138</v>
      </c>
      <c r="F106" s="105" t="s">
        <v>139</v>
      </c>
      <c r="G106" s="106" t="s">
        <v>89</v>
      </c>
      <c r="H106" s="107">
        <v>1.321</v>
      </c>
      <c r="I106" s="108"/>
      <c r="J106" s="109">
        <f>ROUND($I$106*$H$106,2)</f>
        <v>0</v>
      </c>
      <c r="K106" s="105" t="s">
        <v>129</v>
      </c>
      <c r="L106" s="32"/>
      <c r="M106" s="110"/>
      <c r="N106" s="111" t="s">
        <v>26</v>
      </c>
      <c r="O106" s="17"/>
      <c r="P106" s="17"/>
      <c r="Q106" s="112">
        <v>0</v>
      </c>
      <c r="R106" s="112">
        <f>$Q$106*$H$106</f>
        <v>0</v>
      </c>
      <c r="S106" s="112">
        <v>0</v>
      </c>
      <c r="T106" s="113">
        <f>$S$106*$H$106</f>
        <v>0</v>
      </c>
      <c r="AR106" s="47" t="s">
        <v>94</v>
      </c>
      <c r="AT106" s="47" t="s">
        <v>84</v>
      </c>
      <c r="AU106" s="47" t="s">
        <v>91</v>
      </c>
      <c r="AY106" s="5" t="s">
        <v>81</v>
      </c>
      <c r="BE106" s="114">
        <f>IF($N$106="základní",$J$106,0)</f>
        <v>0</v>
      </c>
      <c r="BF106" s="114">
        <f>IF($N$106="snížená",$J$106,0)</f>
        <v>0</v>
      </c>
      <c r="BG106" s="114">
        <f>IF($N$106="zákl. přenesená",$J$106,0)</f>
        <v>0</v>
      </c>
      <c r="BH106" s="114">
        <f>IF($N$106="sníž. přenesená",$J$106,0)</f>
        <v>0</v>
      </c>
      <c r="BI106" s="114">
        <f>IF($N$106="nulová",$J$106,0)</f>
        <v>0</v>
      </c>
      <c r="BJ106" s="47" t="s">
        <v>8</v>
      </c>
      <c r="BK106" s="114">
        <f>ROUND($I$106*$H$106,2)</f>
        <v>0</v>
      </c>
      <c r="BL106" s="47" t="s">
        <v>94</v>
      </c>
      <c r="BM106" s="47" t="s">
        <v>446</v>
      </c>
    </row>
    <row r="107" spans="2:47" s="5" customFormat="1" ht="27" customHeight="1">
      <c r="B107" s="16"/>
      <c r="C107" s="17"/>
      <c r="D107" s="115" t="s">
        <v>87</v>
      </c>
      <c r="E107" s="17"/>
      <c r="F107" s="116" t="s">
        <v>140</v>
      </c>
      <c r="G107" s="17"/>
      <c r="H107" s="17"/>
      <c r="J107" s="17"/>
      <c r="K107" s="17"/>
      <c r="L107" s="32"/>
      <c r="M107" s="35"/>
      <c r="N107" s="17"/>
      <c r="O107" s="17"/>
      <c r="P107" s="17"/>
      <c r="Q107" s="17"/>
      <c r="R107" s="17"/>
      <c r="S107" s="17"/>
      <c r="T107" s="36"/>
      <c r="AT107" s="5" t="s">
        <v>87</v>
      </c>
      <c r="AU107" s="5" t="s">
        <v>91</v>
      </c>
    </row>
    <row r="108" spans="2:51" s="5" customFormat="1" ht="15.75" customHeight="1">
      <c r="B108" s="128"/>
      <c r="C108" s="129"/>
      <c r="D108" s="127" t="s">
        <v>130</v>
      </c>
      <c r="E108" s="129"/>
      <c r="F108" s="130" t="s">
        <v>447</v>
      </c>
      <c r="G108" s="129"/>
      <c r="H108" s="131">
        <v>1.321</v>
      </c>
      <c r="J108" s="129"/>
      <c r="K108" s="129"/>
      <c r="L108" s="132"/>
      <c r="M108" s="133"/>
      <c r="N108" s="129"/>
      <c r="O108" s="129"/>
      <c r="P108" s="129"/>
      <c r="Q108" s="129"/>
      <c r="R108" s="129"/>
      <c r="S108" s="129"/>
      <c r="T108" s="134"/>
      <c r="AT108" s="135" t="s">
        <v>130</v>
      </c>
      <c r="AU108" s="135" t="s">
        <v>91</v>
      </c>
      <c r="AV108" s="135" t="s">
        <v>39</v>
      </c>
      <c r="AW108" s="135" t="s">
        <v>61</v>
      </c>
      <c r="AX108" s="135" t="s">
        <v>37</v>
      </c>
      <c r="AY108" s="135" t="s">
        <v>81</v>
      </c>
    </row>
    <row r="109" spans="2:65" s="5" customFormat="1" ht="15.75" customHeight="1">
      <c r="B109" s="16"/>
      <c r="C109" s="117" t="s">
        <v>224</v>
      </c>
      <c r="D109" s="117" t="s">
        <v>88</v>
      </c>
      <c r="E109" s="118" t="s">
        <v>141</v>
      </c>
      <c r="F109" s="119" t="s">
        <v>142</v>
      </c>
      <c r="G109" s="120" t="s">
        <v>128</v>
      </c>
      <c r="H109" s="121">
        <v>13.936</v>
      </c>
      <c r="I109" s="122"/>
      <c r="J109" s="123">
        <f>ROUND($I$109*$H$109,2)</f>
        <v>0</v>
      </c>
      <c r="K109" s="119"/>
      <c r="L109" s="124"/>
      <c r="M109" s="125"/>
      <c r="N109" s="126" t="s">
        <v>26</v>
      </c>
      <c r="O109" s="17"/>
      <c r="P109" s="17"/>
      <c r="Q109" s="112">
        <v>0.025</v>
      </c>
      <c r="R109" s="112">
        <f>$Q$109*$H$109</f>
        <v>0.34840000000000004</v>
      </c>
      <c r="S109" s="112">
        <v>0</v>
      </c>
      <c r="T109" s="113">
        <f>$S$109*$H$109</f>
        <v>0</v>
      </c>
      <c r="AR109" s="47" t="s">
        <v>100</v>
      </c>
      <c r="AT109" s="47" t="s">
        <v>88</v>
      </c>
      <c r="AU109" s="47" t="s">
        <v>91</v>
      </c>
      <c r="AY109" s="5" t="s">
        <v>81</v>
      </c>
      <c r="BE109" s="114">
        <f>IF($N$109="základní",$J$109,0)</f>
        <v>0</v>
      </c>
      <c r="BF109" s="114">
        <f>IF($N$109="snížená",$J$109,0)</f>
        <v>0</v>
      </c>
      <c r="BG109" s="114">
        <f>IF($N$109="zákl. přenesená",$J$109,0)</f>
        <v>0</v>
      </c>
      <c r="BH109" s="114">
        <f>IF($N$109="sníž. přenesená",$J$109,0)</f>
        <v>0</v>
      </c>
      <c r="BI109" s="114">
        <f>IF($N$109="nulová",$J$109,0)</f>
        <v>0</v>
      </c>
      <c r="BJ109" s="47" t="s">
        <v>8</v>
      </c>
      <c r="BK109" s="114">
        <f>ROUND($I$109*$H$109,2)</f>
        <v>0</v>
      </c>
      <c r="BL109" s="47" t="s">
        <v>94</v>
      </c>
      <c r="BM109" s="47" t="s">
        <v>448</v>
      </c>
    </row>
    <row r="110" spans="2:47" s="5" customFormat="1" ht="16.5" customHeight="1">
      <c r="B110" s="16"/>
      <c r="C110" s="17"/>
      <c r="D110" s="115" t="s">
        <v>87</v>
      </c>
      <c r="E110" s="17"/>
      <c r="F110" s="116" t="s">
        <v>449</v>
      </c>
      <c r="G110" s="17"/>
      <c r="H110" s="17"/>
      <c r="J110" s="17"/>
      <c r="K110" s="17"/>
      <c r="L110" s="32"/>
      <c r="M110" s="35"/>
      <c r="N110" s="17"/>
      <c r="O110" s="17"/>
      <c r="P110" s="17"/>
      <c r="Q110" s="17"/>
      <c r="R110" s="17"/>
      <c r="S110" s="17"/>
      <c r="T110" s="36"/>
      <c r="AT110" s="5" t="s">
        <v>87</v>
      </c>
      <c r="AU110" s="5" t="s">
        <v>91</v>
      </c>
    </row>
    <row r="111" spans="2:51" s="5" customFormat="1" ht="15.75" customHeight="1">
      <c r="B111" s="128"/>
      <c r="C111" s="129"/>
      <c r="D111" s="127" t="s">
        <v>130</v>
      </c>
      <c r="E111" s="129"/>
      <c r="F111" s="130" t="s">
        <v>450</v>
      </c>
      <c r="G111" s="129"/>
      <c r="H111" s="131">
        <v>0.726</v>
      </c>
      <c r="J111" s="129"/>
      <c r="K111" s="129"/>
      <c r="L111" s="132"/>
      <c r="M111" s="133"/>
      <c r="N111" s="129"/>
      <c r="O111" s="129"/>
      <c r="P111" s="129"/>
      <c r="Q111" s="129"/>
      <c r="R111" s="129"/>
      <c r="S111" s="129"/>
      <c r="T111" s="134"/>
      <c r="AT111" s="135" t="s">
        <v>130</v>
      </c>
      <c r="AU111" s="135" t="s">
        <v>91</v>
      </c>
      <c r="AV111" s="135" t="s">
        <v>39</v>
      </c>
      <c r="AW111" s="135" t="s">
        <v>61</v>
      </c>
      <c r="AX111" s="135" t="s">
        <v>37</v>
      </c>
      <c r="AY111" s="135" t="s">
        <v>81</v>
      </c>
    </row>
    <row r="112" spans="2:51" s="5" customFormat="1" ht="15.75" customHeight="1">
      <c r="B112" s="128"/>
      <c r="C112" s="129"/>
      <c r="D112" s="127" t="s">
        <v>130</v>
      </c>
      <c r="E112" s="129"/>
      <c r="F112" s="130" t="s">
        <v>451</v>
      </c>
      <c r="G112" s="129"/>
      <c r="H112" s="131">
        <v>13.21</v>
      </c>
      <c r="J112" s="129"/>
      <c r="K112" s="129"/>
      <c r="L112" s="132"/>
      <c r="M112" s="133"/>
      <c r="N112" s="129"/>
      <c r="O112" s="129"/>
      <c r="P112" s="129"/>
      <c r="Q112" s="129"/>
      <c r="R112" s="129"/>
      <c r="S112" s="129"/>
      <c r="T112" s="134"/>
      <c r="AT112" s="135" t="s">
        <v>130</v>
      </c>
      <c r="AU112" s="135" t="s">
        <v>91</v>
      </c>
      <c r="AV112" s="135" t="s">
        <v>39</v>
      </c>
      <c r="AW112" s="135" t="s">
        <v>61</v>
      </c>
      <c r="AX112" s="135" t="s">
        <v>37</v>
      </c>
      <c r="AY112" s="135" t="s">
        <v>81</v>
      </c>
    </row>
    <row r="113" spans="2:65" s="5" customFormat="1" ht="15.75" customHeight="1">
      <c r="B113" s="16"/>
      <c r="C113" s="103" t="s">
        <v>161</v>
      </c>
      <c r="D113" s="103" t="s">
        <v>84</v>
      </c>
      <c r="E113" s="104" t="s">
        <v>144</v>
      </c>
      <c r="F113" s="105" t="s">
        <v>145</v>
      </c>
      <c r="G113" s="106" t="s">
        <v>146</v>
      </c>
      <c r="H113" s="107">
        <v>22.52</v>
      </c>
      <c r="I113" s="108"/>
      <c r="J113" s="109">
        <f>ROUND($I$113*$H$113,2)</f>
        <v>0</v>
      </c>
      <c r="K113" s="105" t="s">
        <v>129</v>
      </c>
      <c r="L113" s="32"/>
      <c r="M113" s="110"/>
      <c r="N113" s="111" t="s">
        <v>26</v>
      </c>
      <c r="O113" s="17"/>
      <c r="P113" s="17"/>
      <c r="Q113" s="112">
        <v>0</v>
      </c>
      <c r="R113" s="112">
        <f>$Q$113*$H$113</f>
        <v>0</v>
      </c>
      <c r="S113" s="112">
        <v>0</v>
      </c>
      <c r="T113" s="113">
        <f>$S$113*$H$113</f>
        <v>0</v>
      </c>
      <c r="AR113" s="47" t="s">
        <v>94</v>
      </c>
      <c r="AT113" s="47" t="s">
        <v>84</v>
      </c>
      <c r="AU113" s="47" t="s">
        <v>91</v>
      </c>
      <c r="AY113" s="5" t="s">
        <v>81</v>
      </c>
      <c r="BE113" s="114">
        <f>IF($N$113="základní",$J$113,0)</f>
        <v>0</v>
      </c>
      <c r="BF113" s="114">
        <f>IF($N$113="snížená",$J$113,0)</f>
        <v>0</v>
      </c>
      <c r="BG113" s="114">
        <f>IF($N$113="zákl. přenesená",$J$113,0)</f>
        <v>0</v>
      </c>
      <c r="BH113" s="114">
        <f>IF($N$113="sníž. přenesená",$J$113,0)</f>
        <v>0</v>
      </c>
      <c r="BI113" s="114">
        <f>IF($N$113="nulová",$J$113,0)</f>
        <v>0</v>
      </c>
      <c r="BJ113" s="47" t="s">
        <v>8</v>
      </c>
      <c r="BK113" s="114">
        <f>ROUND($I$113*$H$113,2)</f>
        <v>0</v>
      </c>
      <c r="BL113" s="47" t="s">
        <v>94</v>
      </c>
      <c r="BM113" s="47" t="s">
        <v>452</v>
      </c>
    </row>
    <row r="114" spans="2:47" s="5" customFormat="1" ht="16.5" customHeight="1">
      <c r="B114" s="16"/>
      <c r="C114" s="17"/>
      <c r="D114" s="115" t="s">
        <v>87</v>
      </c>
      <c r="E114" s="17"/>
      <c r="F114" s="116" t="s">
        <v>147</v>
      </c>
      <c r="G114" s="17"/>
      <c r="H114" s="17"/>
      <c r="J114" s="17"/>
      <c r="K114" s="17"/>
      <c r="L114" s="32"/>
      <c r="M114" s="35"/>
      <c r="N114" s="17"/>
      <c r="O114" s="17"/>
      <c r="P114" s="17"/>
      <c r="Q114" s="17"/>
      <c r="R114" s="17"/>
      <c r="S114" s="17"/>
      <c r="T114" s="36"/>
      <c r="AT114" s="5" t="s">
        <v>87</v>
      </c>
      <c r="AU114" s="5" t="s">
        <v>91</v>
      </c>
    </row>
    <row r="115" spans="2:51" s="5" customFormat="1" ht="15.75" customHeight="1">
      <c r="B115" s="128"/>
      <c r="C115" s="129"/>
      <c r="D115" s="127" t="s">
        <v>130</v>
      </c>
      <c r="E115" s="129"/>
      <c r="F115" s="130" t="s">
        <v>453</v>
      </c>
      <c r="G115" s="129"/>
      <c r="H115" s="131">
        <v>22.52</v>
      </c>
      <c r="J115" s="129"/>
      <c r="K115" s="129"/>
      <c r="L115" s="132"/>
      <c r="M115" s="133"/>
      <c r="N115" s="129"/>
      <c r="O115" s="129"/>
      <c r="P115" s="129"/>
      <c r="Q115" s="129"/>
      <c r="R115" s="129"/>
      <c r="S115" s="129"/>
      <c r="T115" s="134"/>
      <c r="AT115" s="135" t="s">
        <v>130</v>
      </c>
      <c r="AU115" s="135" t="s">
        <v>91</v>
      </c>
      <c r="AV115" s="135" t="s">
        <v>39</v>
      </c>
      <c r="AW115" s="135" t="s">
        <v>61</v>
      </c>
      <c r="AX115" s="135" t="s">
        <v>37</v>
      </c>
      <c r="AY115" s="135" t="s">
        <v>81</v>
      </c>
    </row>
    <row r="116" spans="2:65" s="5" customFormat="1" ht="15.75" customHeight="1">
      <c r="B116" s="16"/>
      <c r="C116" s="117" t="s">
        <v>217</v>
      </c>
      <c r="D116" s="117" t="s">
        <v>88</v>
      </c>
      <c r="E116" s="118" t="s">
        <v>148</v>
      </c>
      <c r="F116" s="119" t="s">
        <v>149</v>
      </c>
      <c r="G116" s="120" t="s">
        <v>89</v>
      </c>
      <c r="H116" s="121">
        <v>0.05</v>
      </c>
      <c r="I116" s="122"/>
      <c r="J116" s="123">
        <f>ROUND($I$116*$H$116,2)</f>
        <v>0</v>
      </c>
      <c r="K116" s="119" t="s">
        <v>129</v>
      </c>
      <c r="L116" s="124"/>
      <c r="M116" s="125"/>
      <c r="N116" s="126" t="s">
        <v>26</v>
      </c>
      <c r="O116" s="17"/>
      <c r="P116" s="17"/>
      <c r="Q116" s="112">
        <v>1</v>
      </c>
      <c r="R116" s="112">
        <f>$Q$116*$H$116</f>
        <v>0.05</v>
      </c>
      <c r="S116" s="112">
        <v>0</v>
      </c>
      <c r="T116" s="113">
        <f>$S$116*$H$116</f>
        <v>0</v>
      </c>
      <c r="AR116" s="47" t="s">
        <v>100</v>
      </c>
      <c r="AT116" s="47" t="s">
        <v>88</v>
      </c>
      <c r="AU116" s="47" t="s">
        <v>91</v>
      </c>
      <c r="AY116" s="5" t="s">
        <v>81</v>
      </c>
      <c r="BE116" s="114">
        <f>IF($N$116="základní",$J$116,0)</f>
        <v>0</v>
      </c>
      <c r="BF116" s="114">
        <f>IF($N$116="snížená",$J$116,0)</f>
        <v>0</v>
      </c>
      <c r="BG116" s="114">
        <f>IF($N$116="zákl. přenesená",$J$116,0)</f>
        <v>0</v>
      </c>
      <c r="BH116" s="114">
        <f>IF($N$116="sníž. přenesená",$J$116,0)</f>
        <v>0</v>
      </c>
      <c r="BI116" s="114">
        <f>IF($N$116="nulová",$J$116,0)</f>
        <v>0</v>
      </c>
      <c r="BJ116" s="47" t="s">
        <v>8</v>
      </c>
      <c r="BK116" s="114">
        <f>ROUND($I$116*$H$116,2)</f>
        <v>0</v>
      </c>
      <c r="BL116" s="47" t="s">
        <v>94</v>
      </c>
      <c r="BM116" s="47" t="s">
        <v>454</v>
      </c>
    </row>
    <row r="117" spans="2:47" s="5" customFormat="1" ht="27" customHeight="1">
      <c r="B117" s="16"/>
      <c r="C117" s="17"/>
      <c r="D117" s="115" t="s">
        <v>87</v>
      </c>
      <c r="E117" s="17"/>
      <c r="F117" s="116" t="s">
        <v>150</v>
      </c>
      <c r="G117" s="17"/>
      <c r="H117" s="17"/>
      <c r="J117" s="17"/>
      <c r="K117" s="17"/>
      <c r="L117" s="32"/>
      <c r="M117" s="35"/>
      <c r="N117" s="17"/>
      <c r="O117" s="17"/>
      <c r="P117" s="17"/>
      <c r="Q117" s="17"/>
      <c r="R117" s="17"/>
      <c r="S117" s="17"/>
      <c r="T117" s="36"/>
      <c r="AT117" s="5" t="s">
        <v>87</v>
      </c>
      <c r="AU117" s="5" t="s">
        <v>91</v>
      </c>
    </row>
    <row r="118" spans="2:65" s="5" customFormat="1" ht="15.75" customHeight="1">
      <c r="B118" s="16"/>
      <c r="C118" s="117" t="s">
        <v>225</v>
      </c>
      <c r="D118" s="117" t="s">
        <v>88</v>
      </c>
      <c r="E118" s="118" t="s">
        <v>151</v>
      </c>
      <c r="F118" s="119" t="s">
        <v>152</v>
      </c>
      <c r="G118" s="120" t="s">
        <v>146</v>
      </c>
      <c r="H118" s="121">
        <v>19.22</v>
      </c>
      <c r="I118" s="122"/>
      <c r="J118" s="123">
        <f>ROUND($I$118*$H$118,2)</f>
        <v>0</v>
      </c>
      <c r="K118" s="119" t="s">
        <v>129</v>
      </c>
      <c r="L118" s="124"/>
      <c r="M118" s="125"/>
      <c r="N118" s="126" t="s">
        <v>26</v>
      </c>
      <c r="O118" s="17"/>
      <c r="P118" s="17"/>
      <c r="Q118" s="112">
        <v>0.00028</v>
      </c>
      <c r="R118" s="112">
        <f>$Q$118*$H$118</f>
        <v>0.005381599999999999</v>
      </c>
      <c r="S118" s="112">
        <v>0</v>
      </c>
      <c r="T118" s="113">
        <f>$S$118*$H$118</f>
        <v>0</v>
      </c>
      <c r="AR118" s="47" t="s">
        <v>100</v>
      </c>
      <c r="AT118" s="47" t="s">
        <v>88</v>
      </c>
      <c r="AU118" s="47" t="s">
        <v>91</v>
      </c>
      <c r="AY118" s="5" t="s">
        <v>81</v>
      </c>
      <c r="BE118" s="114">
        <f>IF($N$118="základní",$J$118,0)</f>
        <v>0</v>
      </c>
      <c r="BF118" s="114">
        <f>IF($N$118="snížená",$J$118,0)</f>
        <v>0</v>
      </c>
      <c r="BG118" s="114">
        <f>IF($N$118="zákl. přenesená",$J$118,0)</f>
        <v>0</v>
      </c>
      <c r="BH118" s="114">
        <f>IF($N$118="sníž. přenesená",$J$118,0)</f>
        <v>0</v>
      </c>
      <c r="BI118" s="114">
        <f>IF($N$118="nulová",$J$118,0)</f>
        <v>0</v>
      </c>
      <c r="BJ118" s="47" t="s">
        <v>8</v>
      </c>
      <c r="BK118" s="114">
        <f>ROUND($I$118*$H$118,2)</f>
        <v>0</v>
      </c>
      <c r="BL118" s="47" t="s">
        <v>94</v>
      </c>
      <c r="BM118" s="47" t="s">
        <v>455</v>
      </c>
    </row>
    <row r="119" spans="2:47" s="5" customFormat="1" ht="16.5" customHeight="1">
      <c r="B119" s="16"/>
      <c r="C119" s="17"/>
      <c r="D119" s="115" t="s">
        <v>87</v>
      </c>
      <c r="E119" s="17"/>
      <c r="F119" s="116" t="s">
        <v>153</v>
      </c>
      <c r="G119" s="17"/>
      <c r="H119" s="17"/>
      <c r="J119" s="17"/>
      <c r="K119" s="17"/>
      <c r="L119" s="32"/>
      <c r="M119" s="35"/>
      <c r="N119" s="17"/>
      <c r="O119" s="17"/>
      <c r="P119" s="17"/>
      <c r="Q119" s="17"/>
      <c r="R119" s="17"/>
      <c r="S119" s="17"/>
      <c r="T119" s="36"/>
      <c r="AT119" s="5" t="s">
        <v>87</v>
      </c>
      <c r="AU119" s="5" t="s">
        <v>91</v>
      </c>
    </row>
    <row r="120" spans="2:51" s="5" customFormat="1" ht="15.75" customHeight="1">
      <c r="B120" s="128"/>
      <c r="C120" s="129"/>
      <c r="D120" s="127" t="s">
        <v>130</v>
      </c>
      <c r="E120" s="129"/>
      <c r="F120" s="130" t="s">
        <v>456</v>
      </c>
      <c r="G120" s="129"/>
      <c r="H120" s="131">
        <v>19.22</v>
      </c>
      <c r="J120" s="129"/>
      <c r="K120" s="129"/>
      <c r="L120" s="132"/>
      <c r="M120" s="133"/>
      <c r="N120" s="129"/>
      <c r="O120" s="129"/>
      <c r="P120" s="129"/>
      <c r="Q120" s="129"/>
      <c r="R120" s="129"/>
      <c r="S120" s="129"/>
      <c r="T120" s="134"/>
      <c r="AT120" s="135" t="s">
        <v>130</v>
      </c>
      <c r="AU120" s="135" t="s">
        <v>91</v>
      </c>
      <c r="AV120" s="135" t="s">
        <v>39</v>
      </c>
      <c r="AW120" s="135" t="s">
        <v>61</v>
      </c>
      <c r="AX120" s="135" t="s">
        <v>37</v>
      </c>
      <c r="AY120" s="135" t="s">
        <v>81</v>
      </c>
    </row>
    <row r="121" spans="2:63" s="90" customFormat="1" ht="30.75" customHeight="1">
      <c r="B121" s="91"/>
      <c r="C121" s="92"/>
      <c r="D121" s="92" t="s">
        <v>36</v>
      </c>
      <c r="E121" s="101" t="s">
        <v>98</v>
      </c>
      <c r="F121" s="101" t="s">
        <v>154</v>
      </c>
      <c r="G121" s="92"/>
      <c r="H121" s="92"/>
      <c r="J121" s="102">
        <f>$BK$121</f>
        <v>0</v>
      </c>
      <c r="K121" s="92"/>
      <c r="L121" s="95"/>
      <c r="M121" s="96"/>
      <c r="N121" s="92"/>
      <c r="O121" s="92"/>
      <c r="P121" s="97">
        <f>$P$122+SUM($P$123:$P$125)</f>
        <v>0</v>
      </c>
      <c r="Q121" s="92"/>
      <c r="R121" s="97">
        <f>$R$122+SUM($R$123:$R$125)</f>
        <v>0.31008969999999997</v>
      </c>
      <c r="S121" s="92"/>
      <c r="T121" s="98">
        <f>$T$122+SUM($T$123:$T$125)</f>
        <v>0</v>
      </c>
      <c r="AR121" s="99" t="s">
        <v>8</v>
      </c>
      <c r="AT121" s="99" t="s">
        <v>36</v>
      </c>
      <c r="AU121" s="99" t="s">
        <v>8</v>
      </c>
      <c r="AY121" s="99" t="s">
        <v>81</v>
      </c>
      <c r="BK121" s="100">
        <f>$BK$122+SUM($BK$123:$BK$125)</f>
        <v>0</v>
      </c>
    </row>
    <row r="122" spans="2:65" s="5" customFormat="1" ht="15.75" customHeight="1">
      <c r="B122" s="16"/>
      <c r="C122" s="103" t="s">
        <v>222</v>
      </c>
      <c r="D122" s="103" t="s">
        <v>84</v>
      </c>
      <c r="E122" s="104" t="s">
        <v>162</v>
      </c>
      <c r="F122" s="105" t="s">
        <v>163</v>
      </c>
      <c r="G122" s="106" t="s">
        <v>128</v>
      </c>
      <c r="H122" s="107">
        <v>14.47</v>
      </c>
      <c r="I122" s="108"/>
      <c r="J122" s="109">
        <f>ROUND($I$122*$H$122,2)</f>
        <v>0</v>
      </c>
      <c r="K122" s="105" t="s">
        <v>129</v>
      </c>
      <c r="L122" s="32"/>
      <c r="M122" s="110"/>
      <c r="N122" s="111" t="s">
        <v>26</v>
      </c>
      <c r="O122" s="17"/>
      <c r="P122" s="17"/>
      <c r="Q122" s="112">
        <v>0</v>
      </c>
      <c r="R122" s="112">
        <f>$Q$122*$H$122</f>
        <v>0</v>
      </c>
      <c r="S122" s="112">
        <v>0</v>
      </c>
      <c r="T122" s="113">
        <f>$S$122*$H$122</f>
        <v>0</v>
      </c>
      <c r="AR122" s="47" t="s">
        <v>94</v>
      </c>
      <c r="AT122" s="47" t="s">
        <v>84</v>
      </c>
      <c r="AU122" s="47" t="s">
        <v>39</v>
      </c>
      <c r="AY122" s="5" t="s">
        <v>81</v>
      </c>
      <c r="BE122" s="114">
        <f>IF($N$122="základní",$J$122,0)</f>
        <v>0</v>
      </c>
      <c r="BF122" s="114">
        <f>IF($N$122="snížená",$J$122,0)</f>
        <v>0</v>
      </c>
      <c r="BG122" s="114">
        <f>IF($N$122="zákl. přenesená",$J$122,0)</f>
        <v>0</v>
      </c>
      <c r="BH122" s="114">
        <f>IF($N$122="sníž. přenesená",$J$122,0)</f>
        <v>0</v>
      </c>
      <c r="BI122" s="114">
        <f>IF($N$122="nulová",$J$122,0)</f>
        <v>0</v>
      </c>
      <c r="BJ122" s="47" t="s">
        <v>8</v>
      </c>
      <c r="BK122" s="114">
        <f>ROUND($I$122*$H$122,2)</f>
        <v>0</v>
      </c>
      <c r="BL122" s="47" t="s">
        <v>94</v>
      </c>
      <c r="BM122" s="47" t="s">
        <v>457</v>
      </c>
    </row>
    <row r="123" spans="2:47" s="5" customFormat="1" ht="16.5" customHeight="1">
      <c r="B123" s="16"/>
      <c r="C123" s="17"/>
      <c r="D123" s="115" t="s">
        <v>87</v>
      </c>
      <c r="E123" s="17"/>
      <c r="F123" s="116" t="s">
        <v>164</v>
      </c>
      <c r="G123" s="17"/>
      <c r="H123" s="17"/>
      <c r="J123" s="17"/>
      <c r="K123" s="17"/>
      <c r="L123" s="32"/>
      <c r="M123" s="35"/>
      <c r="N123" s="17"/>
      <c r="O123" s="17"/>
      <c r="P123" s="17"/>
      <c r="Q123" s="17"/>
      <c r="R123" s="17"/>
      <c r="S123" s="17"/>
      <c r="T123" s="36"/>
      <c r="AT123" s="5" t="s">
        <v>87</v>
      </c>
      <c r="AU123" s="5" t="s">
        <v>39</v>
      </c>
    </row>
    <row r="124" spans="2:51" s="5" customFormat="1" ht="15.75" customHeight="1">
      <c r="B124" s="128"/>
      <c r="C124" s="129"/>
      <c r="D124" s="127" t="s">
        <v>130</v>
      </c>
      <c r="E124" s="129"/>
      <c r="F124" s="130" t="s">
        <v>458</v>
      </c>
      <c r="G124" s="129"/>
      <c r="H124" s="131">
        <v>14.47</v>
      </c>
      <c r="J124" s="129"/>
      <c r="K124" s="129"/>
      <c r="L124" s="132"/>
      <c r="M124" s="133"/>
      <c r="N124" s="129"/>
      <c r="O124" s="129"/>
      <c r="P124" s="129"/>
      <c r="Q124" s="129"/>
      <c r="R124" s="129"/>
      <c r="S124" s="129"/>
      <c r="T124" s="134"/>
      <c r="AT124" s="135" t="s">
        <v>130</v>
      </c>
      <c r="AU124" s="135" t="s">
        <v>39</v>
      </c>
      <c r="AV124" s="135" t="s">
        <v>39</v>
      </c>
      <c r="AW124" s="135" t="s">
        <v>61</v>
      </c>
      <c r="AX124" s="135" t="s">
        <v>37</v>
      </c>
      <c r="AY124" s="135" t="s">
        <v>81</v>
      </c>
    </row>
    <row r="125" spans="2:63" s="90" customFormat="1" ht="23.25" customHeight="1">
      <c r="B125" s="91"/>
      <c r="C125" s="92"/>
      <c r="D125" s="92" t="s">
        <v>36</v>
      </c>
      <c r="E125" s="101" t="s">
        <v>155</v>
      </c>
      <c r="F125" s="101" t="s">
        <v>156</v>
      </c>
      <c r="G125" s="92"/>
      <c r="H125" s="92"/>
      <c r="J125" s="102">
        <f>$BK$125</f>
        <v>0</v>
      </c>
      <c r="K125" s="92"/>
      <c r="L125" s="95"/>
      <c r="M125" s="96"/>
      <c r="N125" s="92"/>
      <c r="O125" s="92"/>
      <c r="P125" s="97">
        <f>SUM($P$126:$P$137)</f>
        <v>0</v>
      </c>
      <c r="Q125" s="92"/>
      <c r="R125" s="97">
        <f>SUM($R$126:$R$137)</f>
        <v>0.31008969999999997</v>
      </c>
      <c r="S125" s="92"/>
      <c r="T125" s="98">
        <f>SUM($T$126:$T$137)</f>
        <v>0</v>
      </c>
      <c r="AR125" s="99" t="s">
        <v>8</v>
      </c>
      <c r="AT125" s="99" t="s">
        <v>36</v>
      </c>
      <c r="AU125" s="99" t="s">
        <v>39</v>
      </c>
      <c r="AY125" s="99" t="s">
        <v>81</v>
      </c>
      <c r="BK125" s="100">
        <f>SUM($BK$126:$BK$137)</f>
        <v>0</v>
      </c>
    </row>
    <row r="126" spans="2:65" s="5" customFormat="1" ht="15.75" customHeight="1">
      <c r="B126" s="16"/>
      <c r="C126" s="103" t="s">
        <v>173</v>
      </c>
      <c r="D126" s="103" t="s">
        <v>84</v>
      </c>
      <c r="E126" s="104" t="s">
        <v>459</v>
      </c>
      <c r="F126" s="105" t="s">
        <v>460</v>
      </c>
      <c r="G126" s="106" t="s">
        <v>128</v>
      </c>
      <c r="H126" s="107">
        <v>14.47</v>
      </c>
      <c r="I126" s="108"/>
      <c r="J126" s="109">
        <f>ROUND($I$126*$H$126,2)</f>
        <v>0</v>
      </c>
      <c r="K126" s="105" t="s">
        <v>129</v>
      </c>
      <c r="L126" s="32"/>
      <c r="M126" s="110"/>
      <c r="N126" s="111" t="s">
        <v>26</v>
      </c>
      <c r="O126" s="17"/>
      <c r="P126" s="17"/>
      <c r="Q126" s="112">
        <v>0.0051</v>
      </c>
      <c r="R126" s="112">
        <f>$Q$126*$H$126</f>
        <v>0.07379700000000002</v>
      </c>
      <c r="S126" s="112">
        <v>0</v>
      </c>
      <c r="T126" s="113">
        <f>$S$126*$H$126</f>
        <v>0</v>
      </c>
      <c r="AR126" s="47" t="s">
        <v>94</v>
      </c>
      <c r="AT126" s="47" t="s">
        <v>84</v>
      </c>
      <c r="AU126" s="47" t="s">
        <v>91</v>
      </c>
      <c r="AY126" s="5" t="s">
        <v>81</v>
      </c>
      <c r="BE126" s="114">
        <f>IF($N$126="základní",$J$126,0)</f>
        <v>0</v>
      </c>
      <c r="BF126" s="114">
        <f>IF($N$126="snížená",$J$126,0)</f>
        <v>0</v>
      </c>
      <c r="BG126" s="114">
        <f>IF($N$126="zákl. přenesená",$J$126,0)</f>
        <v>0</v>
      </c>
      <c r="BH126" s="114">
        <f>IF($N$126="sníž. přenesená",$J$126,0)</f>
        <v>0</v>
      </c>
      <c r="BI126" s="114">
        <f>IF($N$126="nulová",$J$126,0)</f>
        <v>0</v>
      </c>
      <c r="BJ126" s="47" t="s">
        <v>8</v>
      </c>
      <c r="BK126" s="114">
        <f>ROUND($I$126*$H$126,2)</f>
        <v>0</v>
      </c>
      <c r="BL126" s="47" t="s">
        <v>94</v>
      </c>
      <c r="BM126" s="47" t="s">
        <v>461</v>
      </c>
    </row>
    <row r="127" spans="2:47" s="5" customFormat="1" ht="27" customHeight="1">
      <c r="B127" s="16"/>
      <c r="C127" s="17"/>
      <c r="D127" s="115" t="s">
        <v>87</v>
      </c>
      <c r="E127" s="17"/>
      <c r="F127" s="116" t="s">
        <v>462</v>
      </c>
      <c r="G127" s="17"/>
      <c r="H127" s="17"/>
      <c r="J127" s="17"/>
      <c r="K127" s="17"/>
      <c r="L127" s="32"/>
      <c r="M127" s="35"/>
      <c r="N127" s="17"/>
      <c r="O127" s="17"/>
      <c r="P127" s="17"/>
      <c r="Q127" s="17"/>
      <c r="R127" s="17"/>
      <c r="S127" s="17"/>
      <c r="T127" s="36"/>
      <c r="AT127" s="5" t="s">
        <v>87</v>
      </c>
      <c r="AU127" s="5" t="s">
        <v>91</v>
      </c>
    </row>
    <row r="128" spans="2:51" s="5" customFormat="1" ht="15.75" customHeight="1">
      <c r="B128" s="128"/>
      <c r="C128" s="129"/>
      <c r="D128" s="127" t="s">
        <v>130</v>
      </c>
      <c r="E128" s="129"/>
      <c r="F128" s="130" t="s">
        <v>458</v>
      </c>
      <c r="G128" s="129"/>
      <c r="H128" s="131">
        <v>14.47</v>
      </c>
      <c r="J128" s="129"/>
      <c r="K128" s="129"/>
      <c r="L128" s="132"/>
      <c r="M128" s="133"/>
      <c r="N128" s="129"/>
      <c r="O128" s="129"/>
      <c r="P128" s="129"/>
      <c r="Q128" s="129"/>
      <c r="R128" s="129"/>
      <c r="S128" s="129"/>
      <c r="T128" s="134"/>
      <c r="AT128" s="135" t="s">
        <v>130</v>
      </c>
      <c r="AU128" s="135" t="s">
        <v>91</v>
      </c>
      <c r="AV128" s="135" t="s">
        <v>39</v>
      </c>
      <c r="AW128" s="135" t="s">
        <v>61</v>
      </c>
      <c r="AX128" s="135" t="s">
        <v>37</v>
      </c>
      <c r="AY128" s="135" t="s">
        <v>81</v>
      </c>
    </row>
    <row r="129" spans="2:65" s="5" customFormat="1" ht="15.75" customHeight="1">
      <c r="B129" s="16"/>
      <c r="C129" s="103" t="s">
        <v>39</v>
      </c>
      <c r="D129" s="103" t="s">
        <v>84</v>
      </c>
      <c r="E129" s="104" t="s">
        <v>158</v>
      </c>
      <c r="F129" s="105" t="s">
        <v>159</v>
      </c>
      <c r="G129" s="106" t="s">
        <v>128</v>
      </c>
      <c r="H129" s="107">
        <v>36.708</v>
      </c>
      <c r="I129" s="108"/>
      <c r="J129" s="109">
        <f>ROUND($I$129*$H$129,2)</f>
        <v>0</v>
      </c>
      <c r="K129" s="105" t="s">
        <v>129</v>
      </c>
      <c r="L129" s="32"/>
      <c r="M129" s="110"/>
      <c r="N129" s="111" t="s">
        <v>26</v>
      </c>
      <c r="O129" s="17"/>
      <c r="P129" s="17"/>
      <c r="Q129" s="112">
        <v>0.0052</v>
      </c>
      <c r="R129" s="112">
        <f>$Q$129*$H$129</f>
        <v>0.19088159999999998</v>
      </c>
      <c r="S129" s="112">
        <v>0</v>
      </c>
      <c r="T129" s="113">
        <f>$S$129*$H$129</f>
        <v>0</v>
      </c>
      <c r="AR129" s="47" t="s">
        <v>94</v>
      </c>
      <c r="AT129" s="47" t="s">
        <v>84</v>
      </c>
      <c r="AU129" s="47" t="s">
        <v>91</v>
      </c>
      <c r="AY129" s="5" t="s">
        <v>81</v>
      </c>
      <c r="BE129" s="114">
        <f>IF($N$129="základní",$J$129,0)</f>
        <v>0</v>
      </c>
      <c r="BF129" s="114">
        <f>IF($N$129="snížená",$J$129,0)</f>
        <v>0</v>
      </c>
      <c r="BG129" s="114">
        <f>IF($N$129="zákl. přenesená",$J$129,0)</f>
        <v>0</v>
      </c>
      <c r="BH129" s="114">
        <f>IF($N$129="sníž. přenesená",$J$129,0)</f>
        <v>0</v>
      </c>
      <c r="BI129" s="114">
        <f>IF($N$129="nulová",$J$129,0)</f>
        <v>0</v>
      </c>
      <c r="BJ129" s="47" t="s">
        <v>8</v>
      </c>
      <c r="BK129" s="114">
        <f>ROUND($I$129*$H$129,2)</f>
        <v>0</v>
      </c>
      <c r="BL129" s="47" t="s">
        <v>94</v>
      </c>
      <c r="BM129" s="47" t="s">
        <v>463</v>
      </c>
    </row>
    <row r="130" spans="2:47" s="5" customFormat="1" ht="27" customHeight="1">
      <c r="B130" s="16"/>
      <c r="C130" s="17"/>
      <c r="D130" s="115" t="s">
        <v>87</v>
      </c>
      <c r="E130" s="17"/>
      <c r="F130" s="116" t="s">
        <v>160</v>
      </c>
      <c r="G130" s="17"/>
      <c r="H130" s="17"/>
      <c r="J130" s="17"/>
      <c r="K130" s="17"/>
      <c r="L130" s="32"/>
      <c r="M130" s="35"/>
      <c r="N130" s="17"/>
      <c r="O130" s="17"/>
      <c r="P130" s="17"/>
      <c r="Q130" s="17"/>
      <c r="R130" s="17"/>
      <c r="S130" s="17"/>
      <c r="T130" s="36"/>
      <c r="AT130" s="5" t="s">
        <v>87</v>
      </c>
      <c r="AU130" s="5" t="s">
        <v>91</v>
      </c>
    </row>
    <row r="131" spans="2:51" s="5" customFormat="1" ht="15.75" customHeight="1">
      <c r="B131" s="128"/>
      <c r="C131" s="129"/>
      <c r="D131" s="127" t="s">
        <v>130</v>
      </c>
      <c r="E131" s="129"/>
      <c r="F131" s="130" t="s">
        <v>464</v>
      </c>
      <c r="G131" s="129"/>
      <c r="H131" s="131">
        <v>36.708</v>
      </c>
      <c r="J131" s="129"/>
      <c r="K131" s="129"/>
      <c r="L131" s="132"/>
      <c r="M131" s="133"/>
      <c r="N131" s="129"/>
      <c r="O131" s="129"/>
      <c r="P131" s="129"/>
      <c r="Q131" s="129"/>
      <c r="R131" s="129"/>
      <c r="S131" s="129"/>
      <c r="T131" s="134"/>
      <c r="AT131" s="135" t="s">
        <v>130</v>
      </c>
      <c r="AU131" s="135" t="s">
        <v>91</v>
      </c>
      <c r="AV131" s="135" t="s">
        <v>39</v>
      </c>
      <c r="AW131" s="135" t="s">
        <v>61</v>
      </c>
      <c r="AX131" s="135" t="s">
        <v>37</v>
      </c>
      <c r="AY131" s="135" t="s">
        <v>81</v>
      </c>
    </row>
    <row r="132" spans="2:65" s="5" customFormat="1" ht="15.75" customHeight="1">
      <c r="B132" s="16"/>
      <c r="C132" s="103" t="s">
        <v>267</v>
      </c>
      <c r="D132" s="103" t="s">
        <v>84</v>
      </c>
      <c r="E132" s="104" t="s">
        <v>465</v>
      </c>
      <c r="F132" s="105" t="s">
        <v>466</v>
      </c>
      <c r="G132" s="106" t="s">
        <v>128</v>
      </c>
      <c r="H132" s="107">
        <v>1.015</v>
      </c>
      <c r="I132" s="108"/>
      <c r="J132" s="109">
        <f>ROUND($I$132*$H$132,2)</f>
        <v>0</v>
      </c>
      <c r="K132" s="105" t="s">
        <v>129</v>
      </c>
      <c r="L132" s="32"/>
      <c r="M132" s="110"/>
      <c r="N132" s="111" t="s">
        <v>26</v>
      </c>
      <c r="O132" s="17"/>
      <c r="P132" s="17"/>
      <c r="Q132" s="112">
        <v>0.01838</v>
      </c>
      <c r="R132" s="112">
        <f>$Q$132*$H$132</f>
        <v>0.018655699999999997</v>
      </c>
      <c r="S132" s="112">
        <v>0</v>
      </c>
      <c r="T132" s="113">
        <f>$S$132*$H$132</f>
        <v>0</v>
      </c>
      <c r="AR132" s="47" t="s">
        <v>94</v>
      </c>
      <c r="AT132" s="47" t="s">
        <v>84</v>
      </c>
      <c r="AU132" s="47" t="s">
        <v>91</v>
      </c>
      <c r="AY132" s="5" t="s">
        <v>81</v>
      </c>
      <c r="BE132" s="114">
        <f>IF($N$132="základní",$J$132,0)</f>
        <v>0</v>
      </c>
      <c r="BF132" s="114">
        <f>IF($N$132="snížená",$J$132,0)</f>
        <v>0</v>
      </c>
      <c r="BG132" s="114">
        <f>IF($N$132="zákl. přenesená",$J$132,0)</f>
        <v>0</v>
      </c>
      <c r="BH132" s="114">
        <f>IF($N$132="sníž. přenesená",$J$132,0)</f>
        <v>0</v>
      </c>
      <c r="BI132" s="114">
        <f>IF($N$132="nulová",$J$132,0)</f>
        <v>0</v>
      </c>
      <c r="BJ132" s="47" t="s">
        <v>8</v>
      </c>
      <c r="BK132" s="114">
        <f>ROUND($I$132*$H$132,2)</f>
        <v>0</v>
      </c>
      <c r="BL132" s="47" t="s">
        <v>94</v>
      </c>
      <c r="BM132" s="47" t="s">
        <v>467</v>
      </c>
    </row>
    <row r="133" spans="2:47" s="5" customFormat="1" ht="27" customHeight="1">
      <c r="B133" s="16"/>
      <c r="C133" s="17"/>
      <c r="D133" s="115" t="s">
        <v>87</v>
      </c>
      <c r="E133" s="17"/>
      <c r="F133" s="116" t="s">
        <v>468</v>
      </c>
      <c r="G133" s="17"/>
      <c r="H133" s="17"/>
      <c r="J133" s="17"/>
      <c r="K133" s="17"/>
      <c r="L133" s="32"/>
      <c r="M133" s="35"/>
      <c r="N133" s="17"/>
      <c r="O133" s="17"/>
      <c r="P133" s="17"/>
      <c r="Q133" s="17"/>
      <c r="R133" s="17"/>
      <c r="S133" s="17"/>
      <c r="T133" s="36"/>
      <c r="AT133" s="5" t="s">
        <v>87</v>
      </c>
      <c r="AU133" s="5" t="s">
        <v>91</v>
      </c>
    </row>
    <row r="134" spans="2:51" s="5" customFormat="1" ht="15.75" customHeight="1">
      <c r="B134" s="128"/>
      <c r="C134" s="129"/>
      <c r="D134" s="127" t="s">
        <v>130</v>
      </c>
      <c r="E134" s="129"/>
      <c r="F134" s="130" t="s">
        <v>469</v>
      </c>
      <c r="G134" s="129"/>
      <c r="H134" s="131">
        <v>1.015</v>
      </c>
      <c r="J134" s="129"/>
      <c r="K134" s="129"/>
      <c r="L134" s="132"/>
      <c r="M134" s="133"/>
      <c r="N134" s="129"/>
      <c r="O134" s="129"/>
      <c r="P134" s="129"/>
      <c r="Q134" s="129"/>
      <c r="R134" s="129"/>
      <c r="S134" s="129"/>
      <c r="T134" s="134"/>
      <c r="AT134" s="135" t="s">
        <v>130</v>
      </c>
      <c r="AU134" s="135" t="s">
        <v>91</v>
      </c>
      <c r="AV134" s="135" t="s">
        <v>39</v>
      </c>
      <c r="AW134" s="135" t="s">
        <v>61</v>
      </c>
      <c r="AX134" s="135" t="s">
        <v>37</v>
      </c>
      <c r="AY134" s="135" t="s">
        <v>81</v>
      </c>
    </row>
    <row r="135" spans="2:65" s="5" customFormat="1" ht="15.75" customHeight="1">
      <c r="B135" s="16"/>
      <c r="C135" s="103" t="s">
        <v>263</v>
      </c>
      <c r="D135" s="103" t="s">
        <v>84</v>
      </c>
      <c r="E135" s="104" t="s">
        <v>470</v>
      </c>
      <c r="F135" s="105" t="s">
        <v>471</v>
      </c>
      <c r="G135" s="106" t="s">
        <v>128</v>
      </c>
      <c r="H135" s="107">
        <v>1.015</v>
      </c>
      <c r="I135" s="108"/>
      <c r="J135" s="109">
        <f>ROUND($I$135*$H$135,2)</f>
        <v>0</v>
      </c>
      <c r="K135" s="105" t="s">
        <v>129</v>
      </c>
      <c r="L135" s="32"/>
      <c r="M135" s="110"/>
      <c r="N135" s="111" t="s">
        <v>26</v>
      </c>
      <c r="O135" s="17"/>
      <c r="P135" s="17"/>
      <c r="Q135" s="112">
        <v>0.02636</v>
      </c>
      <c r="R135" s="112">
        <f>$Q$135*$H$135</f>
        <v>0.0267554</v>
      </c>
      <c r="S135" s="112">
        <v>0</v>
      </c>
      <c r="T135" s="113">
        <f>$S$135*$H$135</f>
        <v>0</v>
      </c>
      <c r="AR135" s="47" t="s">
        <v>94</v>
      </c>
      <c r="AT135" s="47" t="s">
        <v>84</v>
      </c>
      <c r="AU135" s="47" t="s">
        <v>91</v>
      </c>
      <c r="AY135" s="5" t="s">
        <v>81</v>
      </c>
      <c r="BE135" s="114">
        <f>IF($N$135="základní",$J$135,0)</f>
        <v>0</v>
      </c>
      <c r="BF135" s="114">
        <f>IF($N$135="snížená",$J$135,0)</f>
        <v>0</v>
      </c>
      <c r="BG135" s="114">
        <f>IF($N$135="zákl. přenesená",$J$135,0)</f>
        <v>0</v>
      </c>
      <c r="BH135" s="114">
        <f>IF($N$135="sníž. přenesená",$J$135,0)</f>
        <v>0</v>
      </c>
      <c r="BI135" s="114">
        <f>IF($N$135="nulová",$J$135,0)</f>
        <v>0</v>
      </c>
      <c r="BJ135" s="47" t="s">
        <v>8</v>
      </c>
      <c r="BK135" s="114">
        <f>ROUND($I$135*$H$135,2)</f>
        <v>0</v>
      </c>
      <c r="BL135" s="47" t="s">
        <v>94</v>
      </c>
      <c r="BM135" s="47" t="s">
        <v>472</v>
      </c>
    </row>
    <row r="136" spans="2:47" s="5" customFormat="1" ht="16.5" customHeight="1">
      <c r="B136" s="16"/>
      <c r="C136" s="17"/>
      <c r="D136" s="115" t="s">
        <v>87</v>
      </c>
      <c r="E136" s="17"/>
      <c r="F136" s="116" t="s">
        <v>473</v>
      </c>
      <c r="G136" s="17"/>
      <c r="H136" s="17"/>
      <c r="J136" s="17"/>
      <c r="K136" s="17"/>
      <c r="L136" s="32"/>
      <c r="M136" s="35"/>
      <c r="N136" s="17"/>
      <c r="O136" s="17"/>
      <c r="P136" s="17"/>
      <c r="Q136" s="17"/>
      <c r="R136" s="17"/>
      <c r="S136" s="17"/>
      <c r="T136" s="36"/>
      <c r="AT136" s="5" t="s">
        <v>87</v>
      </c>
      <c r="AU136" s="5" t="s">
        <v>91</v>
      </c>
    </row>
    <row r="137" spans="2:51" s="5" customFormat="1" ht="15.75" customHeight="1">
      <c r="B137" s="128"/>
      <c r="C137" s="129"/>
      <c r="D137" s="127" t="s">
        <v>130</v>
      </c>
      <c r="E137" s="129"/>
      <c r="F137" s="130" t="s">
        <v>469</v>
      </c>
      <c r="G137" s="129"/>
      <c r="H137" s="131">
        <v>1.015</v>
      </c>
      <c r="J137" s="129"/>
      <c r="K137" s="129"/>
      <c r="L137" s="132"/>
      <c r="M137" s="133"/>
      <c r="N137" s="129"/>
      <c r="O137" s="129"/>
      <c r="P137" s="129"/>
      <c r="Q137" s="129"/>
      <c r="R137" s="129"/>
      <c r="S137" s="129"/>
      <c r="T137" s="134"/>
      <c r="AT137" s="135" t="s">
        <v>130</v>
      </c>
      <c r="AU137" s="135" t="s">
        <v>91</v>
      </c>
      <c r="AV137" s="135" t="s">
        <v>39</v>
      </c>
      <c r="AW137" s="135" t="s">
        <v>61</v>
      </c>
      <c r="AX137" s="135" t="s">
        <v>37</v>
      </c>
      <c r="AY137" s="135" t="s">
        <v>81</v>
      </c>
    </row>
    <row r="138" spans="2:63" s="90" customFormat="1" ht="30.75" customHeight="1">
      <c r="B138" s="91"/>
      <c r="C138" s="92"/>
      <c r="D138" s="92" t="s">
        <v>36</v>
      </c>
      <c r="E138" s="101" t="s">
        <v>93</v>
      </c>
      <c r="F138" s="101" t="s">
        <v>165</v>
      </c>
      <c r="G138" s="92"/>
      <c r="H138" s="92"/>
      <c r="J138" s="102">
        <f>$BK$138</f>
        <v>0</v>
      </c>
      <c r="K138" s="92"/>
      <c r="L138" s="95"/>
      <c r="M138" s="96"/>
      <c r="N138" s="92"/>
      <c r="O138" s="92"/>
      <c r="P138" s="97">
        <f>$P$139+$P$145</f>
        <v>0</v>
      </c>
      <c r="Q138" s="92"/>
      <c r="R138" s="97">
        <f>$R$139+$R$145</f>
        <v>0</v>
      </c>
      <c r="S138" s="92"/>
      <c r="T138" s="98">
        <f>$T$139+$T$145</f>
        <v>0.364032</v>
      </c>
      <c r="AR138" s="99" t="s">
        <v>8</v>
      </c>
      <c r="AT138" s="99" t="s">
        <v>36</v>
      </c>
      <c r="AU138" s="99" t="s">
        <v>8</v>
      </c>
      <c r="AY138" s="99" t="s">
        <v>81</v>
      </c>
      <c r="BK138" s="100">
        <f>$BK$139+$BK$145</f>
        <v>0</v>
      </c>
    </row>
    <row r="139" spans="2:63" s="90" customFormat="1" ht="15.75" customHeight="1">
      <c r="B139" s="91"/>
      <c r="C139" s="92"/>
      <c r="D139" s="92" t="s">
        <v>36</v>
      </c>
      <c r="E139" s="101" t="s">
        <v>166</v>
      </c>
      <c r="F139" s="101" t="s">
        <v>167</v>
      </c>
      <c r="G139" s="92"/>
      <c r="H139" s="92"/>
      <c r="J139" s="102">
        <f>$BK$139</f>
        <v>0</v>
      </c>
      <c r="K139" s="92"/>
      <c r="L139" s="95"/>
      <c r="M139" s="96"/>
      <c r="N139" s="92"/>
      <c r="O139" s="92"/>
      <c r="P139" s="97">
        <f>SUM($P$140:$P$144)</f>
        <v>0</v>
      </c>
      <c r="Q139" s="92"/>
      <c r="R139" s="97">
        <f>SUM($R$140:$R$144)</f>
        <v>0</v>
      </c>
      <c r="S139" s="92"/>
      <c r="T139" s="98">
        <f>SUM($T$140:$T$144)</f>
        <v>0.364032</v>
      </c>
      <c r="AR139" s="99" t="s">
        <v>8</v>
      </c>
      <c r="AT139" s="99" t="s">
        <v>36</v>
      </c>
      <c r="AU139" s="99" t="s">
        <v>39</v>
      </c>
      <c r="AY139" s="99" t="s">
        <v>81</v>
      </c>
      <c r="BK139" s="100">
        <f>SUM($BK$140:$BK$144)</f>
        <v>0</v>
      </c>
    </row>
    <row r="140" spans="2:65" s="5" customFormat="1" ht="15.75" customHeight="1">
      <c r="B140" s="16"/>
      <c r="C140" s="103" t="s">
        <v>90</v>
      </c>
      <c r="D140" s="103" t="s">
        <v>84</v>
      </c>
      <c r="E140" s="104" t="s">
        <v>474</v>
      </c>
      <c r="F140" s="105" t="s">
        <v>475</v>
      </c>
      <c r="G140" s="106" t="s">
        <v>128</v>
      </c>
      <c r="H140" s="107">
        <v>3.408</v>
      </c>
      <c r="I140" s="108"/>
      <c r="J140" s="109">
        <f>ROUND($I$140*$H$140,2)</f>
        <v>0</v>
      </c>
      <c r="K140" s="105" t="s">
        <v>129</v>
      </c>
      <c r="L140" s="32"/>
      <c r="M140" s="110"/>
      <c r="N140" s="111" t="s">
        <v>26</v>
      </c>
      <c r="O140" s="17"/>
      <c r="P140" s="17"/>
      <c r="Q140" s="112">
        <v>0</v>
      </c>
      <c r="R140" s="112">
        <f>$Q$140*$H$140</f>
        <v>0</v>
      </c>
      <c r="S140" s="112">
        <v>0.054</v>
      </c>
      <c r="T140" s="113">
        <f>$S$140*$H$140</f>
        <v>0.184032</v>
      </c>
      <c r="AR140" s="47" t="s">
        <v>94</v>
      </c>
      <c r="AT140" s="47" t="s">
        <v>84</v>
      </c>
      <c r="AU140" s="47" t="s">
        <v>91</v>
      </c>
      <c r="AY140" s="5" t="s">
        <v>81</v>
      </c>
      <c r="BE140" s="114">
        <f>IF($N$140="základní",$J$140,0)</f>
        <v>0</v>
      </c>
      <c r="BF140" s="114">
        <f>IF($N$140="snížená",$J$140,0)</f>
        <v>0</v>
      </c>
      <c r="BG140" s="114">
        <f>IF($N$140="zákl. přenesená",$J$140,0)</f>
        <v>0</v>
      </c>
      <c r="BH140" s="114">
        <f>IF($N$140="sníž. přenesená",$J$140,0)</f>
        <v>0</v>
      </c>
      <c r="BI140" s="114">
        <f>IF($N$140="nulová",$J$140,0)</f>
        <v>0</v>
      </c>
      <c r="BJ140" s="47" t="s">
        <v>8</v>
      </c>
      <c r="BK140" s="114">
        <f>ROUND($I$140*$H$140,2)</f>
        <v>0</v>
      </c>
      <c r="BL140" s="47" t="s">
        <v>94</v>
      </c>
      <c r="BM140" s="47" t="s">
        <v>476</v>
      </c>
    </row>
    <row r="141" spans="2:47" s="5" customFormat="1" ht="27" customHeight="1">
      <c r="B141" s="16"/>
      <c r="C141" s="17"/>
      <c r="D141" s="115" t="s">
        <v>87</v>
      </c>
      <c r="E141" s="17"/>
      <c r="F141" s="116" t="s">
        <v>477</v>
      </c>
      <c r="G141" s="17"/>
      <c r="H141" s="17"/>
      <c r="J141" s="17"/>
      <c r="K141" s="17"/>
      <c r="L141" s="32"/>
      <c r="M141" s="35"/>
      <c r="N141" s="17"/>
      <c r="O141" s="17"/>
      <c r="P141" s="17"/>
      <c r="Q141" s="17"/>
      <c r="R141" s="17"/>
      <c r="S141" s="17"/>
      <c r="T141" s="36"/>
      <c r="AT141" s="5" t="s">
        <v>87</v>
      </c>
      <c r="AU141" s="5" t="s">
        <v>91</v>
      </c>
    </row>
    <row r="142" spans="2:51" s="5" customFormat="1" ht="15.75" customHeight="1">
      <c r="B142" s="128"/>
      <c r="C142" s="129"/>
      <c r="D142" s="127" t="s">
        <v>130</v>
      </c>
      <c r="E142" s="129"/>
      <c r="F142" s="130" t="s">
        <v>478</v>
      </c>
      <c r="G142" s="129"/>
      <c r="H142" s="131">
        <v>3.408</v>
      </c>
      <c r="J142" s="129"/>
      <c r="K142" s="129"/>
      <c r="L142" s="132"/>
      <c r="M142" s="133"/>
      <c r="N142" s="129"/>
      <c r="O142" s="129"/>
      <c r="P142" s="129"/>
      <c r="Q142" s="129"/>
      <c r="R142" s="129"/>
      <c r="S142" s="129"/>
      <c r="T142" s="134"/>
      <c r="AT142" s="135" t="s">
        <v>130</v>
      </c>
      <c r="AU142" s="135" t="s">
        <v>91</v>
      </c>
      <c r="AV142" s="135" t="s">
        <v>39</v>
      </c>
      <c r="AW142" s="135" t="s">
        <v>61</v>
      </c>
      <c r="AX142" s="135" t="s">
        <v>37</v>
      </c>
      <c r="AY142" s="135" t="s">
        <v>81</v>
      </c>
    </row>
    <row r="143" spans="2:65" s="5" customFormat="1" ht="15.75" customHeight="1">
      <c r="B143" s="16"/>
      <c r="C143" s="103" t="s">
        <v>127</v>
      </c>
      <c r="D143" s="103" t="s">
        <v>84</v>
      </c>
      <c r="E143" s="104" t="s">
        <v>479</v>
      </c>
      <c r="F143" s="105" t="s">
        <v>480</v>
      </c>
      <c r="G143" s="106" t="s">
        <v>134</v>
      </c>
      <c r="H143" s="107">
        <v>2</v>
      </c>
      <c r="I143" s="108"/>
      <c r="J143" s="109">
        <f>ROUND($I$143*$H$143,2)</f>
        <v>0</v>
      </c>
      <c r="K143" s="105" t="s">
        <v>129</v>
      </c>
      <c r="L143" s="32"/>
      <c r="M143" s="110"/>
      <c r="N143" s="111" t="s">
        <v>26</v>
      </c>
      <c r="O143" s="17"/>
      <c r="P143" s="17"/>
      <c r="Q143" s="112">
        <v>0</v>
      </c>
      <c r="R143" s="112">
        <f>$Q$143*$H$143</f>
        <v>0</v>
      </c>
      <c r="S143" s="112">
        <v>0.09</v>
      </c>
      <c r="T143" s="113">
        <f>$S$143*$H$143</f>
        <v>0.18</v>
      </c>
      <c r="AR143" s="47" t="s">
        <v>94</v>
      </c>
      <c r="AT143" s="47" t="s">
        <v>84</v>
      </c>
      <c r="AU143" s="47" t="s">
        <v>91</v>
      </c>
      <c r="AY143" s="5" t="s">
        <v>81</v>
      </c>
      <c r="BE143" s="114">
        <f>IF($N$143="základní",$J$143,0)</f>
        <v>0</v>
      </c>
      <c r="BF143" s="114">
        <f>IF($N$143="snížená",$J$143,0)</f>
        <v>0</v>
      </c>
      <c r="BG143" s="114">
        <f>IF($N$143="zákl. přenesená",$J$143,0)</f>
        <v>0</v>
      </c>
      <c r="BH143" s="114">
        <f>IF($N$143="sníž. přenesená",$J$143,0)</f>
        <v>0</v>
      </c>
      <c r="BI143" s="114">
        <f>IF($N$143="nulová",$J$143,0)</f>
        <v>0</v>
      </c>
      <c r="BJ143" s="47" t="s">
        <v>8</v>
      </c>
      <c r="BK143" s="114">
        <f>ROUND($I$143*$H$143,2)</f>
        <v>0</v>
      </c>
      <c r="BL143" s="47" t="s">
        <v>94</v>
      </c>
      <c r="BM143" s="47" t="s">
        <v>481</v>
      </c>
    </row>
    <row r="144" spans="2:47" s="5" customFormat="1" ht="27" customHeight="1">
      <c r="B144" s="16"/>
      <c r="C144" s="17"/>
      <c r="D144" s="115" t="s">
        <v>87</v>
      </c>
      <c r="E144" s="17"/>
      <c r="F144" s="116" t="s">
        <v>482</v>
      </c>
      <c r="G144" s="17"/>
      <c r="H144" s="17"/>
      <c r="J144" s="17"/>
      <c r="K144" s="17"/>
      <c r="L144" s="32"/>
      <c r="M144" s="35"/>
      <c r="N144" s="17"/>
      <c r="O144" s="17"/>
      <c r="P144" s="17"/>
      <c r="Q144" s="17"/>
      <c r="R144" s="17"/>
      <c r="S144" s="17"/>
      <c r="T144" s="36"/>
      <c r="AT144" s="5" t="s">
        <v>87</v>
      </c>
      <c r="AU144" s="5" t="s">
        <v>91</v>
      </c>
    </row>
    <row r="145" spans="2:63" s="90" customFormat="1" ht="23.25" customHeight="1">
      <c r="B145" s="91"/>
      <c r="C145" s="92"/>
      <c r="D145" s="92" t="s">
        <v>36</v>
      </c>
      <c r="E145" s="101" t="s">
        <v>168</v>
      </c>
      <c r="F145" s="101" t="s">
        <v>169</v>
      </c>
      <c r="G145" s="92"/>
      <c r="H145" s="92"/>
      <c r="J145" s="102">
        <f>$BK$145</f>
        <v>0</v>
      </c>
      <c r="K145" s="92"/>
      <c r="L145" s="95"/>
      <c r="M145" s="96"/>
      <c r="N145" s="92"/>
      <c r="O145" s="92"/>
      <c r="P145" s="97">
        <f>SUM($P$146:$P$156)</f>
        <v>0</v>
      </c>
      <c r="Q145" s="92"/>
      <c r="R145" s="97">
        <f>SUM($R$146:$R$156)</f>
        <v>0</v>
      </c>
      <c r="S145" s="92"/>
      <c r="T145" s="98">
        <f>SUM($T$146:$T$156)</f>
        <v>0</v>
      </c>
      <c r="AR145" s="99" t="s">
        <v>8</v>
      </c>
      <c r="AT145" s="99" t="s">
        <v>36</v>
      </c>
      <c r="AU145" s="99" t="s">
        <v>39</v>
      </c>
      <c r="AY145" s="99" t="s">
        <v>81</v>
      </c>
      <c r="BK145" s="100">
        <f>SUM($BK$146:$BK$156)</f>
        <v>0</v>
      </c>
    </row>
    <row r="146" spans="2:65" s="5" customFormat="1" ht="15.75" customHeight="1">
      <c r="B146" s="16"/>
      <c r="C146" s="103" t="s">
        <v>91</v>
      </c>
      <c r="D146" s="103" t="s">
        <v>84</v>
      </c>
      <c r="E146" s="104" t="s">
        <v>170</v>
      </c>
      <c r="F146" s="105" t="s">
        <v>171</v>
      </c>
      <c r="G146" s="106" t="s">
        <v>89</v>
      </c>
      <c r="H146" s="107">
        <v>0.449</v>
      </c>
      <c r="I146" s="108"/>
      <c r="J146" s="109">
        <f>ROUND($I$146*$H$146,2)</f>
        <v>0</v>
      </c>
      <c r="K146" s="105" t="s">
        <v>129</v>
      </c>
      <c r="L146" s="32"/>
      <c r="M146" s="110"/>
      <c r="N146" s="111" t="s">
        <v>26</v>
      </c>
      <c r="O146" s="17"/>
      <c r="P146" s="17"/>
      <c r="Q146" s="112">
        <v>0</v>
      </c>
      <c r="R146" s="112">
        <f>$Q$146*$H$146</f>
        <v>0</v>
      </c>
      <c r="S146" s="112">
        <v>0</v>
      </c>
      <c r="T146" s="113">
        <f>$S$146*$H$146</f>
        <v>0</v>
      </c>
      <c r="AR146" s="47" t="s">
        <v>94</v>
      </c>
      <c r="AT146" s="47" t="s">
        <v>84</v>
      </c>
      <c r="AU146" s="47" t="s">
        <v>91</v>
      </c>
      <c r="AY146" s="5" t="s">
        <v>81</v>
      </c>
      <c r="BE146" s="114">
        <f>IF($N$146="základní",$J$146,0)</f>
        <v>0</v>
      </c>
      <c r="BF146" s="114">
        <f>IF($N$146="snížená",$J$146,0)</f>
        <v>0</v>
      </c>
      <c r="BG146" s="114">
        <f>IF($N$146="zákl. přenesená",$J$146,0)</f>
        <v>0</v>
      </c>
      <c r="BH146" s="114">
        <f>IF($N$146="sníž. přenesená",$J$146,0)</f>
        <v>0</v>
      </c>
      <c r="BI146" s="114">
        <f>IF($N$146="nulová",$J$146,0)</f>
        <v>0</v>
      </c>
      <c r="BJ146" s="47" t="s">
        <v>8</v>
      </c>
      <c r="BK146" s="114">
        <f>ROUND($I$146*$H$146,2)</f>
        <v>0</v>
      </c>
      <c r="BL146" s="47" t="s">
        <v>94</v>
      </c>
      <c r="BM146" s="47" t="s">
        <v>483</v>
      </c>
    </row>
    <row r="147" spans="2:47" s="5" customFormat="1" ht="16.5" customHeight="1">
      <c r="B147" s="16"/>
      <c r="C147" s="17"/>
      <c r="D147" s="115" t="s">
        <v>87</v>
      </c>
      <c r="E147" s="17"/>
      <c r="F147" s="116" t="s">
        <v>172</v>
      </c>
      <c r="G147" s="17"/>
      <c r="H147" s="17"/>
      <c r="J147" s="17"/>
      <c r="K147" s="17"/>
      <c r="L147" s="32"/>
      <c r="M147" s="35"/>
      <c r="N147" s="17"/>
      <c r="O147" s="17"/>
      <c r="P147" s="17"/>
      <c r="Q147" s="17"/>
      <c r="R147" s="17"/>
      <c r="S147" s="17"/>
      <c r="T147" s="36"/>
      <c r="AT147" s="5" t="s">
        <v>87</v>
      </c>
      <c r="AU147" s="5" t="s">
        <v>91</v>
      </c>
    </row>
    <row r="148" spans="2:65" s="5" customFormat="1" ht="15.75" customHeight="1">
      <c r="B148" s="16"/>
      <c r="C148" s="103" t="s">
        <v>94</v>
      </c>
      <c r="D148" s="103" t="s">
        <v>84</v>
      </c>
      <c r="E148" s="104" t="s">
        <v>174</v>
      </c>
      <c r="F148" s="105" t="s">
        <v>175</v>
      </c>
      <c r="G148" s="106" t="s">
        <v>89</v>
      </c>
      <c r="H148" s="107">
        <v>4.49</v>
      </c>
      <c r="I148" s="108"/>
      <c r="J148" s="109">
        <f>ROUND($I$148*$H$148,2)</f>
        <v>0</v>
      </c>
      <c r="K148" s="105" t="s">
        <v>129</v>
      </c>
      <c r="L148" s="32"/>
      <c r="M148" s="110"/>
      <c r="N148" s="111" t="s">
        <v>26</v>
      </c>
      <c r="O148" s="17"/>
      <c r="P148" s="17"/>
      <c r="Q148" s="112">
        <v>0</v>
      </c>
      <c r="R148" s="112">
        <f>$Q$148*$H$148</f>
        <v>0</v>
      </c>
      <c r="S148" s="112">
        <v>0</v>
      </c>
      <c r="T148" s="113">
        <f>$S$148*$H$148</f>
        <v>0</v>
      </c>
      <c r="AR148" s="47" t="s">
        <v>94</v>
      </c>
      <c r="AT148" s="47" t="s">
        <v>84</v>
      </c>
      <c r="AU148" s="47" t="s">
        <v>91</v>
      </c>
      <c r="AY148" s="5" t="s">
        <v>81</v>
      </c>
      <c r="BE148" s="114">
        <f>IF($N$148="základní",$J$148,0)</f>
        <v>0</v>
      </c>
      <c r="BF148" s="114">
        <f>IF($N$148="snížená",$J$148,0)</f>
        <v>0</v>
      </c>
      <c r="BG148" s="114">
        <f>IF($N$148="zákl. přenesená",$J$148,0)</f>
        <v>0</v>
      </c>
      <c r="BH148" s="114">
        <f>IF($N$148="sníž. přenesená",$J$148,0)</f>
        <v>0</v>
      </c>
      <c r="BI148" s="114">
        <f>IF($N$148="nulová",$J$148,0)</f>
        <v>0</v>
      </c>
      <c r="BJ148" s="47" t="s">
        <v>8</v>
      </c>
      <c r="BK148" s="114">
        <f>ROUND($I$148*$H$148,2)</f>
        <v>0</v>
      </c>
      <c r="BL148" s="47" t="s">
        <v>94</v>
      </c>
      <c r="BM148" s="47" t="s">
        <v>484</v>
      </c>
    </row>
    <row r="149" spans="2:47" s="5" customFormat="1" ht="27" customHeight="1">
      <c r="B149" s="16"/>
      <c r="C149" s="17"/>
      <c r="D149" s="115" t="s">
        <v>87</v>
      </c>
      <c r="E149" s="17"/>
      <c r="F149" s="116" t="s">
        <v>176</v>
      </c>
      <c r="G149" s="17"/>
      <c r="H149" s="17"/>
      <c r="J149" s="17"/>
      <c r="K149" s="17"/>
      <c r="L149" s="32"/>
      <c r="M149" s="35"/>
      <c r="N149" s="17"/>
      <c r="O149" s="17"/>
      <c r="P149" s="17"/>
      <c r="Q149" s="17"/>
      <c r="R149" s="17"/>
      <c r="S149" s="17"/>
      <c r="T149" s="36"/>
      <c r="AT149" s="5" t="s">
        <v>87</v>
      </c>
      <c r="AU149" s="5" t="s">
        <v>91</v>
      </c>
    </row>
    <row r="150" spans="2:51" s="5" customFormat="1" ht="15.75" customHeight="1">
      <c r="B150" s="128"/>
      <c r="C150" s="129"/>
      <c r="D150" s="127" t="s">
        <v>130</v>
      </c>
      <c r="E150" s="129"/>
      <c r="F150" s="130" t="s">
        <v>485</v>
      </c>
      <c r="G150" s="129"/>
      <c r="H150" s="131">
        <v>4.49</v>
      </c>
      <c r="J150" s="129"/>
      <c r="K150" s="129"/>
      <c r="L150" s="132"/>
      <c r="M150" s="133"/>
      <c r="N150" s="129"/>
      <c r="O150" s="129"/>
      <c r="P150" s="129"/>
      <c r="Q150" s="129"/>
      <c r="R150" s="129"/>
      <c r="S150" s="129"/>
      <c r="T150" s="134"/>
      <c r="AT150" s="135" t="s">
        <v>130</v>
      </c>
      <c r="AU150" s="135" t="s">
        <v>91</v>
      </c>
      <c r="AV150" s="135" t="s">
        <v>39</v>
      </c>
      <c r="AW150" s="135" t="s">
        <v>37</v>
      </c>
      <c r="AX150" s="135" t="s">
        <v>8</v>
      </c>
      <c r="AY150" s="135" t="s">
        <v>81</v>
      </c>
    </row>
    <row r="151" spans="2:65" s="5" customFormat="1" ht="15.75" customHeight="1">
      <c r="B151" s="16"/>
      <c r="C151" s="103" t="s">
        <v>95</v>
      </c>
      <c r="D151" s="103" t="s">
        <v>84</v>
      </c>
      <c r="E151" s="104" t="s">
        <v>178</v>
      </c>
      <c r="F151" s="105" t="s">
        <v>179</v>
      </c>
      <c r="G151" s="106" t="s">
        <v>89</v>
      </c>
      <c r="H151" s="107">
        <v>0.449</v>
      </c>
      <c r="I151" s="108"/>
      <c r="J151" s="109">
        <f>ROUND($I$151*$H$151,2)</f>
        <v>0</v>
      </c>
      <c r="K151" s="105" t="s">
        <v>129</v>
      </c>
      <c r="L151" s="32"/>
      <c r="M151" s="110"/>
      <c r="N151" s="111" t="s">
        <v>26</v>
      </c>
      <c r="O151" s="17"/>
      <c r="P151" s="17"/>
      <c r="Q151" s="112">
        <v>0</v>
      </c>
      <c r="R151" s="112">
        <f>$Q$151*$H$151</f>
        <v>0</v>
      </c>
      <c r="S151" s="112">
        <v>0</v>
      </c>
      <c r="T151" s="113">
        <f>$S$151*$H$151</f>
        <v>0</v>
      </c>
      <c r="AR151" s="47" t="s">
        <v>94</v>
      </c>
      <c r="AT151" s="47" t="s">
        <v>84</v>
      </c>
      <c r="AU151" s="47" t="s">
        <v>91</v>
      </c>
      <c r="AY151" s="5" t="s">
        <v>81</v>
      </c>
      <c r="BE151" s="114">
        <f>IF($N$151="základní",$J$151,0)</f>
        <v>0</v>
      </c>
      <c r="BF151" s="114">
        <f>IF($N$151="snížená",$J$151,0)</f>
        <v>0</v>
      </c>
      <c r="BG151" s="114">
        <f>IF($N$151="zákl. přenesená",$J$151,0)</f>
        <v>0</v>
      </c>
      <c r="BH151" s="114">
        <f>IF($N$151="sníž. přenesená",$J$151,0)</f>
        <v>0</v>
      </c>
      <c r="BI151" s="114">
        <f>IF($N$151="nulová",$J$151,0)</f>
        <v>0</v>
      </c>
      <c r="BJ151" s="47" t="s">
        <v>8</v>
      </c>
      <c r="BK151" s="114">
        <f>ROUND($I$151*$H$151,2)</f>
        <v>0</v>
      </c>
      <c r="BL151" s="47" t="s">
        <v>94</v>
      </c>
      <c r="BM151" s="47" t="s">
        <v>486</v>
      </c>
    </row>
    <row r="152" spans="2:47" s="5" customFormat="1" ht="16.5" customHeight="1">
      <c r="B152" s="16"/>
      <c r="C152" s="17"/>
      <c r="D152" s="115" t="s">
        <v>87</v>
      </c>
      <c r="E152" s="17"/>
      <c r="F152" s="116" t="s">
        <v>179</v>
      </c>
      <c r="G152" s="17"/>
      <c r="H152" s="17"/>
      <c r="J152" s="17"/>
      <c r="K152" s="17"/>
      <c r="L152" s="32"/>
      <c r="M152" s="35"/>
      <c r="N152" s="17"/>
      <c r="O152" s="17"/>
      <c r="P152" s="17"/>
      <c r="Q152" s="17"/>
      <c r="R152" s="17"/>
      <c r="S152" s="17"/>
      <c r="T152" s="36"/>
      <c r="AT152" s="5" t="s">
        <v>87</v>
      </c>
      <c r="AU152" s="5" t="s">
        <v>91</v>
      </c>
    </row>
    <row r="153" spans="2:65" s="5" customFormat="1" ht="15.75" customHeight="1">
      <c r="B153" s="16"/>
      <c r="C153" s="103" t="s">
        <v>98</v>
      </c>
      <c r="D153" s="103" t="s">
        <v>84</v>
      </c>
      <c r="E153" s="104" t="s">
        <v>181</v>
      </c>
      <c r="F153" s="105" t="s">
        <v>182</v>
      </c>
      <c r="G153" s="106" t="s">
        <v>89</v>
      </c>
      <c r="H153" s="107">
        <v>0.449</v>
      </c>
      <c r="I153" s="108"/>
      <c r="J153" s="109">
        <f>ROUND($I$153*$H$153,2)</f>
        <v>0</v>
      </c>
      <c r="K153" s="105" t="s">
        <v>129</v>
      </c>
      <c r="L153" s="32"/>
      <c r="M153" s="110"/>
      <c r="N153" s="111" t="s">
        <v>26</v>
      </c>
      <c r="O153" s="17"/>
      <c r="P153" s="17"/>
      <c r="Q153" s="112">
        <v>0</v>
      </c>
      <c r="R153" s="112">
        <f>$Q$153*$H$153</f>
        <v>0</v>
      </c>
      <c r="S153" s="112">
        <v>0</v>
      </c>
      <c r="T153" s="113">
        <f>$S$153*$H$153</f>
        <v>0</v>
      </c>
      <c r="AR153" s="47" t="s">
        <v>94</v>
      </c>
      <c r="AT153" s="47" t="s">
        <v>84</v>
      </c>
      <c r="AU153" s="47" t="s">
        <v>91</v>
      </c>
      <c r="AY153" s="5" t="s">
        <v>81</v>
      </c>
      <c r="BE153" s="114">
        <f>IF($N$153="základní",$J$153,0)</f>
        <v>0</v>
      </c>
      <c r="BF153" s="114">
        <f>IF($N$153="snížená",$J$153,0)</f>
        <v>0</v>
      </c>
      <c r="BG153" s="114">
        <f>IF($N$153="zákl. přenesená",$J$153,0)</f>
        <v>0</v>
      </c>
      <c r="BH153" s="114">
        <f>IF($N$153="sníž. přenesená",$J$153,0)</f>
        <v>0</v>
      </c>
      <c r="BI153" s="114">
        <f>IF($N$153="nulová",$J$153,0)</f>
        <v>0</v>
      </c>
      <c r="BJ153" s="47" t="s">
        <v>8</v>
      </c>
      <c r="BK153" s="114">
        <f>ROUND($I$153*$H$153,2)</f>
        <v>0</v>
      </c>
      <c r="BL153" s="47" t="s">
        <v>94</v>
      </c>
      <c r="BM153" s="47" t="s">
        <v>487</v>
      </c>
    </row>
    <row r="154" spans="2:47" s="5" customFormat="1" ht="16.5" customHeight="1">
      <c r="B154" s="16"/>
      <c r="C154" s="17"/>
      <c r="D154" s="115" t="s">
        <v>87</v>
      </c>
      <c r="E154" s="17"/>
      <c r="F154" s="116" t="s">
        <v>183</v>
      </c>
      <c r="G154" s="17"/>
      <c r="H154" s="17"/>
      <c r="J154" s="17"/>
      <c r="K154" s="17"/>
      <c r="L154" s="32"/>
      <c r="M154" s="35"/>
      <c r="N154" s="17"/>
      <c r="O154" s="17"/>
      <c r="P154" s="17"/>
      <c r="Q154" s="17"/>
      <c r="R154" s="17"/>
      <c r="S154" s="17"/>
      <c r="T154" s="36"/>
      <c r="AT154" s="5" t="s">
        <v>87</v>
      </c>
      <c r="AU154" s="5" t="s">
        <v>91</v>
      </c>
    </row>
    <row r="155" spans="2:65" s="5" customFormat="1" ht="15.75" customHeight="1">
      <c r="B155" s="16"/>
      <c r="C155" s="103" t="s">
        <v>99</v>
      </c>
      <c r="D155" s="103" t="s">
        <v>84</v>
      </c>
      <c r="E155" s="104" t="s">
        <v>314</v>
      </c>
      <c r="F155" s="105" t="s">
        <v>315</v>
      </c>
      <c r="G155" s="106" t="s">
        <v>89</v>
      </c>
      <c r="H155" s="107">
        <v>0.897</v>
      </c>
      <c r="I155" s="108"/>
      <c r="J155" s="109">
        <f>ROUND($I$155*$H$155,2)</f>
        <v>0</v>
      </c>
      <c r="K155" s="105" t="s">
        <v>129</v>
      </c>
      <c r="L155" s="32"/>
      <c r="M155" s="110"/>
      <c r="N155" s="111" t="s">
        <v>26</v>
      </c>
      <c r="O155" s="17"/>
      <c r="P155" s="17"/>
      <c r="Q155" s="112">
        <v>0</v>
      </c>
      <c r="R155" s="112">
        <f>$Q$155*$H$155</f>
        <v>0</v>
      </c>
      <c r="S155" s="112">
        <v>0</v>
      </c>
      <c r="T155" s="113">
        <f>$S$155*$H$155</f>
        <v>0</v>
      </c>
      <c r="AR155" s="47" t="s">
        <v>94</v>
      </c>
      <c r="AT155" s="47" t="s">
        <v>84</v>
      </c>
      <c r="AU155" s="47" t="s">
        <v>91</v>
      </c>
      <c r="AY155" s="5" t="s">
        <v>81</v>
      </c>
      <c r="BE155" s="114">
        <f>IF($N$155="základní",$J$155,0)</f>
        <v>0</v>
      </c>
      <c r="BF155" s="114">
        <f>IF($N$155="snížená",$J$155,0)</f>
        <v>0</v>
      </c>
      <c r="BG155" s="114">
        <f>IF($N$155="zákl. přenesená",$J$155,0)</f>
        <v>0</v>
      </c>
      <c r="BH155" s="114">
        <f>IF($N$155="sníž. přenesená",$J$155,0)</f>
        <v>0</v>
      </c>
      <c r="BI155" s="114">
        <f>IF($N$155="nulová",$J$155,0)</f>
        <v>0</v>
      </c>
      <c r="BJ155" s="47" t="s">
        <v>8</v>
      </c>
      <c r="BK155" s="114">
        <f>ROUND($I$155*$H$155,2)</f>
        <v>0</v>
      </c>
      <c r="BL155" s="47" t="s">
        <v>94</v>
      </c>
      <c r="BM155" s="47" t="s">
        <v>488</v>
      </c>
    </row>
    <row r="156" spans="2:47" s="5" customFormat="1" ht="38.25" customHeight="1">
      <c r="B156" s="16"/>
      <c r="C156" s="17"/>
      <c r="D156" s="115" t="s">
        <v>87</v>
      </c>
      <c r="E156" s="17"/>
      <c r="F156" s="116" t="s">
        <v>317</v>
      </c>
      <c r="G156" s="17"/>
      <c r="H156" s="17"/>
      <c r="J156" s="17"/>
      <c r="K156" s="17"/>
      <c r="L156" s="32"/>
      <c r="M156" s="35"/>
      <c r="N156" s="17"/>
      <c r="O156" s="17"/>
      <c r="P156" s="17"/>
      <c r="Q156" s="17"/>
      <c r="R156" s="17"/>
      <c r="S156" s="17"/>
      <c r="T156" s="36"/>
      <c r="AT156" s="5" t="s">
        <v>87</v>
      </c>
      <c r="AU156" s="5" t="s">
        <v>91</v>
      </c>
    </row>
    <row r="157" spans="2:63" s="90" customFormat="1" ht="37.5" customHeight="1">
      <c r="B157" s="91"/>
      <c r="C157" s="92"/>
      <c r="D157" s="92" t="s">
        <v>36</v>
      </c>
      <c r="E157" s="93" t="s">
        <v>79</v>
      </c>
      <c r="F157" s="93" t="s">
        <v>80</v>
      </c>
      <c r="G157" s="92"/>
      <c r="H157" s="92"/>
      <c r="J157" s="94">
        <f>$BK$157</f>
        <v>0</v>
      </c>
      <c r="K157" s="92"/>
      <c r="L157" s="95"/>
      <c r="M157" s="96"/>
      <c r="N157" s="92"/>
      <c r="O157" s="92"/>
      <c r="P157" s="97">
        <f>$P$158+$P$167+$P$171+$P$177+$P$197+$P$209+$P$221+$P$225+$P$240</f>
        <v>0</v>
      </c>
      <c r="Q157" s="92"/>
      <c r="R157" s="97">
        <f>$R$158+$R$167+$R$171+$R$177+$R$197+$R$209+$R$221+$R$225+$R$240</f>
        <v>0.28893551999999995</v>
      </c>
      <c r="S157" s="92"/>
      <c r="T157" s="98">
        <f>$T$158+$T$167+$T$171+$T$177+$T$197+$T$209+$T$221+$T$225+$T$240</f>
        <v>0.08492240000000001</v>
      </c>
      <c r="AR157" s="99" t="s">
        <v>39</v>
      </c>
      <c r="AT157" s="99" t="s">
        <v>36</v>
      </c>
      <c r="AU157" s="99" t="s">
        <v>37</v>
      </c>
      <c r="AY157" s="99" t="s">
        <v>81</v>
      </c>
      <c r="BK157" s="100">
        <f>$BK$158+$BK$167+$BK$171+$BK$177+$BK$197+$BK$209+$BK$221+$BK$225+$BK$240</f>
        <v>0</v>
      </c>
    </row>
    <row r="158" spans="2:63" s="90" customFormat="1" ht="21" customHeight="1">
      <c r="B158" s="91"/>
      <c r="C158" s="92"/>
      <c r="D158" s="92" t="s">
        <v>36</v>
      </c>
      <c r="E158" s="101" t="s">
        <v>489</v>
      </c>
      <c r="F158" s="101" t="s">
        <v>490</v>
      </c>
      <c r="G158" s="92"/>
      <c r="H158" s="92"/>
      <c r="J158" s="102">
        <f>$BK$158</f>
        <v>0</v>
      </c>
      <c r="K158" s="92"/>
      <c r="L158" s="95"/>
      <c r="M158" s="96"/>
      <c r="N158" s="92"/>
      <c r="O158" s="92"/>
      <c r="P158" s="97">
        <f>SUM($P$159:$P$166)</f>
        <v>0</v>
      </c>
      <c r="Q158" s="92"/>
      <c r="R158" s="97">
        <f>SUM($R$159:$R$166)</f>
        <v>0.0016</v>
      </c>
      <c r="S158" s="92"/>
      <c r="T158" s="98">
        <f>SUM($T$159:$T$166)</f>
        <v>0.02032</v>
      </c>
      <c r="AR158" s="99" t="s">
        <v>39</v>
      </c>
      <c r="AT158" s="99" t="s">
        <v>36</v>
      </c>
      <c r="AU158" s="99" t="s">
        <v>8</v>
      </c>
      <c r="AY158" s="99" t="s">
        <v>81</v>
      </c>
      <c r="BK158" s="100">
        <f>SUM($BK$159:$BK$166)</f>
        <v>0</v>
      </c>
    </row>
    <row r="159" spans="2:65" s="5" customFormat="1" ht="15.75" customHeight="1">
      <c r="B159" s="16"/>
      <c r="C159" s="103" t="s">
        <v>432</v>
      </c>
      <c r="D159" s="103" t="s">
        <v>84</v>
      </c>
      <c r="E159" s="104" t="s">
        <v>491</v>
      </c>
      <c r="F159" s="105" t="s">
        <v>492</v>
      </c>
      <c r="G159" s="106" t="s">
        <v>146</v>
      </c>
      <c r="H159" s="107">
        <v>8</v>
      </c>
      <c r="I159" s="108"/>
      <c r="J159" s="109">
        <f>ROUND($I$159*$H$159,2)</f>
        <v>0</v>
      </c>
      <c r="K159" s="105" t="s">
        <v>129</v>
      </c>
      <c r="L159" s="32"/>
      <c r="M159" s="110"/>
      <c r="N159" s="111" t="s">
        <v>26</v>
      </c>
      <c r="O159" s="17"/>
      <c r="P159" s="17"/>
      <c r="Q159" s="112">
        <v>4E-05</v>
      </c>
      <c r="R159" s="112">
        <f>$Q$159*$H$159</f>
        <v>0.00032</v>
      </c>
      <c r="S159" s="112">
        <v>0.00254</v>
      </c>
      <c r="T159" s="113">
        <f>$S$159*$H$159</f>
        <v>0.02032</v>
      </c>
      <c r="AR159" s="47" t="s">
        <v>86</v>
      </c>
      <c r="AT159" s="47" t="s">
        <v>84</v>
      </c>
      <c r="AU159" s="47" t="s">
        <v>39</v>
      </c>
      <c r="AY159" s="5" t="s">
        <v>81</v>
      </c>
      <c r="BE159" s="114">
        <f>IF($N$159="základní",$J$159,0)</f>
        <v>0</v>
      </c>
      <c r="BF159" s="114">
        <f>IF($N$159="snížená",$J$159,0)</f>
        <v>0</v>
      </c>
      <c r="BG159" s="114">
        <f>IF($N$159="zákl. přenesená",$J$159,0)</f>
        <v>0</v>
      </c>
      <c r="BH159" s="114">
        <f>IF($N$159="sníž. přenesená",$J$159,0)</f>
        <v>0</v>
      </c>
      <c r="BI159" s="114">
        <f>IF($N$159="nulová",$J$159,0)</f>
        <v>0</v>
      </c>
      <c r="BJ159" s="47" t="s">
        <v>8</v>
      </c>
      <c r="BK159" s="114">
        <f>ROUND($I$159*$H$159,2)</f>
        <v>0</v>
      </c>
      <c r="BL159" s="47" t="s">
        <v>86</v>
      </c>
      <c r="BM159" s="47" t="s">
        <v>493</v>
      </c>
    </row>
    <row r="160" spans="2:47" s="5" customFormat="1" ht="16.5" customHeight="1">
      <c r="B160" s="16"/>
      <c r="C160" s="17"/>
      <c r="D160" s="115" t="s">
        <v>87</v>
      </c>
      <c r="E160" s="17"/>
      <c r="F160" s="116" t="s">
        <v>494</v>
      </c>
      <c r="G160" s="17"/>
      <c r="H160" s="17"/>
      <c r="J160" s="17"/>
      <c r="K160" s="17"/>
      <c r="L160" s="32"/>
      <c r="M160" s="35"/>
      <c r="N160" s="17"/>
      <c r="O160" s="17"/>
      <c r="P160" s="17"/>
      <c r="Q160" s="17"/>
      <c r="R160" s="17"/>
      <c r="S160" s="17"/>
      <c r="T160" s="36"/>
      <c r="AT160" s="5" t="s">
        <v>87</v>
      </c>
      <c r="AU160" s="5" t="s">
        <v>39</v>
      </c>
    </row>
    <row r="161" spans="2:51" s="5" customFormat="1" ht="15.75" customHeight="1">
      <c r="B161" s="128"/>
      <c r="C161" s="129"/>
      <c r="D161" s="127" t="s">
        <v>130</v>
      </c>
      <c r="E161" s="129"/>
      <c r="F161" s="130" t="s">
        <v>495</v>
      </c>
      <c r="G161" s="129"/>
      <c r="H161" s="131">
        <v>8</v>
      </c>
      <c r="J161" s="129"/>
      <c r="K161" s="129"/>
      <c r="L161" s="132"/>
      <c r="M161" s="133"/>
      <c r="N161" s="129"/>
      <c r="O161" s="129"/>
      <c r="P161" s="129"/>
      <c r="Q161" s="129"/>
      <c r="R161" s="129"/>
      <c r="S161" s="129"/>
      <c r="T161" s="134"/>
      <c r="AT161" s="135" t="s">
        <v>130</v>
      </c>
      <c r="AU161" s="135" t="s">
        <v>39</v>
      </c>
      <c r="AV161" s="135" t="s">
        <v>39</v>
      </c>
      <c r="AW161" s="135" t="s">
        <v>61</v>
      </c>
      <c r="AX161" s="135" t="s">
        <v>37</v>
      </c>
      <c r="AY161" s="135" t="s">
        <v>81</v>
      </c>
    </row>
    <row r="162" spans="2:65" s="5" customFormat="1" ht="15.75" customHeight="1">
      <c r="B162" s="16"/>
      <c r="C162" s="103" t="s">
        <v>191</v>
      </c>
      <c r="D162" s="103" t="s">
        <v>84</v>
      </c>
      <c r="E162" s="104" t="s">
        <v>496</v>
      </c>
      <c r="F162" s="105" t="s">
        <v>497</v>
      </c>
      <c r="G162" s="106" t="s">
        <v>134</v>
      </c>
      <c r="H162" s="107">
        <v>4</v>
      </c>
      <c r="I162" s="108"/>
      <c r="J162" s="109">
        <f>ROUND($I$162*$H$162,2)</f>
        <v>0</v>
      </c>
      <c r="K162" s="105" t="s">
        <v>129</v>
      </c>
      <c r="L162" s="32"/>
      <c r="M162" s="110"/>
      <c r="N162" s="111" t="s">
        <v>26</v>
      </c>
      <c r="O162" s="17"/>
      <c r="P162" s="17"/>
      <c r="Q162" s="112">
        <v>0.00032</v>
      </c>
      <c r="R162" s="112">
        <f>$Q$162*$H$162</f>
        <v>0.00128</v>
      </c>
      <c r="S162" s="112">
        <v>0</v>
      </c>
      <c r="T162" s="113">
        <f>$S$162*$H$162</f>
        <v>0</v>
      </c>
      <c r="AR162" s="47" t="s">
        <v>86</v>
      </c>
      <c r="AT162" s="47" t="s">
        <v>84</v>
      </c>
      <c r="AU162" s="47" t="s">
        <v>39</v>
      </c>
      <c r="AY162" s="5" t="s">
        <v>81</v>
      </c>
      <c r="BE162" s="114">
        <f>IF($N$162="základní",$J$162,0)</f>
        <v>0</v>
      </c>
      <c r="BF162" s="114">
        <f>IF($N$162="snížená",$J$162,0)</f>
        <v>0</v>
      </c>
      <c r="BG162" s="114">
        <f>IF($N$162="zákl. přenesená",$J$162,0)</f>
        <v>0</v>
      </c>
      <c r="BH162" s="114">
        <f>IF($N$162="sníž. přenesená",$J$162,0)</f>
        <v>0</v>
      </c>
      <c r="BI162" s="114">
        <f>IF($N$162="nulová",$J$162,0)</f>
        <v>0</v>
      </c>
      <c r="BJ162" s="47" t="s">
        <v>8</v>
      </c>
      <c r="BK162" s="114">
        <f>ROUND($I$162*$H$162,2)</f>
        <v>0</v>
      </c>
      <c r="BL162" s="47" t="s">
        <v>86</v>
      </c>
      <c r="BM162" s="47" t="s">
        <v>498</v>
      </c>
    </row>
    <row r="163" spans="2:47" s="5" customFormat="1" ht="16.5" customHeight="1">
      <c r="B163" s="16"/>
      <c r="C163" s="17"/>
      <c r="D163" s="115" t="s">
        <v>87</v>
      </c>
      <c r="E163" s="17"/>
      <c r="F163" s="116" t="s">
        <v>499</v>
      </c>
      <c r="G163" s="17"/>
      <c r="H163" s="17"/>
      <c r="J163" s="17"/>
      <c r="K163" s="17"/>
      <c r="L163" s="32"/>
      <c r="M163" s="35"/>
      <c r="N163" s="17"/>
      <c r="O163" s="17"/>
      <c r="P163" s="17"/>
      <c r="Q163" s="17"/>
      <c r="R163" s="17"/>
      <c r="S163" s="17"/>
      <c r="T163" s="36"/>
      <c r="AT163" s="5" t="s">
        <v>87</v>
      </c>
      <c r="AU163" s="5" t="s">
        <v>39</v>
      </c>
    </row>
    <row r="164" spans="2:51" s="5" customFormat="1" ht="15.75" customHeight="1">
      <c r="B164" s="128"/>
      <c r="C164" s="129"/>
      <c r="D164" s="127" t="s">
        <v>130</v>
      </c>
      <c r="E164" s="129"/>
      <c r="F164" s="130" t="s">
        <v>94</v>
      </c>
      <c r="G164" s="129"/>
      <c r="H164" s="131">
        <v>4</v>
      </c>
      <c r="J164" s="129"/>
      <c r="K164" s="129"/>
      <c r="L164" s="132"/>
      <c r="M164" s="133"/>
      <c r="N164" s="129"/>
      <c r="O164" s="129"/>
      <c r="P164" s="129"/>
      <c r="Q164" s="129"/>
      <c r="R164" s="129"/>
      <c r="S164" s="129"/>
      <c r="T164" s="134"/>
      <c r="AT164" s="135" t="s">
        <v>130</v>
      </c>
      <c r="AU164" s="135" t="s">
        <v>39</v>
      </c>
      <c r="AV164" s="135" t="s">
        <v>39</v>
      </c>
      <c r="AW164" s="135" t="s">
        <v>61</v>
      </c>
      <c r="AX164" s="135" t="s">
        <v>37</v>
      </c>
      <c r="AY164" s="135" t="s">
        <v>81</v>
      </c>
    </row>
    <row r="165" spans="2:65" s="5" customFormat="1" ht="15.75" customHeight="1">
      <c r="B165" s="16"/>
      <c r="C165" s="103" t="s">
        <v>136</v>
      </c>
      <c r="D165" s="103" t="s">
        <v>84</v>
      </c>
      <c r="E165" s="104" t="s">
        <v>500</v>
      </c>
      <c r="F165" s="105" t="s">
        <v>501</v>
      </c>
      <c r="G165" s="106" t="s">
        <v>89</v>
      </c>
      <c r="H165" s="107">
        <v>0.002</v>
      </c>
      <c r="I165" s="108"/>
      <c r="J165" s="109">
        <f>ROUND($I$165*$H$165,2)</f>
        <v>0</v>
      </c>
      <c r="K165" s="105" t="s">
        <v>129</v>
      </c>
      <c r="L165" s="32"/>
      <c r="M165" s="110"/>
      <c r="N165" s="111" t="s">
        <v>26</v>
      </c>
      <c r="O165" s="17"/>
      <c r="P165" s="17"/>
      <c r="Q165" s="112">
        <v>0</v>
      </c>
      <c r="R165" s="112">
        <f>$Q$165*$H$165</f>
        <v>0</v>
      </c>
      <c r="S165" s="112">
        <v>0</v>
      </c>
      <c r="T165" s="113">
        <f>$S$165*$H$165</f>
        <v>0</v>
      </c>
      <c r="AR165" s="47" t="s">
        <v>86</v>
      </c>
      <c r="AT165" s="47" t="s">
        <v>84</v>
      </c>
      <c r="AU165" s="47" t="s">
        <v>39</v>
      </c>
      <c r="AY165" s="5" t="s">
        <v>81</v>
      </c>
      <c r="BE165" s="114">
        <f>IF($N$165="základní",$J$165,0)</f>
        <v>0</v>
      </c>
      <c r="BF165" s="114">
        <f>IF($N$165="snížená",$J$165,0)</f>
        <v>0</v>
      </c>
      <c r="BG165" s="114">
        <f>IF($N$165="zákl. přenesená",$J$165,0)</f>
        <v>0</v>
      </c>
      <c r="BH165" s="114">
        <f>IF($N$165="sníž. přenesená",$J$165,0)</f>
        <v>0</v>
      </c>
      <c r="BI165" s="114">
        <f>IF($N$165="nulová",$J$165,0)</f>
        <v>0</v>
      </c>
      <c r="BJ165" s="47" t="s">
        <v>8</v>
      </c>
      <c r="BK165" s="114">
        <f>ROUND($I$165*$H$165,2)</f>
        <v>0</v>
      </c>
      <c r="BL165" s="47" t="s">
        <v>86</v>
      </c>
      <c r="BM165" s="47" t="s">
        <v>502</v>
      </c>
    </row>
    <row r="166" spans="2:47" s="5" customFormat="1" ht="27" customHeight="1">
      <c r="B166" s="16"/>
      <c r="C166" s="17"/>
      <c r="D166" s="115" t="s">
        <v>87</v>
      </c>
      <c r="E166" s="17"/>
      <c r="F166" s="116" t="s">
        <v>503</v>
      </c>
      <c r="G166" s="17"/>
      <c r="H166" s="17"/>
      <c r="J166" s="17"/>
      <c r="K166" s="17"/>
      <c r="L166" s="32"/>
      <c r="M166" s="35"/>
      <c r="N166" s="17"/>
      <c r="O166" s="17"/>
      <c r="P166" s="17"/>
      <c r="Q166" s="17"/>
      <c r="R166" s="17"/>
      <c r="S166" s="17"/>
      <c r="T166" s="36"/>
      <c r="AT166" s="5" t="s">
        <v>87</v>
      </c>
      <c r="AU166" s="5" t="s">
        <v>39</v>
      </c>
    </row>
    <row r="167" spans="2:63" s="90" customFormat="1" ht="30.75" customHeight="1">
      <c r="B167" s="91"/>
      <c r="C167" s="92"/>
      <c r="D167" s="92" t="s">
        <v>36</v>
      </c>
      <c r="E167" s="101" t="s">
        <v>504</v>
      </c>
      <c r="F167" s="101" t="s">
        <v>505</v>
      </c>
      <c r="G167" s="92"/>
      <c r="H167" s="92"/>
      <c r="J167" s="102">
        <f>$BK$167</f>
        <v>0</v>
      </c>
      <c r="K167" s="92"/>
      <c r="L167" s="95"/>
      <c r="M167" s="96"/>
      <c r="N167" s="92"/>
      <c r="O167" s="92"/>
      <c r="P167" s="97">
        <f>SUM($P$168:$P$170)</f>
        <v>0</v>
      </c>
      <c r="Q167" s="92"/>
      <c r="R167" s="97">
        <f>SUM($R$168:$R$170)</f>
        <v>0</v>
      </c>
      <c r="S167" s="92"/>
      <c r="T167" s="98">
        <f>SUM($T$168:$T$170)</f>
        <v>0.002</v>
      </c>
      <c r="AR167" s="99" t="s">
        <v>39</v>
      </c>
      <c r="AT167" s="99" t="s">
        <v>36</v>
      </c>
      <c r="AU167" s="99" t="s">
        <v>8</v>
      </c>
      <c r="AY167" s="99" t="s">
        <v>81</v>
      </c>
      <c r="BK167" s="100">
        <f>SUM($BK$168:$BK$170)</f>
        <v>0</v>
      </c>
    </row>
    <row r="168" spans="2:65" s="5" customFormat="1" ht="15.75" customHeight="1">
      <c r="B168" s="16"/>
      <c r="C168" s="103" t="s">
        <v>429</v>
      </c>
      <c r="D168" s="103" t="s">
        <v>84</v>
      </c>
      <c r="E168" s="104" t="s">
        <v>506</v>
      </c>
      <c r="F168" s="105" t="s">
        <v>507</v>
      </c>
      <c r="G168" s="106" t="s">
        <v>134</v>
      </c>
      <c r="H168" s="107">
        <v>1</v>
      </c>
      <c r="I168" s="108"/>
      <c r="J168" s="109">
        <f>ROUND($I$168*$H$168,2)</f>
        <v>0</v>
      </c>
      <c r="K168" s="105" t="s">
        <v>129</v>
      </c>
      <c r="L168" s="32"/>
      <c r="M168" s="110"/>
      <c r="N168" s="111" t="s">
        <v>26</v>
      </c>
      <c r="O168" s="17"/>
      <c r="P168" s="17"/>
      <c r="Q168" s="112">
        <v>0</v>
      </c>
      <c r="R168" s="112">
        <f>$Q$168*$H$168</f>
        <v>0</v>
      </c>
      <c r="S168" s="112">
        <v>0.002</v>
      </c>
      <c r="T168" s="113">
        <f>$S$168*$H$168</f>
        <v>0.002</v>
      </c>
      <c r="AR168" s="47" t="s">
        <v>86</v>
      </c>
      <c r="AT168" s="47" t="s">
        <v>84</v>
      </c>
      <c r="AU168" s="47" t="s">
        <v>39</v>
      </c>
      <c r="AY168" s="5" t="s">
        <v>81</v>
      </c>
      <c r="BE168" s="114">
        <f>IF($N$168="základní",$J$168,0)</f>
        <v>0</v>
      </c>
      <c r="BF168" s="114">
        <f>IF($N$168="snížená",$J$168,0)</f>
        <v>0</v>
      </c>
      <c r="BG168" s="114">
        <f>IF($N$168="zákl. přenesená",$J$168,0)</f>
        <v>0</v>
      </c>
      <c r="BH168" s="114">
        <f>IF($N$168="sníž. přenesená",$J$168,0)</f>
        <v>0</v>
      </c>
      <c r="BI168" s="114">
        <f>IF($N$168="nulová",$J$168,0)</f>
        <v>0</v>
      </c>
      <c r="BJ168" s="47" t="s">
        <v>8</v>
      </c>
      <c r="BK168" s="114">
        <f>ROUND($I$168*$H$168,2)</f>
        <v>0</v>
      </c>
      <c r="BL168" s="47" t="s">
        <v>86</v>
      </c>
      <c r="BM168" s="47" t="s">
        <v>508</v>
      </c>
    </row>
    <row r="169" spans="2:47" s="5" customFormat="1" ht="16.5" customHeight="1">
      <c r="B169" s="16"/>
      <c r="C169" s="17"/>
      <c r="D169" s="115" t="s">
        <v>87</v>
      </c>
      <c r="E169" s="17"/>
      <c r="F169" s="116" t="s">
        <v>509</v>
      </c>
      <c r="G169" s="17"/>
      <c r="H169" s="17"/>
      <c r="J169" s="17"/>
      <c r="K169" s="17"/>
      <c r="L169" s="32"/>
      <c r="M169" s="35"/>
      <c r="N169" s="17"/>
      <c r="O169" s="17"/>
      <c r="P169" s="17"/>
      <c r="Q169" s="17"/>
      <c r="R169" s="17"/>
      <c r="S169" s="17"/>
      <c r="T169" s="36"/>
      <c r="AT169" s="5" t="s">
        <v>87</v>
      </c>
      <c r="AU169" s="5" t="s">
        <v>39</v>
      </c>
    </row>
    <row r="170" spans="2:51" s="5" customFormat="1" ht="15.75" customHeight="1">
      <c r="B170" s="128"/>
      <c r="C170" s="129"/>
      <c r="D170" s="127" t="s">
        <v>130</v>
      </c>
      <c r="E170" s="129"/>
      <c r="F170" s="130" t="s">
        <v>8</v>
      </c>
      <c r="G170" s="129"/>
      <c r="H170" s="131">
        <v>1</v>
      </c>
      <c r="J170" s="129"/>
      <c r="K170" s="129"/>
      <c r="L170" s="132"/>
      <c r="M170" s="133"/>
      <c r="N170" s="129"/>
      <c r="O170" s="129"/>
      <c r="P170" s="129"/>
      <c r="Q170" s="129"/>
      <c r="R170" s="129"/>
      <c r="S170" s="129"/>
      <c r="T170" s="134"/>
      <c r="AT170" s="135" t="s">
        <v>130</v>
      </c>
      <c r="AU170" s="135" t="s">
        <v>39</v>
      </c>
      <c r="AV170" s="135" t="s">
        <v>39</v>
      </c>
      <c r="AW170" s="135" t="s">
        <v>61</v>
      </c>
      <c r="AX170" s="135" t="s">
        <v>37</v>
      </c>
      <c r="AY170" s="135" t="s">
        <v>81</v>
      </c>
    </row>
    <row r="171" spans="2:63" s="90" customFormat="1" ht="30.75" customHeight="1">
      <c r="B171" s="91"/>
      <c r="C171" s="92"/>
      <c r="D171" s="92" t="s">
        <v>36</v>
      </c>
      <c r="E171" s="101" t="s">
        <v>184</v>
      </c>
      <c r="F171" s="101" t="s">
        <v>185</v>
      </c>
      <c r="G171" s="92"/>
      <c r="H171" s="92"/>
      <c r="J171" s="102">
        <f>$BK$171</f>
        <v>0</v>
      </c>
      <c r="K171" s="92"/>
      <c r="L171" s="95"/>
      <c r="M171" s="96"/>
      <c r="N171" s="92"/>
      <c r="O171" s="92"/>
      <c r="P171" s="97">
        <f>SUM($P$172:$P$176)</f>
        <v>0</v>
      </c>
      <c r="Q171" s="92"/>
      <c r="R171" s="97">
        <f>SUM($R$172:$R$176)</f>
        <v>0.03484598</v>
      </c>
      <c r="S171" s="92"/>
      <c r="T171" s="98">
        <f>SUM($T$172:$T$176)</f>
        <v>0</v>
      </c>
      <c r="AR171" s="99" t="s">
        <v>39</v>
      </c>
      <c r="AT171" s="99" t="s">
        <v>36</v>
      </c>
      <c r="AU171" s="99" t="s">
        <v>8</v>
      </c>
      <c r="AY171" s="99" t="s">
        <v>81</v>
      </c>
      <c r="BK171" s="100">
        <f>SUM($BK$172:$BK$176)</f>
        <v>0</v>
      </c>
    </row>
    <row r="172" spans="2:65" s="5" customFormat="1" ht="15.75" customHeight="1">
      <c r="B172" s="16"/>
      <c r="C172" s="103" t="s">
        <v>40</v>
      </c>
      <c r="D172" s="103" t="s">
        <v>84</v>
      </c>
      <c r="E172" s="104" t="s">
        <v>187</v>
      </c>
      <c r="F172" s="105" t="s">
        <v>188</v>
      </c>
      <c r="G172" s="106" t="s">
        <v>128</v>
      </c>
      <c r="H172" s="107">
        <v>2.899</v>
      </c>
      <c r="I172" s="108"/>
      <c r="J172" s="109">
        <f>ROUND($I$172*$H$172,2)</f>
        <v>0</v>
      </c>
      <c r="K172" s="105" t="s">
        <v>129</v>
      </c>
      <c r="L172" s="32"/>
      <c r="M172" s="110"/>
      <c r="N172" s="111" t="s">
        <v>26</v>
      </c>
      <c r="O172" s="17"/>
      <c r="P172" s="17"/>
      <c r="Q172" s="112">
        <v>0.01202</v>
      </c>
      <c r="R172" s="112">
        <f>$Q$172*$H$172</f>
        <v>0.03484598</v>
      </c>
      <c r="S172" s="112">
        <v>0</v>
      </c>
      <c r="T172" s="113">
        <f>$S$172*$H$172</f>
        <v>0</v>
      </c>
      <c r="AR172" s="47" t="s">
        <v>86</v>
      </c>
      <c r="AT172" s="47" t="s">
        <v>84</v>
      </c>
      <c r="AU172" s="47" t="s">
        <v>39</v>
      </c>
      <c r="AY172" s="5" t="s">
        <v>81</v>
      </c>
      <c r="BE172" s="114">
        <f>IF($N$172="základní",$J$172,0)</f>
        <v>0</v>
      </c>
      <c r="BF172" s="114">
        <f>IF($N$172="snížená",$J$172,0)</f>
        <v>0</v>
      </c>
      <c r="BG172" s="114">
        <f>IF($N$172="zákl. přenesená",$J$172,0)</f>
        <v>0</v>
      </c>
      <c r="BH172" s="114">
        <f>IF($N$172="sníž. přenesená",$J$172,0)</f>
        <v>0</v>
      </c>
      <c r="BI172" s="114">
        <f>IF($N$172="nulová",$J$172,0)</f>
        <v>0</v>
      </c>
      <c r="BJ172" s="47" t="s">
        <v>8</v>
      </c>
      <c r="BK172" s="114">
        <f>ROUND($I$172*$H$172,2)</f>
        <v>0</v>
      </c>
      <c r="BL172" s="47" t="s">
        <v>86</v>
      </c>
      <c r="BM172" s="47" t="s">
        <v>510</v>
      </c>
    </row>
    <row r="173" spans="2:47" s="5" customFormat="1" ht="27" customHeight="1">
      <c r="B173" s="16"/>
      <c r="C173" s="17"/>
      <c r="D173" s="115" t="s">
        <v>87</v>
      </c>
      <c r="E173" s="17"/>
      <c r="F173" s="116" t="s">
        <v>189</v>
      </c>
      <c r="G173" s="17"/>
      <c r="H173" s="17"/>
      <c r="J173" s="17"/>
      <c r="K173" s="17"/>
      <c r="L173" s="32"/>
      <c r="M173" s="35"/>
      <c r="N173" s="17"/>
      <c r="O173" s="17"/>
      <c r="P173" s="17"/>
      <c r="Q173" s="17"/>
      <c r="R173" s="17"/>
      <c r="S173" s="17"/>
      <c r="T173" s="36"/>
      <c r="AT173" s="5" t="s">
        <v>87</v>
      </c>
      <c r="AU173" s="5" t="s">
        <v>39</v>
      </c>
    </row>
    <row r="174" spans="2:51" s="5" customFormat="1" ht="15.75" customHeight="1">
      <c r="B174" s="128"/>
      <c r="C174" s="129"/>
      <c r="D174" s="127" t="s">
        <v>130</v>
      </c>
      <c r="E174" s="129"/>
      <c r="F174" s="130" t="s">
        <v>511</v>
      </c>
      <c r="G174" s="129"/>
      <c r="H174" s="131">
        <v>2.899</v>
      </c>
      <c r="J174" s="129"/>
      <c r="K174" s="129"/>
      <c r="L174" s="132"/>
      <c r="M174" s="133"/>
      <c r="N174" s="129"/>
      <c r="O174" s="129"/>
      <c r="P174" s="129"/>
      <c r="Q174" s="129"/>
      <c r="R174" s="129"/>
      <c r="S174" s="129"/>
      <c r="T174" s="134"/>
      <c r="AT174" s="135" t="s">
        <v>130</v>
      </c>
      <c r="AU174" s="135" t="s">
        <v>39</v>
      </c>
      <c r="AV174" s="135" t="s">
        <v>39</v>
      </c>
      <c r="AW174" s="135" t="s">
        <v>61</v>
      </c>
      <c r="AX174" s="135" t="s">
        <v>37</v>
      </c>
      <c r="AY174" s="135" t="s">
        <v>81</v>
      </c>
    </row>
    <row r="175" spans="2:65" s="5" customFormat="1" ht="15.75" customHeight="1">
      <c r="B175" s="16"/>
      <c r="C175" s="103" t="s">
        <v>3</v>
      </c>
      <c r="D175" s="103" t="s">
        <v>84</v>
      </c>
      <c r="E175" s="104" t="s">
        <v>198</v>
      </c>
      <c r="F175" s="105" t="s">
        <v>199</v>
      </c>
      <c r="G175" s="106" t="s">
        <v>89</v>
      </c>
      <c r="H175" s="107">
        <v>0.035</v>
      </c>
      <c r="I175" s="108"/>
      <c r="J175" s="109">
        <f>ROUND($I$175*$H$175,2)</f>
        <v>0</v>
      </c>
      <c r="K175" s="105" t="s">
        <v>129</v>
      </c>
      <c r="L175" s="32"/>
      <c r="M175" s="110"/>
      <c r="N175" s="111" t="s">
        <v>26</v>
      </c>
      <c r="O175" s="17"/>
      <c r="P175" s="17"/>
      <c r="Q175" s="112">
        <v>0</v>
      </c>
      <c r="R175" s="112">
        <f>$Q$175*$H$175</f>
        <v>0</v>
      </c>
      <c r="S175" s="112">
        <v>0</v>
      </c>
      <c r="T175" s="113">
        <f>$S$175*$H$175</f>
        <v>0</v>
      </c>
      <c r="AR175" s="47" t="s">
        <v>86</v>
      </c>
      <c r="AT175" s="47" t="s">
        <v>84</v>
      </c>
      <c r="AU175" s="47" t="s">
        <v>39</v>
      </c>
      <c r="AY175" s="5" t="s">
        <v>81</v>
      </c>
      <c r="BE175" s="114">
        <f>IF($N$175="základní",$J$175,0)</f>
        <v>0</v>
      </c>
      <c r="BF175" s="114">
        <f>IF($N$175="snížená",$J$175,0)</f>
        <v>0</v>
      </c>
      <c r="BG175" s="114">
        <f>IF($N$175="zákl. přenesená",$J$175,0)</f>
        <v>0</v>
      </c>
      <c r="BH175" s="114">
        <f>IF($N$175="sníž. přenesená",$J$175,0)</f>
        <v>0</v>
      </c>
      <c r="BI175" s="114">
        <f>IF($N$175="nulová",$J$175,0)</f>
        <v>0</v>
      </c>
      <c r="BJ175" s="47" t="s">
        <v>8</v>
      </c>
      <c r="BK175" s="114">
        <f>ROUND($I$175*$H$175,2)</f>
        <v>0</v>
      </c>
      <c r="BL175" s="47" t="s">
        <v>86</v>
      </c>
      <c r="BM175" s="47" t="s">
        <v>512</v>
      </c>
    </row>
    <row r="176" spans="2:47" s="5" customFormat="1" ht="27" customHeight="1">
      <c r="B176" s="16"/>
      <c r="C176" s="17"/>
      <c r="D176" s="115" t="s">
        <v>87</v>
      </c>
      <c r="E176" s="17"/>
      <c r="F176" s="116" t="s">
        <v>200</v>
      </c>
      <c r="G176" s="17"/>
      <c r="H176" s="17"/>
      <c r="J176" s="17"/>
      <c r="K176" s="17"/>
      <c r="L176" s="32"/>
      <c r="M176" s="35"/>
      <c r="N176" s="17"/>
      <c r="O176" s="17"/>
      <c r="P176" s="17"/>
      <c r="Q176" s="17"/>
      <c r="R176" s="17"/>
      <c r="S176" s="17"/>
      <c r="T176" s="36"/>
      <c r="AT176" s="5" t="s">
        <v>87</v>
      </c>
      <c r="AU176" s="5" t="s">
        <v>39</v>
      </c>
    </row>
    <row r="177" spans="2:63" s="90" customFormat="1" ht="30.75" customHeight="1">
      <c r="B177" s="91"/>
      <c r="C177" s="92"/>
      <c r="D177" s="92" t="s">
        <v>36</v>
      </c>
      <c r="E177" s="101" t="s">
        <v>201</v>
      </c>
      <c r="F177" s="101" t="s">
        <v>202</v>
      </c>
      <c r="G177" s="92"/>
      <c r="H177" s="92"/>
      <c r="J177" s="102">
        <f>$BK$177</f>
        <v>0</v>
      </c>
      <c r="K177" s="92"/>
      <c r="L177" s="95"/>
      <c r="M177" s="96"/>
      <c r="N177" s="92"/>
      <c r="O177" s="92"/>
      <c r="P177" s="97">
        <f>SUM($P$178:$P$196)</f>
        <v>0</v>
      </c>
      <c r="Q177" s="92"/>
      <c r="R177" s="97">
        <f>SUM($R$178:$R$196)</f>
        <v>0.041997179999999995</v>
      </c>
      <c r="S177" s="92"/>
      <c r="T177" s="98">
        <f>SUM($T$178:$T$196)</f>
        <v>0.0626024</v>
      </c>
      <c r="AR177" s="99" t="s">
        <v>39</v>
      </c>
      <c r="AT177" s="99" t="s">
        <v>36</v>
      </c>
      <c r="AU177" s="99" t="s">
        <v>8</v>
      </c>
      <c r="AY177" s="99" t="s">
        <v>81</v>
      </c>
      <c r="BK177" s="100">
        <f>SUM($BK$178:$BK$196)</f>
        <v>0</v>
      </c>
    </row>
    <row r="178" spans="2:65" s="5" customFormat="1" ht="15.75" customHeight="1">
      <c r="B178" s="16"/>
      <c r="C178" s="103" t="s">
        <v>193</v>
      </c>
      <c r="D178" s="103" t="s">
        <v>84</v>
      </c>
      <c r="E178" s="104" t="s">
        <v>513</v>
      </c>
      <c r="F178" s="105" t="s">
        <v>514</v>
      </c>
      <c r="G178" s="106" t="s">
        <v>128</v>
      </c>
      <c r="H178" s="107">
        <v>3.88</v>
      </c>
      <c r="I178" s="108"/>
      <c r="J178" s="109">
        <f>ROUND($I$178*$H$178,2)</f>
        <v>0</v>
      </c>
      <c r="K178" s="105" t="s">
        <v>129</v>
      </c>
      <c r="L178" s="32"/>
      <c r="M178" s="110"/>
      <c r="N178" s="111" t="s">
        <v>26</v>
      </c>
      <c r="O178" s="17"/>
      <c r="P178" s="17"/>
      <c r="Q178" s="112">
        <v>0</v>
      </c>
      <c r="R178" s="112">
        <f>$Q$178*$H$178</f>
        <v>0</v>
      </c>
      <c r="S178" s="112">
        <v>0.01098</v>
      </c>
      <c r="T178" s="113">
        <f>$S$178*$H$178</f>
        <v>0.0426024</v>
      </c>
      <c r="AR178" s="47" t="s">
        <v>86</v>
      </c>
      <c r="AT178" s="47" t="s">
        <v>84</v>
      </c>
      <c r="AU178" s="47" t="s">
        <v>39</v>
      </c>
      <c r="AY178" s="5" t="s">
        <v>81</v>
      </c>
      <c r="BE178" s="114">
        <f>IF($N$178="základní",$J$178,0)</f>
        <v>0</v>
      </c>
      <c r="BF178" s="114">
        <f>IF($N$178="snížená",$J$178,0)</f>
        <v>0</v>
      </c>
      <c r="BG178" s="114">
        <f>IF($N$178="zákl. přenesená",$J$178,0)</f>
        <v>0</v>
      </c>
      <c r="BH178" s="114">
        <f>IF($N$178="sníž. přenesená",$J$178,0)</f>
        <v>0</v>
      </c>
      <c r="BI178" s="114">
        <f>IF($N$178="nulová",$J$178,0)</f>
        <v>0</v>
      </c>
      <c r="BJ178" s="47" t="s">
        <v>8</v>
      </c>
      <c r="BK178" s="114">
        <f>ROUND($I$178*$H$178,2)</f>
        <v>0</v>
      </c>
      <c r="BL178" s="47" t="s">
        <v>86</v>
      </c>
      <c r="BM178" s="47" t="s">
        <v>515</v>
      </c>
    </row>
    <row r="179" spans="2:47" s="5" customFormat="1" ht="16.5" customHeight="1">
      <c r="B179" s="16"/>
      <c r="C179" s="17"/>
      <c r="D179" s="115" t="s">
        <v>87</v>
      </c>
      <c r="E179" s="17"/>
      <c r="F179" s="116" t="s">
        <v>516</v>
      </c>
      <c r="G179" s="17"/>
      <c r="H179" s="17"/>
      <c r="J179" s="17"/>
      <c r="K179" s="17"/>
      <c r="L179" s="32"/>
      <c r="M179" s="35"/>
      <c r="N179" s="17"/>
      <c r="O179" s="17"/>
      <c r="P179" s="17"/>
      <c r="Q179" s="17"/>
      <c r="R179" s="17"/>
      <c r="S179" s="17"/>
      <c r="T179" s="36"/>
      <c r="AT179" s="5" t="s">
        <v>87</v>
      </c>
      <c r="AU179" s="5" t="s">
        <v>39</v>
      </c>
    </row>
    <row r="180" spans="2:51" s="5" customFormat="1" ht="15.75" customHeight="1">
      <c r="B180" s="128"/>
      <c r="C180" s="129"/>
      <c r="D180" s="127" t="s">
        <v>130</v>
      </c>
      <c r="E180" s="129"/>
      <c r="F180" s="130" t="s">
        <v>517</v>
      </c>
      <c r="G180" s="129"/>
      <c r="H180" s="131">
        <v>3.88</v>
      </c>
      <c r="J180" s="129"/>
      <c r="K180" s="129"/>
      <c r="L180" s="132"/>
      <c r="M180" s="133"/>
      <c r="N180" s="129"/>
      <c r="O180" s="129"/>
      <c r="P180" s="129"/>
      <c r="Q180" s="129"/>
      <c r="R180" s="129"/>
      <c r="S180" s="129"/>
      <c r="T180" s="134"/>
      <c r="AT180" s="135" t="s">
        <v>130</v>
      </c>
      <c r="AU180" s="135" t="s">
        <v>39</v>
      </c>
      <c r="AV180" s="135" t="s">
        <v>39</v>
      </c>
      <c r="AW180" s="135" t="s">
        <v>61</v>
      </c>
      <c r="AX180" s="135" t="s">
        <v>37</v>
      </c>
      <c r="AY180" s="135" t="s">
        <v>81</v>
      </c>
    </row>
    <row r="181" spans="2:65" s="5" customFormat="1" ht="15.75" customHeight="1">
      <c r="B181" s="16"/>
      <c r="C181" s="103" t="s">
        <v>369</v>
      </c>
      <c r="D181" s="103" t="s">
        <v>84</v>
      </c>
      <c r="E181" s="104" t="s">
        <v>203</v>
      </c>
      <c r="F181" s="105" t="s">
        <v>204</v>
      </c>
      <c r="G181" s="106" t="s">
        <v>134</v>
      </c>
      <c r="H181" s="107">
        <v>4</v>
      </c>
      <c r="I181" s="108"/>
      <c r="J181" s="109">
        <f>ROUND($I$181*$H$181,2)</f>
        <v>0</v>
      </c>
      <c r="K181" s="105" t="s">
        <v>129</v>
      </c>
      <c r="L181" s="32"/>
      <c r="M181" s="110"/>
      <c r="N181" s="111" t="s">
        <v>26</v>
      </c>
      <c r="O181" s="17"/>
      <c r="P181" s="17"/>
      <c r="Q181" s="112">
        <v>0</v>
      </c>
      <c r="R181" s="112">
        <f>$Q$181*$H$181</f>
        <v>0</v>
      </c>
      <c r="S181" s="112">
        <v>0.005</v>
      </c>
      <c r="T181" s="113">
        <f>$S$181*$H$181</f>
        <v>0.02</v>
      </c>
      <c r="AR181" s="47" t="s">
        <v>86</v>
      </c>
      <c r="AT181" s="47" t="s">
        <v>84</v>
      </c>
      <c r="AU181" s="47" t="s">
        <v>39</v>
      </c>
      <c r="AY181" s="5" t="s">
        <v>81</v>
      </c>
      <c r="BE181" s="114">
        <f>IF($N$181="základní",$J$181,0)</f>
        <v>0</v>
      </c>
      <c r="BF181" s="114">
        <f>IF($N$181="snížená",$J$181,0)</f>
        <v>0</v>
      </c>
      <c r="BG181" s="114">
        <f>IF($N$181="zákl. přenesená",$J$181,0)</f>
        <v>0</v>
      </c>
      <c r="BH181" s="114">
        <f>IF($N$181="sníž. přenesená",$J$181,0)</f>
        <v>0</v>
      </c>
      <c r="BI181" s="114">
        <f>IF($N$181="nulová",$J$181,0)</f>
        <v>0</v>
      </c>
      <c r="BJ181" s="47" t="s">
        <v>8</v>
      </c>
      <c r="BK181" s="114">
        <f>ROUND($I$181*$H$181,2)</f>
        <v>0</v>
      </c>
      <c r="BL181" s="47" t="s">
        <v>86</v>
      </c>
      <c r="BM181" s="47" t="s">
        <v>518</v>
      </c>
    </row>
    <row r="182" spans="2:47" s="5" customFormat="1" ht="16.5" customHeight="1">
      <c r="B182" s="16"/>
      <c r="C182" s="17"/>
      <c r="D182" s="115" t="s">
        <v>87</v>
      </c>
      <c r="E182" s="17"/>
      <c r="F182" s="116" t="s">
        <v>205</v>
      </c>
      <c r="G182" s="17"/>
      <c r="H182" s="17"/>
      <c r="J182" s="17"/>
      <c r="K182" s="17"/>
      <c r="L182" s="32"/>
      <c r="M182" s="35"/>
      <c r="N182" s="17"/>
      <c r="O182" s="17"/>
      <c r="P182" s="17"/>
      <c r="Q182" s="17"/>
      <c r="R182" s="17"/>
      <c r="S182" s="17"/>
      <c r="T182" s="36"/>
      <c r="AT182" s="5" t="s">
        <v>87</v>
      </c>
      <c r="AU182" s="5" t="s">
        <v>39</v>
      </c>
    </row>
    <row r="183" spans="2:51" s="5" customFormat="1" ht="15.75" customHeight="1">
      <c r="B183" s="128"/>
      <c r="C183" s="129"/>
      <c r="D183" s="127" t="s">
        <v>130</v>
      </c>
      <c r="E183" s="129"/>
      <c r="F183" s="130" t="s">
        <v>206</v>
      </c>
      <c r="G183" s="129"/>
      <c r="H183" s="131">
        <v>4</v>
      </c>
      <c r="J183" s="129"/>
      <c r="K183" s="129"/>
      <c r="L183" s="132"/>
      <c r="M183" s="133"/>
      <c r="N183" s="129"/>
      <c r="O183" s="129"/>
      <c r="P183" s="129"/>
      <c r="Q183" s="129"/>
      <c r="R183" s="129"/>
      <c r="S183" s="129"/>
      <c r="T183" s="134"/>
      <c r="AT183" s="135" t="s">
        <v>130</v>
      </c>
      <c r="AU183" s="135" t="s">
        <v>39</v>
      </c>
      <c r="AV183" s="135" t="s">
        <v>39</v>
      </c>
      <c r="AW183" s="135" t="s">
        <v>61</v>
      </c>
      <c r="AX183" s="135" t="s">
        <v>37</v>
      </c>
      <c r="AY183" s="135" t="s">
        <v>81</v>
      </c>
    </row>
    <row r="184" spans="2:65" s="5" customFormat="1" ht="15.75" customHeight="1">
      <c r="B184" s="16"/>
      <c r="C184" s="103" t="s">
        <v>157</v>
      </c>
      <c r="D184" s="103" t="s">
        <v>84</v>
      </c>
      <c r="E184" s="104" t="s">
        <v>519</v>
      </c>
      <c r="F184" s="105" t="s">
        <v>520</v>
      </c>
      <c r="G184" s="106" t="s">
        <v>128</v>
      </c>
      <c r="H184" s="107">
        <v>2.393</v>
      </c>
      <c r="I184" s="108"/>
      <c r="J184" s="109">
        <f>ROUND($I$184*$H$184,2)</f>
        <v>0</v>
      </c>
      <c r="K184" s="105" t="s">
        <v>129</v>
      </c>
      <c r="L184" s="32"/>
      <c r="M184" s="110"/>
      <c r="N184" s="111" t="s">
        <v>26</v>
      </c>
      <c r="O184" s="17"/>
      <c r="P184" s="17"/>
      <c r="Q184" s="112">
        <v>0.00026</v>
      </c>
      <c r="R184" s="112">
        <f>$Q$184*$H$184</f>
        <v>0.0006221799999999998</v>
      </c>
      <c r="S184" s="112">
        <v>0</v>
      </c>
      <c r="T184" s="113">
        <f>$S$184*$H$184</f>
        <v>0</v>
      </c>
      <c r="AR184" s="47" t="s">
        <v>86</v>
      </c>
      <c r="AT184" s="47" t="s">
        <v>84</v>
      </c>
      <c r="AU184" s="47" t="s">
        <v>39</v>
      </c>
      <c r="AY184" s="5" t="s">
        <v>81</v>
      </c>
      <c r="BE184" s="114">
        <f>IF($N$184="základní",$J$184,0)</f>
        <v>0</v>
      </c>
      <c r="BF184" s="114">
        <f>IF($N$184="snížená",$J$184,0)</f>
        <v>0</v>
      </c>
      <c r="BG184" s="114">
        <f>IF($N$184="zákl. přenesená",$J$184,0)</f>
        <v>0</v>
      </c>
      <c r="BH184" s="114">
        <f>IF($N$184="sníž. přenesená",$J$184,0)</f>
        <v>0</v>
      </c>
      <c r="BI184" s="114">
        <f>IF($N$184="nulová",$J$184,0)</f>
        <v>0</v>
      </c>
      <c r="BJ184" s="47" t="s">
        <v>8</v>
      </c>
      <c r="BK184" s="114">
        <f>ROUND($I$184*$H$184,2)</f>
        <v>0</v>
      </c>
      <c r="BL184" s="47" t="s">
        <v>86</v>
      </c>
      <c r="BM184" s="47" t="s">
        <v>521</v>
      </c>
    </row>
    <row r="185" spans="2:47" s="5" customFormat="1" ht="27" customHeight="1">
      <c r="B185" s="16"/>
      <c r="C185" s="17"/>
      <c r="D185" s="115" t="s">
        <v>87</v>
      </c>
      <c r="E185" s="17"/>
      <c r="F185" s="116" t="s">
        <v>522</v>
      </c>
      <c r="G185" s="17"/>
      <c r="H185" s="17"/>
      <c r="J185" s="17"/>
      <c r="K185" s="17"/>
      <c r="L185" s="32"/>
      <c r="M185" s="35"/>
      <c r="N185" s="17"/>
      <c r="O185" s="17"/>
      <c r="P185" s="17"/>
      <c r="Q185" s="17"/>
      <c r="R185" s="17"/>
      <c r="S185" s="17"/>
      <c r="T185" s="36"/>
      <c r="AT185" s="5" t="s">
        <v>87</v>
      </c>
      <c r="AU185" s="5" t="s">
        <v>39</v>
      </c>
    </row>
    <row r="186" spans="2:51" s="5" customFormat="1" ht="15.75" customHeight="1">
      <c r="B186" s="128"/>
      <c r="C186" s="129"/>
      <c r="D186" s="127" t="s">
        <v>130</v>
      </c>
      <c r="E186" s="129"/>
      <c r="F186" s="130" t="s">
        <v>523</v>
      </c>
      <c r="G186" s="129"/>
      <c r="H186" s="131">
        <v>2.393</v>
      </c>
      <c r="J186" s="129"/>
      <c r="K186" s="129"/>
      <c r="L186" s="132"/>
      <c r="M186" s="133"/>
      <c r="N186" s="129"/>
      <c r="O186" s="129"/>
      <c r="P186" s="129"/>
      <c r="Q186" s="129"/>
      <c r="R186" s="129"/>
      <c r="S186" s="129"/>
      <c r="T186" s="134"/>
      <c r="AT186" s="135" t="s">
        <v>130</v>
      </c>
      <c r="AU186" s="135" t="s">
        <v>39</v>
      </c>
      <c r="AV186" s="135" t="s">
        <v>39</v>
      </c>
      <c r="AW186" s="135" t="s">
        <v>61</v>
      </c>
      <c r="AX186" s="135" t="s">
        <v>37</v>
      </c>
      <c r="AY186" s="135" t="s">
        <v>81</v>
      </c>
    </row>
    <row r="187" spans="2:65" s="5" customFormat="1" ht="15.75" customHeight="1">
      <c r="B187" s="16"/>
      <c r="C187" s="117" t="s">
        <v>209</v>
      </c>
      <c r="D187" s="117" t="s">
        <v>88</v>
      </c>
      <c r="E187" s="118" t="s">
        <v>524</v>
      </c>
      <c r="F187" s="119" t="s">
        <v>525</v>
      </c>
      <c r="G187" s="120" t="s">
        <v>134</v>
      </c>
      <c r="H187" s="121">
        <v>1</v>
      </c>
      <c r="I187" s="122"/>
      <c r="J187" s="123">
        <f>ROUND($I$187*$H$187,2)</f>
        <v>0</v>
      </c>
      <c r="K187" s="119" t="s">
        <v>129</v>
      </c>
      <c r="L187" s="124"/>
      <c r="M187" s="125"/>
      <c r="N187" s="126" t="s">
        <v>26</v>
      </c>
      <c r="O187" s="17"/>
      <c r="P187" s="17"/>
      <c r="Q187" s="112">
        <v>0.0389</v>
      </c>
      <c r="R187" s="112">
        <f>$Q$187*$H$187</f>
        <v>0.0389</v>
      </c>
      <c r="S187" s="112">
        <v>0</v>
      </c>
      <c r="T187" s="113">
        <f>$S$187*$H$187</f>
        <v>0</v>
      </c>
      <c r="AR187" s="47" t="s">
        <v>90</v>
      </c>
      <c r="AT187" s="47" t="s">
        <v>88</v>
      </c>
      <c r="AU187" s="47" t="s">
        <v>39</v>
      </c>
      <c r="AY187" s="5" t="s">
        <v>81</v>
      </c>
      <c r="BE187" s="114">
        <f>IF($N$187="základní",$J$187,0)</f>
        <v>0</v>
      </c>
      <c r="BF187" s="114">
        <f>IF($N$187="snížená",$J$187,0)</f>
        <v>0</v>
      </c>
      <c r="BG187" s="114">
        <f>IF($N$187="zákl. přenesená",$J$187,0)</f>
        <v>0</v>
      </c>
      <c r="BH187" s="114">
        <f>IF($N$187="sníž. přenesená",$J$187,0)</f>
        <v>0</v>
      </c>
      <c r="BI187" s="114">
        <f>IF($N$187="nulová",$J$187,0)</f>
        <v>0</v>
      </c>
      <c r="BJ187" s="47" t="s">
        <v>8</v>
      </c>
      <c r="BK187" s="114">
        <f>ROUND($I$187*$H$187,2)</f>
        <v>0</v>
      </c>
      <c r="BL187" s="47" t="s">
        <v>86</v>
      </c>
      <c r="BM187" s="47" t="s">
        <v>526</v>
      </c>
    </row>
    <row r="188" spans="2:47" s="5" customFormat="1" ht="16.5" customHeight="1">
      <c r="B188" s="16"/>
      <c r="C188" s="17"/>
      <c r="D188" s="115" t="s">
        <v>87</v>
      </c>
      <c r="E188" s="17"/>
      <c r="F188" s="116" t="s">
        <v>527</v>
      </c>
      <c r="G188" s="17"/>
      <c r="H188" s="17"/>
      <c r="J188" s="17"/>
      <c r="K188" s="17"/>
      <c r="L188" s="32"/>
      <c r="M188" s="35"/>
      <c r="N188" s="17"/>
      <c r="O188" s="17"/>
      <c r="P188" s="17"/>
      <c r="Q188" s="17"/>
      <c r="R188" s="17"/>
      <c r="S188" s="17"/>
      <c r="T188" s="36"/>
      <c r="AT188" s="5" t="s">
        <v>87</v>
      </c>
      <c r="AU188" s="5" t="s">
        <v>39</v>
      </c>
    </row>
    <row r="189" spans="2:65" s="5" customFormat="1" ht="15.75" customHeight="1">
      <c r="B189" s="16"/>
      <c r="C189" s="103" t="s">
        <v>277</v>
      </c>
      <c r="D189" s="103" t="s">
        <v>84</v>
      </c>
      <c r="E189" s="104" t="s">
        <v>210</v>
      </c>
      <c r="F189" s="105" t="s">
        <v>211</v>
      </c>
      <c r="G189" s="106" t="s">
        <v>134</v>
      </c>
      <c r="H189" s="107">
        <v>1</v>
      </c>
      <c r="I189" s="108"/>
      <c r="J189" s="109">
        <f>ROUND($I$189*$H$189,2)</f>
        <v>0</v>
      </c>
      <c r="K189" s="105" t="s">
        <v>129</v>
      </c>
      <c r="L189" s="32"/>
      <c r="M189" s="110"/>
      <c r="N189" s="111" t="s">
        <v>26</v>
      </c>
      <c r="O189" s="17"/>
      <c r="P189" s="17"/>
      <c r="Q189" s="112">
        <v>0</v>
      </c>
      <c r="R189" s="112">
        <f>$Q$189*$H$189</f>
        <v>0</v>
      </c>
      <c r="S189" s="112">
        <v>0</v>
      </c>
      <c r="T189" s="113">
        <f>$S$189*$H$189</f>
        <v>0</v>
      </c>
      <c r="AR189" s="47" t="s">
        <v>86</v>
      </c>
      <c r="AT189" s="47" t="s">
        <v>84</v>
      </c>
      <c r="AU189" s="47" t="s">
        <v>39</v>
      </c>
      <c r="AY189" s="5" t="s">
        <v>81</v>
      </c>
      <c r="BE189" s="114">
        <f>IF($N$189="základní",$J$189,0)</f>
        <v>0</v>
      </c>
      <c r="BF189" s="114">
        <f>IF($N$189="snížená",$J$189,0)</f>
        <v>0</v>
      </c>
      <c r="BG189" s="114">
        <f>IF($N$189="zákl. přenesená",$J$189,0)</f>
        <v>0</v>
      </c>
      <c r="BH189" s="114">
        <f>IF($N$189="sníž. přenesená",$J$189,0)</f>
        <v>0</v>
      </c>
      <c r="BI189" s="114">
        <f>IF($N$189="nulová",$J$189,0)</f>
        <v>0</v>
      </c>
      <c r="BJ189" s="47" t="s">
        <v>8</v>
      </c>
      <c r="BK189" s="114">
        <f>ROUND($I$189*$H$189,2)</f>
        <v>0</v>
      </c>
      <c r="BL189" s="47" t="s">
        <v>86</v>
      </c>
      <c r="BM189" s="47" t="s">
        <v>528</v>
      </c>
    </row>
    <row r="190" spans="2:47" s="5" customFormat="1" ht="16.5" customHeight="1">
      <c r="B190" s="16"/>
      <c r="C190" s="17"/>
      <c r="D190" s="115" t="s">
        <v>87</v>
      </c>
      <c r="E190" s="17"/>
      <c r="F190" s="116" t="s">
        <v>212</v>
      </c>
      <c r="G190" s="17"/>
      <c r="H190" s="17"/>
      <c r="J190" s="17"/>
      <c r="K190" s="17"/>
      <c r="L190" s="32"/>
      <c r="M190" s="35"/>
      <c r="N190" s="17"/>
      <c r="O190" s="17"/>
      <c r="P190" s="17"/>
      <c r="Q190" s="17"/>
      <c r="R190" s="17"/>
      <c r="S190" s="17"/>
      <c r="T190" s="36"/>
      <c r="AT190" s="5" t="s">
        <v>87</v>
      </c>
      <c r="AU190" s="5" t="s">
        <v>39</v>
      </c>
    </row>
    <row r="191" spans="2:51" s="5" customFormat="1" ht="15.75" customHeight="1">
      <c r="B191" s="128"/>
      <c r="C191" s="129"/>
      <c r="D191" s="127" t="s">
        <v>130</v>
      </c>
      <c r="E191" s="129"/>
      <c r="F191" s="130" t="s">
        <v>8</v>
      </c>
      <c r="G191" s="129"/>
      <c r="H191" s="131">
        <v>1</v>
      </c>
      <c r="J191" s="129"/>
      <c r="K191" s="129"/>
      <c r="L191" s="132"/>
      <c r="M191" s="133"/>
      <c r="N191" s="129"/>
      <c r="O191" s="129"/>
      <c r="P191" s="129"/>
      <c r="Q191" s="129"/>
      <c r="R191" s="129"/>
      <c r="S191" s="129"/>
      <c r="T191" s="134"/>
      <c r="AT191" s="135" t="s">
        <v>130</v>
      </c>
      <c r="AU191" s="135" t="s">
        <v>39</v>
      </c>
      <c r="AV191" s="135" t="s">
        <v>39</v>
      </c>
      <c r="AW191" s="135" t="s">
        <v>61</v>
      </c>
      <c r="AX191" s="135" t="s">
        <v>37</v>
      </c>
      <c r="AY191" s="135" t="s">
        <v>81</v>
      </c>
    </row>
    <row r="192" spans="2:65" s="5" customFormat="1" ht="15.75" customHeight="1">
      <c r="B192" s="16"/>
      <c r="C192" s="117" t="s">
        <v>273</v>
      </c>
      <c r="D192" s="117" t="s">
        <v>88</v>
      </c>
      <c r="E192" s="118" t="s">
        <v>214</v>
      </c>
      <c r="F192" s="119" t="s">
        <v>215</v>
      </c>
      <c r="G192" s="120" t="s">
        <v>146</v>
      </c>
      <c r="H192" s="121">
        <v>1.65</v>
      </c>
      <c r="I192" s="122"/>
      <c r="J192" s="123">
        <f>ROUND($I$192*$H$192,2)</f>
        <v>0</v>
      </c>
      <c r="K192" s="119" t="s">
        <v>129</v>
      </c>
      <c r="L192" s="124"/>
      <c r="M192" s="125"/>
      <c r="N192" s="126" t="s">
        <v>26</v>
      </c>
      <c r="O192" s="17"/>
      <c r="P192" s="17"/>
      <c r="Q192" s="112">
        <v>0.0015</v>
      </c>
      <c r="R192" s="112">
        <f>$Q$192*$H$192</f>
        <v>0.0024749999999999998</v>
      </c>
      <c r="S192" s="112">
        <v>0</v>
      </c>
      <c r="T192" s="113">
        <f>$S$192*$H$192</f>
        <v>0</v>
      </c>
      <c r="AR192" s="47" t="s">
        <v>90</v>
      </c>
      <c r="AT192" s="47" t="s">
        <v>88</v>
      </c>
      <c r="AU192" s="47" t="s">
        <v>39</v>
      </c>
      <c r="AY192" s="5" t="s">
        <v>81</v>
      </c>
      <c r="BE192" s="114">
        <f>IF($N$192="základní",$J$192,0)</f>
        <v>0</v>
      </c>
      <c r="BF192" s="114">
        <f>IF($N$192="snížená",$J$192,0)</f>
        <v>0</v>
      </c>
      <c r="BG192" s="114">
        <f>IF($N$192="zákl. přenesená",$J$192,0)</f>
        <v>0</v>
      </c>
      <c r="BH192" s="114">
        <f>IF($N$192="sníž. přenesená",$J$192,0)</f>
        <v>0</v>
      </c>
      <c r="BI192" s="114">
        <f>IF($N$192="nulová",$J$192,0)</f>
        <v>0</v>
      </c>
      <c r="BJ192" s="47" t="s">
        <v>8</v>
      </c>
      <c r="BK192" s="114">
        <f>ROUND($I$192*$H$192,2)</f>
        <v>0</v>
      </c>
      <c r="BL192" s="47" t="s">
        <v>86</v>
      </c>
      <c r="BM192" s="47" t="s">
        <v>529</v>
      </c>
    </row>
    <row r="193" spans="2:47" s="5" customFormat="1" ht="16.5" customHeight="1">
      <c r="B193" s="16"/>
      <c r="C193" s="17"/>
      <c r="D193" s="115" t="s">
        <v>87</v>
      </c>
      <c r="E193" s="17"/>
      <c r="F193" s="116" t="s">
        <v>530</v>
      </c>
      <c r="G193" s="17"/>
      <c r="H193" s="17"/>
      <c r="J193" s="17"/>
      <c r="K193" s="17"/>
      <c r="L193" s="32"/>
      <c r="M193" s="35"/>
      <c r="N193" s="17"/>
      <c r="O193" s="17"/>
      <c r="P193" s="17"/>
      <c r="Q193" s="17"/>
      <c r="R193" s="17"/>
      <c r="S193" s="17"/>
      <c r="T193" s="36"/>
      <c r="AT193" s="5" t="s">
        <v>87</v>
      </c>
      <c r="AU193" s="5" t="s">
        <v>39</v>
      </c>
    </row>
    <row r="194" spans="2:51" s="5" customFormat="1" ht="15.75" customHeight="1">
      <c r="B194" s="128"/>
      <c r="C194" s="129"/>
      <c r="D194" s="127" t="s">
        <v>130</v>
      </c>
      <c r="E194" s="129"/>
      <c r="F194" s="130" t="s">
        <v>531</v>
      </c>
      <c r="G194" s="129"/>
      <c r="H194" s="131">
        <v>1.65</v>
      </c>
      <c r="J194" s="129"/>
      <c r="K194" s="129"/>
      <c r="L194" s="132"/>
      <c r="M194" s="133"/>
      <c r="N194" s="129"/>
      <c r="O194" s="129"/>
      <c r="P194" s="129"/>
      <c r="Q194" s="129"/>
      <c r="R194" s="129"/>
      <c r="S194" s="129"/>
      <c r="T194" s="134"/>
      <c r="AT194" s="135" t="s">
        <v>130</v>
      </c>
      <c r="AU194" s="135" t="s">
        <v>39</v>
      </c>
      <c r="AV194" s="135" t="s">
        <v>39</v>
      </c>
      <c r="AW194" s="135" t="s">
        <v>61</v>
      </c>
      <c r="AX194" s="135" t="s">
        <v>37</v>
      </c>
      <c r="AY194" s="135" t="s">
        <v>81</v>
      </c>
    </row>
    <row r="195" spans="2:65" s="5" customFormat="1" ht="15.75" customHeight="1">
      <c r="B195" s="16"/>
      <c r="C195" s="103" t="s">
        <v>213</v>
      </c>
      <c r="D195" s="103" t="s">
        <v>84</v>
      </c>
      <c r="E195" s="104" t="s">
        <v>228</v>
      </c>
      <c r="F195" s="105" t="s">
        <v>229</v>
      </c>
      <c r="G195" s="106" t="s">
        <v>89</v>
      </c>
      <c r="H195" s="107">
        <v>0.072</v>
      </c>
      <c r="I195" s="108"/>
      <c r="J195" s="109">
        <f>ROUND($I$195*$H$195,2)</f>
        <v>0</v>
      </c>
      <c r="K195" s="105" t="s">
        <v>129</v>
      </c>
      <c r="L195" s="32"/>
      <c r="M195" s="110"/>
      <c r="N195" s="111" t="s">
        <v>26</v>
      </c>
      <c r="O195" s="17"/>
      <c r="P195" s="17"/>
      <c r="Q195" s="112">
        <v>0</v>
      </c>
      <c r="R195" s="112">
        <f>$Q$195*$H$195</f>
        <v>0</v>
      </c>
      <c r="S195" s="112">
        <v>0</v>
      </c>
      <c r="T195" s="113">
        <f>$S$195*$H$195</f>
        <v>0</v>
      </c>
      <c r="AR195" s="47" t="s">
        <v>86</v>
      </c>
      <c r="AT195" s="47" t="s">
        <v>84</v>
      </c>
      <c r="AU195" s="47" t="s">
        <v>39</v>
      </c>
      <c r="AY195" s="5" t="s">
        <v>81</v>
      </c>
      <c r="BE195" s="114">
        <f>IF($N$195="základní",$J$195,0)</f>
        <v>0</v>
      </c>
      <c r="BF195" s="114">
        <f>IF($N$195="snížená",$J$195,0)</f>
        <v>0</v>
      </c>
      <c r="BG195" s="114">
        <f>IF($N$195="zákl. přenesená",$J$195,0)</f>
        <v>0</v>
      </c>
      <c r="BH195" s="114">
        <f>IF($N$195="sníž. přenesená",$J$195,0)</f>
        <v>0</v>
      </c>
      <c r="BI195" s="114">
        <f>IF($N$195="nulová",$J$195,0)</f>
        <v>0</v>
      </c>
      <c r="BJ195" s="47" t="s">
        <v>8</v>
      </c>
      <c r="BK195" s="114">
        <f>ROUND($I$195*$H$195,2)</f>
        <v>0</v>
      </c>
      <c r="BL195" s="47" t="s">
        <v>86</v>
      </c>
      <c r="BM195" s="47" t="s">
        <v>532</v>
      </c>
    </row>
    <row r="196" spans="2:47" s="5" customFormat="1" ht="27" customHeight="1">
      <c r="B196" s="16"/>
      <c r="C196" s="17"/>
      <c r="D196" s="115" t="s">
        <v>87</v>
      </c>
      <c r="E196" s="17"/>
      <c r="F196" s="116" t="s">
        <v>230</v>
      </c>
      <c r="G196" s="17"/>
      <c r="H196" s="17"/>
      <c r="J196" s="17"/>
      <c r="K196" s="17"/>
      <c r="L196" s="32"/>
      <c r="M196" s="35"/>
      <c r="N196" s="17"/>
      <c r="O196" s="17"/>
      <c r="P196" s="17"/>
      <c r="Q196" s="17"/>
      <c r="R196" s="17"/>
      <c r="S196" s="17"/>
      <c r="T196" s="36"/>
      <c r="AT196" s="5" t="s">
        <v>87</v>
      </c>
      <c r="AU196" s="5" t="s">
        <v>39</v>
      </c>
    </row>
    <row r="197" spans="2:63" s="90" customFormat="1" ht="30.75" customHeight="1">
      <c r="B197" s="91"/>
      <c r="C197" s="92"/>
      <c r="D197" s="92" t="s">
        <v>36</v>
      </c>
      <c r="E197" s="101" t="s">
        <v>82</v>
      </c>
      <c r="F197" s="101" t="s">
        <v>83</v>
      </c>
      <c r="G197" s="92"/>
      <c r="H197" s="92"/>
      <c r="J197" s="102">
        <f>$BK$197</f>
        <v>0</v>
      </c>
      <c r="K197" s="92"/>
      <c r="L197" s="95"/>
      <c r="M197" s="96"/>
      <c r="N197" s="92"/>
      <c r="O197" s="92"/>
      <c r="P197" s="97">
        <f>SUM($P$198:$P$208)</f>
        <v>0</v>
      </c>
      <c r="Q197" s="92"/>
      <c r="R197" s="97">
        <f>SUM($R$198:$R$208)</f>
        <v>0.095536</v>
      </c>
      <c r="S197" s="92"/>
      <c r="T197" s="98">
        <f>SUM($T$198:$T$208)</f>
        <v>0</v>
      </c>
      <c r="AR197" s="99" t="s">
        <v>39</v>
      </c>
      <c r="AT197" s="99" t="s">
        <v>36</v>
      </c>
      <c r="AU197" s="99" t="s">
        <v>8</v>
      </c>
      <c r="AY197" s="99" t="s">
        <v>81</v>
      </c>
      <c r="BK197" s="100">
        <f>SUM($BK$198:$BK$208)</f>
        <v>0</v>
      </c>
    </row>
    <row r="198" spans="2:65" s="5" customFormat="1" ht="15.75" customHeight="1">
      <c r="B198" s="16"/>
      <c r="C198" s="103" t="s">
        <v>223</v>
      </c>
      <c r="D198" s="103" t="s">
        <v>84</v>
      </c>
      <c r="E198" s="104" t="s">
        <v>232</v>
      </c>
      <c r="F198" s="105" t="s">
        <v>233</v>
      </c>
      <c r="G198" s="106" t="s">
        <v>85</v>
      </c>
      <c r="H198" s="107">
        <v>90.72</v>
      </c>
      <c r="I198" s="108"/>
      <c r="J198" s="109">
        <f>ROUND($I$198*$H$198,2)</f>
        <v>0</v>
      </c>
      <c r="K198" s="105"/>
      <c r="L198" s="32"/>
      <c r="M198" s="110"/>
      <c r="N198" s="111" t="s">
        <v>26</v>
      </c>
      <c r="O198" s="17"/>
      <c r="P198" s="17"/>
      <c r="Q198" s="112">
        <v>0</v>
      </c>
      <c r="R198" s="112">
        <f>$Q$198*$H$198</f>
        <v>0</v>
      </c>
      <c r="S198" s="112">
        <v>0</v>
      </c>
      <c r="T198" s="113">
        <f>$S$198*$H$198</f>
        <v>0</v>
      </c>
      <c r="AR198" s="47" t="s">
        <v>86</v>
      </c>
      <c r="AT198" s="47" t="s">
        <v>84</v>
      </c>
      <c r="AU198" s="47" t="s">
        <v>39</v>
      </c>
      <c r="AY198" s="5" t="s">
        <v>81</v>
      </c>
      <c r="BE198" s="114">
        <f>IF($N$198="základní",$J$198,0)</f>
        <v>0</v>
      </c>
      <c r="BF198" s="114">
        <f>IF($N$198="snížená",$J$198,0)</f>
        <v>0</v>
      </c>
      <c r="BG198" s="114">
        <f>IF($N$198="zákl. přenesená",$J$198,0)</f>
        <v>0</v>
      </c>
      <c r="BH198" s="114">
        <f>IF($N$198="sníž. přenesená",$J$198,0)</f>
        <v>0</v>
      </c>
      <c r="BI198" s="114">
        <f>IF($N$198="nulová",$J$198,0)</f>
        <v>0</v>
      </c>
      <c r="BJ198" s="47" t="s">
        <v>8</v>
      </c>
      <c r="BK198" s="114">
        <f>ROUND($I$198*$H$198,2)</f>
        <v>0</v>
      </c>
      <c r="BL198" s="47" t="s">
        <v>86</v>
      </c>
      <c r="BM198" s="47" t="s">
        <v>533</v>
      </c>
    </row>
    <row r="199" spans="2:47" s="5" customFormat="1" ht="16.5" customHeight="1">
      <c r="B199" s="16"/>
      <c r="C199" s="17"/>
      <c r="D199" s="115" t="s">
        <v>87</v>
      </c>
      <c r="E199" s="17"/>
      <c r="F199" s="116" t="s">
        <v>234</v>
      </c>
      <c r="G199" s="17"/>
      <c r="H199" s="17"/>
      <c r="J199" s="17"/>
      <c r="K199" s="17"/>
      <c r="L199" s="32"/>
      <c r="M199" s="35"/>
      <c r="N199" s="17"/>
      <c r="O199" s="17"/>
      <c r="P199" s="17"/>
      <c r="Q199" s="17"/>
      <c r="R199" s="17"/>
      <c r="S199" s="17"/>
      <c r="T199" s="36"/>
      <c r="AT199" s="5" t="s">
        <v>87</v>
      </c>
      <c r="AU199" s="5" t="s">
        <v>39</v>
      </c>
    </row>
    <row r="200" spans="2:51" s="5" customFormat="1" ht="15.75" customHeight="1">
      <c r="B200" s="128"/>
      <c r="C200" s="129"/>
      <c r="D200" s="127" t="s">
        <v>130</v>
      </c>
      <c r="E200" s="129"/>
      <c r="F200" s="130" t="s">
        <v>415</v>
      </c>
      <c r="G200" s="129"/>
      <c r="H200" s="131">
        <v>90.72</v>
      </c>
      <c r="J200" s="129"/>
      <c r="K200" s="129"/>
      <c r="L200" s="132"/>
      <c r="M200" s="133"/>
      <c r="N200" s="129"/>
      <c r="O200" s="129"/>
      <c r="P200" s="129"/>
      <c r="Q200" s="129"/>
      <c r="R200" s="129"/>
      <c r="S200" s="129"/>
      <c r="T200" s="134"/>
      <c r="AT200" s="135" t="s">
        <v>130</v>
      </c>
      <c r="AU200" s="135" t="s">
        <v>39</v>
      </c>
      <c r="AV200" s="135" t="s">
        <v>39</v>
      </c>
      <c r="AW200" s="135" t="s">
        <v>61</v>
      </c>
      <c r="AX200" s="135" t="s">
        <v>37</v>
      </c>
      <c r="AY200" s="135" t="s">
        <v>81</v>
      </c>
    </row>
    <row r="201" spans="2:65" s="5" customFormat="1" ht="15.75" customHeight="1">
      <c r="B201" s="16"/>
      <c r="C201" s="103" t="s">
        <v>334</v>
      </c>
      <c r="D201" s="103" t="s">
        <v>84</v>
      </c>
      <c r="E201" s="104" t="s">
        <v>236</v>
      </c>
      <c r="F201" s="105" t="s">
        <v>237</v>
      </c>
      <c r="G201" s="106" t="s">
        <v>85</v>
      </c>
      <c r="H201" s="107">
        <v>90.72</v>
      </c>
      <c r="I201" s="108"/>
      <c r="J201" s="109">
        <f>ROUND($I$201*$H$201,2)</f>
        <v>0</v>
      </c>
      <c r="K201" s="105" t="s">
        <v>129</v>
      </c>
      <c r="L201" s="32"/>
      <c r="M201" s="110"/>
      <c r="N201" s="111" t="s">
        <v>26</v>
      </c>
      <c r="O201" s="17"/>
      <c r="P201" s="17"/>
      <c r="Q201" s="112">
        <v>5E-05</v>
      </c>
      <c r="R201" s="112">
        <f>$Q$201*$H$201</f>
        <v>0.004536</v>
      </c>
      <c r="S201" s="112">
        <v>0</v>
      </c>
      <c r="T201" s="113">
        <f>$S$201*$H$201</f>
        <v>0</v>
      </c>
      <c r="AR201" s="47" t="s">
        <v>86</v>
      </c>
      <c r="AT201" s="47" t="s">
        <v>84</v>
      </c>
      <c r="AU201" s="47" t="s">
        <v>39</v>
      </c>
      <c r="AY201" s="5" t="s">
        <v>81</v>
      </c>
      <c r="BE201" s="114">
        <f>IF($N$201="základní",$J$201,0)</f>
        <v>0</v>
      </c>
      <c r="BF201" s="114">
        <f>IF($N$201="snížená",$J$201,0)</f>
        <v>0</v>
      </c>
      <c r="BG201" s="114">
        <f>IF($N$201="zákl. přenesená",$J$201,0)</f>
        <v>0</v>
      </c>
      <c r="BH201" s="114">
        <f>IF($N$201="sníž. přenesená",$J$201,0)</f>
        <v>0</v>
      </c>
      <c r="BI201" s="114">
        <f>IF($N$201="nulová",$J$201,0)</f>
        <v>0</v>
      </c>
      <c r="BJ201" s="47" t="s">
        <v>8</v>
      </c>
      <c r="BK201" s="114">
        <f>ROUND($I$201*$H$201,2)</f>
        <v>0</v>
      </c>
      <c r="BL201" s="47" t="s">
        <v>86</v>
      </c>
      <c r="BM201" s="47" t="s">
        <v>534</v>
      </c>
    </row>
    <row r="202" spans="2:47" s="5" customFormat="1" ht="16.5" customHeight="1">
      <c r="B202" s="16"/>
      <c r="C202" s="17"/>
      <c r="D202" s="115" t="s">
        <v>87</v>
      </c>
      <c r="E202" s="17"/>
      <c r="F202" s="116" t="s">
        <v>102</v>
      </c>
      <c r="G202" s="17"/>
      <c r="H202" s="17"/>
      <c r="J202" s="17"/>
      <c r="K202" s="17"/>
      <c r="L202" s="32"/>
      <c r="M202" s="35"/>
      <c r="N202" s="17"/>
      <c r="O202" s="17"/>
      <c r="P202" s="17"/>
      <c r="Q202" s="17"/>
      <c r="R202" s="17"/>
      <c r="S202" s="17"/>
      <c r="T202" s="36"/>
      <c r="AT202" s="5" t="s">
        <v>87</v>
      </c>
      <c r="AU202" s="5" t="s">
        <v>39</v>
      </c>
    </row>
    <row r="203" spans="2:51" s="5" customFormat="1" ht="15.75" customHeight="1">
      <c r="B203" s="128"/>
      <c r="C203" s="129"/>
      <c r="D203" s="127" t="s">
        <v>130</v>
      </c>
      <c r="E203" s="129"/>
      <c r="F203" s="130" t="s">
        <v>415</v>
      </c>
      <c r="G203" s="129"/>
      <c r="H203" s="131">
        <v>90.72</v>
      </c>
      <c r="J203" s="129"/>
      <c r="K203" s="129"/>
      <c r="L203" s="132"/>
      <c r="M203" s="133"/>
      <c r="N203" s="129"/>
      <c r="O203" s="129"/>
      <c r="P203" s="129"/>
      <c r="Q203" s="129"/>
      <c r="R203" s="129"/>
      <c r="S203" s="129"/>
      <c r="T203" s="134"/>
      <c r="AT203" s="135" t="s">
        <v>130</v>
      </c>
      <c r="AU203" s="135" t="s">
        <v>39</v>
      </c>
      <c r="AV203" s="135" t="s">
        <v>39</v>
      </c>
      <c r="AW203" s="135" t="s">
        <v>61</v>
      </c>
      <c r="AX203" s="135" t="s">
        <v>37</v>
      </c>
      <c r="AY203" s="135" t="s">
        <v>81</v>
      </c>
    </row>
    <row r="204" spans="2:65" s="5" customFormat="1" ht="15.75" customHeight="1">
      <c r="B204" s="16"/>
      <c r="C204" s="117" t="s">
        <v>220</v>
      </c>
      <c r="D204" s="117" t="s">
        <v>88</v>
      </c>
      <c r="E204" s="118" t="s">
        <v>238</v>
      </c>
      <c r="F204" s="119" t="s">
        <v>239</v>
      </c>
      <c r="G204" s="120" t="s">
        <v>89</v>
      </c>
      <c r="H204" s="121">
        <v>0.091</v>
      </c>
      <c r="I204" s="122"/>
      <c r="J204" s="123">
        <f>ROUND($I$204*$H$204,2)</f>
        <v>0</v>
      </c>
      <c r="K204" s="119" t="s">
        <v>129</v>
      </c>
      <c r="L204" s="124"/>
      <c r="M204" s="125"/>
      <c r="N204" s="126" t="s">
        <v>26</v>
      </c>
      <c r="O204" s="17"/>
      <c r="P204" s="17"/>
      <c r="Q204" s="112">
        <v>1</v>
      </c>
      <c r="R204" s="112">
        <f>$Q$204*$H$204</f>
        <v>0.091</v>
      </c>
      <c r="S204" s="112">
        <v>0</v>
      </c>
      <c r="T204" s="113">
        <f>$S$204*$H$204</f>
        <v>0</v>
      </c>
      <c r="AR204" s="47" t="s">
        <v>90</v>
      </c>
      <c r="AT204" s="47" t="s">
        <v>88</v>
      </c>
      <c r="AU204" s="47" t="s">
        <v>39</v>
      </c>
      <c r="AY204" s="5" t="s">
        <v>81</v>
      </c>
      <c r="BE204" s="114">
        <f>IF($N$204="základní",$J$204,0)</f>
        <v>0</v>
      </c>
      <c r="BF204" s="114">
        <f>IF($N$204="snížená",$J$204,0)</f>
        <v>0</v>
      </c>
      <c r="BG204" s="114">
        <f>IF($N$204="zákl. přenesená",$J$204,0)</f>
        <v>0</v>
      </c>
      <c r="BH204" s="114">
        <f>IF($N$204="sníž. přenesená",$J$204,0)</f>
        <v>0</v>
      </c>
      <c r="BI204" s="114">
        <f>IF($N$204="nulová",$J$204,0)</f>
        <v>0</v>
      </c>
      <c r="BJ204" s="47" t="s">
        <v>8</v>
      </c>
      <c r="BK204" s="114">
        <f>ROUND($I$204*$H$204,2)</f>
        <v>0</v>
      </c>
      <c r="BL204" s="47" t="s">
        <v>86</v>
      </c>
      <c r="BM204" s="47" t="s">
        <v>535</v>
      </c>
    </row>
    <row r="205" spans="2:47" s="5" customFormat="1" ht="27" customHeight="1">
      <c r="B205" s="16"/>
      <c r="C205" s="17"/>
      <c r="D205" s="115" t="s">
        <v>87</v>
      </c>
      <c r="E205" s="17"/>
      <c r="F205" s="116" t="s">
        <v>240</v>
      </c>
      <c r="G205" s="17"/>
      <c r="H205" s="17"/>
      <c r="J205" s="17"/>
      <c r="K205" s="17"/>
      <c r="L205" s="32"/>
      <c r="M205" s="35"/>
      <c r="N205" s="17"/>
      <c r="O205" s="17"/>
      <c r="P205" s="17"/>
      <c r="Q205" s="17"/>
      <c r="R205" s="17"/>
      <c r="S205" s="17"/>
      <c r="T205" s="36"/>
      <c r="AT205" s="5" t="s">
        <v>87</v>
      </c>
      <c r="AU205" s="5" t="s">
        <v>39</v>
      </c>
    </row>
    <row r="206" spans="2:51" s="5" customFormat="1" ht="15.75" customHeight="1">
      <c r="B206" s="128"/>
      <c r="C206" s="129"/>
      <c r="D206" s="127" t="s">
        <v>130</v>
      </c>
      <c r="E206" s="129"/>
      <c r="F206" s="130" t="s">
        <v>418</v>
      </c>
      <c r="G206" s="129"/>
      <c r="H206" s="131">
        <v>0.091</v>
      </c>
      <c r="J206" s="129"/>
      <c r="K206" s="129"/>
      <c r="L206" s="132"/>
      <c r="M206" s="133"/>
      <c r="N206" s="129"/>
      <c r="O206" s="129"/>
      <c r="P206" s="129"/>
      <c r="Q206" s="129"/>
      <c r="R206" s="129"/>
      <c r="S206" s="129"/>
      <c r="T206" s="134"/>
      <c r="AT206" s="135" t="s">
        <v>130</v>
      </c>
      <c r="AU206" s="135" t="s">
        <v>39</v>
      </c>
      <c r="AV206" s="135" t="s">
        <v>39</v>
      </c>
      <c r="AW206" s="135" t="s">
        <v>61</v>
      </c>
      <c r="AX206" s="135" t="s">
        <v>37</v>
      </c>
      <c r="AY206" s="135" t="s">
        <v>81</v>
      </c>
    </row>
    <row r="207" spans="2:65" s="5" customFormat="1" ht="15.75" customHeight="1">
      <c r="B207" s="16"/>
      <c r="C207" s="103" t="s">
        <v>105</v>
      </c>
      <c r="D207" s="103" t="s">
        <v>84</v>
      </c>
      <c r="E207" s="104" t="s">
        <v>242</v>
      </c>
      <c r="F207" s="105" t="s">
        <v>243</v>
      </c>
      <c r="G207" s="106" t="s">
        <v>89</v>
      </c>
      <c r="H207" s="107">
        <v>0.096</v>
      </c>
      <c r="I207" s="108"/>
      <c r="J207" s="109">
        <f>ROUND($I$207*$H$207,2)</f>
        <v>0</v>
      </c>
      <c r="K207" s="105" t="s">
        <v>129</v>
      </c>
      <c r="L207" s="32"/>
      <c r="M207" s="110"/>
      <c r="N207" s="111" t="s">
        <v>26</v>
      </c>
      <c r="O207" s="17"/>
      <c r="P207" s="17"/>
      <c r="Q207" s="112">
        <v>0</v>
      </c>
      <c r="R207" s="112">
        <f>$Q$207*$H$207</f>
        <v>0</v>
      </c>
      <c r="S207" s="112">
        <v>0</v>
      </c>
      <c r="T207" s="113">
        <f>$S$207*$H$207</f>
        <v>0</v>
      </c>
      <c r="AR207" s="47" t="s">
        <v>86</v>
      </c>
      <c r="AT207" s="47" t="s">
        <v>84</v>
      </c>
      <c r="AU207" s="47" t="s">
        <v>39</v>
      </c>
      <c r="AY207" s="5" t="s">
        <v>81</v>
      </c>
      <c r="BE207" s="114">
        <f>IF($N$207="základní",$J$207,0)</f>
        <v>0</v>
      </c>
      <c r="BF207" s="114">
        <f>IF($N$207="snížená",$J$207,0)</f>
        <v>0</v>
      </c>
      <c r="BG207" s="114">
        <f>IF($N$207="zákl. přenesená",$J$207,0)</f>
        <v>0</v>
      </c>
      <c r="BH207" s="114">
        <f>IF($N$207="sníž. přenesená",$J$207,0)</f>
        <v>0</v>
      </c>
      <c r="BI207" s="114">
        <f>IF($N$207="nulová",$J$207,0)</f>
        <v>0</v>
      </c>
      <c r="BJ207" s="47" t="s">
        <v>8</v>
      </c>
      <c r="BK207" s="114">
        <f>ROUND($I$207*$H$207,2)</f>
        <v>0</v>
      </c>
      <c r="BL207" s="47" t="s">
        <v>86</v>
      </c>
      <c r="BM207" s="47" t="s">
        <v>536</v>
      </c>
    </row>
    <row r="208" spans="2:47" s="5" customFormat="1" ht="27" customHeight="1">
      <c r="B208" s="16"/>
      <c r="C208" s="17"/>
      <c r="D208" s="115" t="s">
        <v>87</v>
      </c>
      <c r="E208" s="17"/>
      <c r="F208" s="116" t="s">
        <v>244</v>
      </c>
      <c r="G208" s="17"/>
      <c r="H208" s="17"/>
      <c r="J208" s="17"/>
      <c r="K208" s="17"/>
      <c r="L208" s="32"/>
      <c r="M208" s="35"/>
      <c r="N208" s="17"/>
      <c r="O208" s="17"/>
      <c r="P208" s="17"/>
      <c r="Q208" s="17"/>
      <c r="R208" s="17"/>
      <c r="S208" s="17"/>
      <c r="T208" s="36"/>
      <c r="AT208" s="5" t="s">
        <v>87</v>
      </c>
      <c r="AU208" s="5" t="s">
        <v>39</v>
      </c>
    </row>
    <row r="209" spans="2:63" s="90" customFormat="1" ht="30.75" customHeight="1">
      <c r="B209" s="91"/>
      <c r="C209" s="92"/>
      <c r="D209" s="92" t="s">
        <v>36</v>
      </c>
      <c r="E209" s="101" t="s">
        <v>245</v>
      </c>
      <c r="F209" s="101" t="s">
        <v>246</v>
      </c>
      <c r="G209" s="92"/>
      <c r="H209" s="92"/>
      <c r="J209" s="102">
        <f>$BK$209</f>
        <v>0</v>
      </c>
      <c r="K209" s="92"/>
      <c r="L209" s="95"/>
      <c r="M209" s="96"/>
      <c r="N209" s="92"/>
      <c r="O209" s="92"/>
      <c r="P209" s="97">
        <f>SUM($P$210:$P$220)</f>
        <v>0</v>
      </c>
      <c r="Q209" s="92"/>
      <c r="R209" s="97">
        <f>SUM($R$210:$R$220)</f>
        <v>0.0875496</v>
      </c>
      <c r="S209" s="92"/>
      <c r="T209" s="98">
        <f>SUM($T$210:$T$220)</f>
        <v>0</v>
      </c>
      <c r="AR209" s="99" t="s">
        <v>39</v>
      </c>
      <c r="AT209" s="99" t="s">
        <v>36</v>
      </c>
      <c r="AU209" s="99" t="s">
        <v>8</v>
      </c>
      <c r="AY209" s="99" t="s">
        <v>81</v>
      </c>
      <c r="BK209" s="100">
        <f>SUM($BK$210:$BK$220)</f>
        <v>0</v>
      </c>
    </row>
    <row r="210" spans="2:65" s="5" customFormat="1" ht="15.75" customHeight="1">
      <c r="B210" s="16"/>
      <c r="C210" s="103" t="s">
        <v>344</v>
      </c>
      <c r="D210" s="103" t="s">
        <v>84</v>
      </c>
      <c r="E210" s="104" t="s">
        <v>251</v>
      </c>
      <c r="F210" s="105" t="s">
        <v>252</v>
      </c>
      <c r="G210" s="106" t="s">
        <v>128</v>
      </c>
      <c r="H210" s="107">
        <v>14.47</v>
      </c>
      <c r="I210" s="108"/>
      <c r="J210" s="109">
        <f>ROUND($I$210*$H$210,2)</f>
        <v>0</v>
      </c>
      <c r="K210" s="105" t="s">
        <v>129</v>
      </c>
      <c r="L210" s="32"/>
      <c r="M210" s="110"/>
      <c r="N210" s="111" t="s">
        <v>26</v>
      </c>
      <c r="O210" s="17"/>
      <c r="P210" s="17"/>
      <c r="Q210" s="112">
        <v>0.00578</v>
      </c>
      <c r="R210" s="112">
        <f>$Q$210*$H$210</f>
        <v>0.0836366</v>
      </c>
      <c r="S210" s="112">
        <v>0</v>
      </c>
      <c r="T210" s="113">
        <f>$S$210*$H$210</f>
        <v>0</v>
      </c>
      <c r="AR210" s="47" t="s">
        <v>86</v>
      </c>
      <c r="AT210" s="47" t="s">
        <v>84</v>
      </c>
      <c r="AU210" s="47" t="s">
        <v>39</v>
      </c>
      <c r="AY210" s="5" t="s">
        <v>81</v>
      </c>
      <c r="BE210" s="114">
        <f>IF($N$210="základní",$J$210,0)</f>
        <v>0</v>
      </c>
      <c r="BF210" s="114">
        <f>IF($N$210="snížená",$J$210,0)</f>
        <v>0</v>
      </c>
      <c r="BG210" s="114">
        <f>IF($N$210="zákl. přenesená",$J$210,0)</f>
        <v>0</v>
      </c>
      <c r="BH210" s="114">
        <f>IF($N$210="sníž. přenesená",$J$210,0)</f>
        <v>0</v>
      </c>
      <c r="BI210" s="114">
        <f>IF($N$210="nulová",$J$210,0)</f>
        <v>0</v>
      </c>
      <c r="BJ210" s="47" t="s">
        <v>8</v>
      </c>
      <c r="BK210" s="114">
        <f>ROUND($I$210*$H$210,2)</f>
        <v>0</v>
      </c>
      <c r="BL210" s="47" t="s">
        <v>86</v>
      </c>
      <c r="BM210" s="47" t="s">
        <v>537</v>
      </c>
    </row>
    <row r="211" spans="2:47" s="5" customFormat="1" ht="16.5" customHeight="1">
      <c r="B211" s="16"/>
      <c r="C211" s="17"/>
      <c r="D211" s="115" t="s">
        <v>87</v>
      </c>
      <c r="E211" s="17"/>
      <c r="F211" s="116" t="s">
        <v>253</v>
      </c>
      <c r="G211" s="17"/>
      <c r="H211" s="17"/>
      <c r="J211" s="17"/>
      <c r="K211" s="17"/>
      <c r="L211" s="32"/>
      <c r="M211" s="35"/>
      <c r="N211" s="17"/>
      <c r="O211" s="17"/>
      <c r="P211" s="17"/>
      <c r="Q211" s="17"/>
      <c r="R211" s="17"/>
      <c r="S211" s="17"/>
      <c r="T211" s="36"/>
      <c r="AT211" s="5" t="s">
        <v>87</v>
      </c>
      <c r="AU211" s="5" t="s">
        <v>39</v>
      </c>
    </row>
    <row r="212" spans="2:51" s="5" customFormat="1" ht="15.75" customHeight="1">
      <c r="B212" s="128"/>
      <c r="C212" s="129"/>
      <c r="D212" s="127" t="s">
        <v>130</v>
      </c>
      <c r="E212" s="129"/>
      <c r="F212" s="130" t="s">
        <v>458</v>
      </c>
      <c r="G212" s="129"/>
      <c r="H212" s="131">
        <v>14.47</v>
      </c>
      <c r="J212" s="129"/>
      <c r="K212" s="129"/>
      <c r="L212" s="132"/>
      <c r="M212" s="133"/>
      <c r="N212" s="129"/>
      <c r="O212" s="129"/>
      <c r="P212" s="129"/>
      <c r="Q212" s="129"/>
      <c r="R212" s="129"/>
      <c r="S212" s="129"/>
      <c r="T212" s="134"/>
      <c r="AT212" s="135" t="s">
        <v>130</v>
      </c>
      <c r="AU212" s="135" t="s">
        <v>39</v>
      </c>
      <c r="AV212" s="135" t="s">
        <v>39</v>
      </c>
      <c r="AW212" s="135" t="s">
        <v>61</v>
      </c>
      <c r="AX212" s="135" t="s">
        <v>37</v>
      </c>
      <c r="AY212" s="135" t="s">
        <v>81</v>
      </c>
    </row>
    <row r="213" spans="2:65" s="5" customFormat="1" ht="15.75" customHeight="1">
      <c r="B213" s="16"/>
      <c r="C213" s="103" t="s">
        <v>2</v>
      </c>
      <c r="D213" s="103" t="s">
        <v>84</v>
      </c>
      <c r="E213" s="104" t="s">
        <v>254</v>
      </c>
      <c r="F213" s="105" t="s">
        <v>255</v>
      </c>
      <c r="G213" s="106" t="s">
        <v>128</v>
      </c>
      <c r="H213" s="107">
        <v>1.3</v>
      </c>
      <c r="I213" s="108"/>
      <c r="J213" s="109">
        <f>ROUND($I$213*$H$213,2)</f>
        <v>0</v>
      </c>
      <c r="K213" s="105" t="s">
        <v>129</v>
      </c>
      <c r="L213" s="32"/>
      <c r="M213" s="110"/>
      <c r="N213" s="111" t="s">
        <v>26</v>
      </c>
      <c r="O213" s="17"/>
      <c r="P213" s="17"/>
      <c r="Q213" s="112">
        <v>0.00041</v>
      </c>
      <c r="R213" s="112">
        <f>$Q$213*$H$213</f>
        <v>0.000533</v>
      </c>
      <c r="S213" s="112">
        <v>0</v>
      </c>
      <c r="T213" s="113">
        <f>$S$213*$H$213</f>
        <v>0</v>
      </c>
      <c r="AR213" s="47" t="s">
        <v>86</v>
      </c>
      <c r="AT213" s="47" t="s">
        <v>84</v>
      </c>
      <c r="AU213" s="47" t="s">
        <v>39</v>
      </c>
      <c r="AY213" s="5" t="s">
        <v>81</v>
      </c>
      <c r="BE213" s="114">
        <f>IF($N$213="základní",$J$213,0)</f>
        <v>0</v>
      </c>
      <c r="BF213" s="114">
        <f>IF($N$213="snížená",$J$213,0)</f>
        <v>0</v>
      </c>
      <c r="BG213" s="114">
        <f>IF($N$213="zákl. přenesená",$J$213,0)</f>
        <v>0</v>
      </c>
      <c r="BH213" s="114">
        <f>IF($N$213="sníž. přenesená",$J$213,0)</f>
        <v>0</v>
      </c>
      <c r="BI213" s="114">
        <f>IF($N$213="nulová",$J$213,0)</f>
        <v>0</v>
      </c>
      <c r="BJ213" s="47" t="s">
        <v>8</v>
      </c>
      <c r="BK213" s="114">
        <f>ROUND($I$213*$H$213,2)</f>
        <v>0</v>
      </c>
      <c r="BL213" s="47" t="s">
        <v>86</v>
      </c>
      <c r="BM213" s="47" t="s">
        <v>538</v>
      </c>
    </row>
    <row r="214" spans="2:47" s="5" customFormat="1" ht="16.5" customHeight="1">
      <c r="B214" s="16"/>
      <c r="C214" s="17"/>
      <c r="D214" s="115" t="s">
        <v>87</v>
      </c>
      <c r="E214" s="17"/>
      <c r="F214" s="116" t="s">
        <v>256</v>
      </c>
      <c r="G214" s="17"/>
      <c r="H214" s="17"/>
      <c r="J214" s="17"/>
      <c r="K214" s="17"/>
      <c r="L214" s="32"/>
      <c r="M214" s="35"/>
      <c r="N214" s="17"/>
      <c r="O214" s="17"/>
      <c r="P214" s="17"/>
      <c r="Q214" s="17"/>
      <c r="R214" s="17"/>
      <c r="S214" s="17"/>
      <c r="T214" s="36"/>
      <c r="AT214" s="5" t="s">
        <v>87</v>
      </c>
      <c r="AU214" s="5" t="s">
        <v>39</v>
      </c>
    </row>
    <row r="215" spans="2:51" s="5" customFormat="1" ht="15.75" customHeight="1">
      <c r="B215" s="128"/>
      <c r="C215" s="129"/>
      <c r="D215" s="127" t="s">
        <v>130</v>
      </c>
      <c r="E215" s="129"/>
      <c r="F215" s="130" t="s">
        <v>539</v>
      </c>
      <c r="G215" s="129"/>
      <c r="H215" s="131">
        <v>1.3</v>
      </c>
      <c r="J215" s="129"/>
      <c r="K215" s="129"/>
      <c r="L215" s="132"/>
      <c r="M215" s="133"/>
      <c r="N215" s="129"/>
      <c r="O215" s="129"/>
      <c r="P215" s="129"/>
      <c r="Q215" s="129"/>
      <c r="R215" s="129"/>
      <c r="S215" s="129"/>
      <c r="T215" s="134"/>
      <c r="AT215" s="135" t="s">
        <v>130</v>
      </c>
      <c r="AU215" s="135" t="s">
        <v>39</v>
      </c>
      <c r="AV215" s="135" t="s">
        <v>39</v>
      </c>
      <c r="AW215" s="135" t="s">
        <v>61</v>
      </c>
      <c r="AX215" s="135" t="s">
        <v>37</v>
      </c>
      <c r="AY215" s="135" t="s">
        <v>81</v>
      </c>
    </row>
    <row r="216" spans="2:65" s="5" customFormat="1" ht="15.75" customHeight="1">
      <c r="B216" s="16"/>
      <c r="C216" s="117" t="s">
        <v>44</v>
      </c>
      <c r="D216" s="117" t="s">
        <v>88</v>
      </c>
      <c r="E216" s="118" t="s">
        <v>372</v>
      </c>
      <c r="F216" s="119" t="s">
        <v>373</v>
      </c>
      <c r="G216" s="120" t="s">
        <v>128</v>
      </c>
      <c r="H216" s="121">
        <v>1.3</v>
      </c>
      <c r="I216" s="122"/>
      <c r="J216" s="123">
        <f>ROUND($I$216*$H$216,2)</f>
        <v>0</v>
      </c>
      <c r="K216" s="119" t="s">
        <v>129</v>
      </c>
      <c r="L216" s="124"/>
      <c r="M216" s="125"/>
      <c r="N216" s="126" t="s">
        <v>26</v>
      </c>
      <c r="O216" s="17"/>
      <c r="P216" s="17"/>
      <c r="Q216" s="112">
        <v>0.0026</v>
      </c>
      <c r="R216" s="112">
        <f>$Q$216*$H$216</f>
        <v>0.0033799999999999998</v>
      </c>
      <c r="S216" s="112">
        <v>0</v>
      </c>
      <c r="T216" s="113">
        <f>$S$216*$H$216</f>
        <v>0</v>
      </c>
      <c r="AR216" s="47" t="s">
        <v>90</v>
      </c>
      <c r="AT216" s="47" t="s">
        <v>88</v>
      </c>
      <c r="AU216" s="47" t="s">
        <v>39</v>
      </c>
      <c r="AY216" s="5" t="s">
        <v>81</v>
      </c>
      <c r="BE216" s="114">
        <f>IF($N$216="základní",$J$216,0)</f>
        <v>0</v>
      </c>
      <c r="BF216" s="114">
        <f>IF($N$216="snížená",$J$216,0)</f>
        <v>0</v>
      </c>
      <c r="BG216" s="114">
        <f>IF($N$216="zákl. přenesená",$J$216,0)</f>
        <v>0</v>
      </c>
      <c r="BH216" s="114">
        <f>IF($N$216="sníž. přenesená",$J$216,0)</f>
        <v>0</v>
      </c>
      <c r="BI216" s="114">
        <f>IF($N$216="nulová",$J$216,0)</f>
        <v>0</v>
      </c>
      <c r="BJ216" s="47" t="s">
        <v>8</v>
      </c>
      <c r="BK216" s="114">
        <f>ROUND($I$216*$H$216,2)</f>
        <v>0</v>
      </c>
      <c r="BL216" s="47" t="s">
        <v>86</v>
      </c>
      <c r="BM216" s="47" t="s">
        <v>540</v>
      </c>
    </row>
    <row r="217" spans="2:47" s="5" customFormat="1" ht="16.5" customHeight="1">
      <c r="B217" s="16"/>
      <c r="C217" s="17"/>
      <c r="D217" s="115" t="s">
        <v>87</v>
      </c>
      <c r="E217" s="17"/>
      <c r="F217" s="116" t="s">
        <v>375</v>
      </c>
      <c r="G217" s="17"/>
      <c r="H217" s="17"/>
      <c r="J217" s="17"/>
      <c r="K217" s="17"/>
      <c r="L217" s="32"/>
      <c r="M217" s="35"/>
      <c r="N217" s="17"/>
      <c r="O217" s="17"/>
      <c r="P217" s="17"/>
      <c r="Q217" s="17"/>
      <c r="R217" s="17"/>
      <c r="S217" s="17"/>
      <c r="T217" s="36"/>
      <c r="AT217" s="5" t="s">
        <v>87</v>
      </c>
      <c r="AU217" s="5" t="s">
        <v>39</v>
      </c>
    </row>
    <row r="218" spans="2:51" s="5" customFormat="1" ht="15.75" customHeight="1">
      <c r="B218" s="128"/>
      <c r="C218" s="129"/>
      <c r="D218" s="127" t="s">
        <v>130</v>
      </c>
      <c r="E218" s="129"/>
      <c r="F218" s="130" t="s">
        <v>539</v>
      </c>
      <c r="G218" s="129"/>
      <c r="H218" s="131">
        <v>1.3</v>
      </c>
      <c r="J218" s="129"/>
      <c r="K218" s="129"/>
      <c r="L218" s="132"/>
      <c r="M218" s="133"/>
      <c r="N218" s="129"/>
      <c r="O218" s="129"/>
      <c r="P218" s="129"/>
      <c r="Q218" s="129"/>
      <c r="R218" s="129"/>
      <c r="S218" s="129"/>
      <c r="T218" s="134"/>
      <c r="AT218" s="135" t="s">
        <v>130</v>
      </c>
      <c r="AU218" s="135" t="s">
        <v>39</v>
      </c>
      <c r="AV218" s="135" t="s">
        <v>39</v>
      </c>
      <c r="AW218" s="135" t="s">
        <v>61</v>
      </c>
      <c r="AX218" s="135" t="s">
        <v>37</v>
      </c>
      <c r="AY218" s="135" t="s">
        <v>81</v>
      </c>
    </row>
    <row r="219" spans="2:65" s="5" customFormat="1" ht="15.75" customHeight="1">
      <c r="B219" s="16"/>
      <c r="C219" s="103" t="s">
        <v>46</v>
      </c>
      <c r="D219" s="103" t="s">
        <v>84</v>
      </c>
      <c r="E219" s="104" t="s">
        <v>258</v>
      </c>
      <c r="F219" s="105" t="s">
        <v>259</v>
      </c>
      <c r="G219" s="106" t="s">
        <v>89</v>
      </c>
      <c r="H219" s="107">
        <v>0.088</v>
      </c>
      <c r="I219" s="108"/>
      <c r="J219" s="109">
        <f>ROUND($I$219*$H$219,2)</f>
        <v>0</v>
      </c>
      <c r="K219" s="105" t="s">
        <v>129</v>
      </c>
      <c r="L219" s="32"/>
      <c r="M219" s="110"/>
      <c r="N219" s="111" t="s">
        <v>26</v>
      </c>
      <c r="O219" s="17"/>
      <c r="P219" s="17"/>
      <c r="Q219" s="112">
        <v>0</v>
      </c>
      <c r="R219" s="112">
        <f>$Q$219*$H$219</f>
        <v>0</v>
      </c>
      <c r="S219" s="112">
        <v>0</v>
      </c>
      <c r="T219" s="113">
        <f>$S$219*$H$219</f>
        <v>0</v>
      </c>
      <c r="AR219" s="47" t="s">
        <v>86</v>
      </c>
      <c r="AT219" s="47" t="s">
        <v>84</v>
      </c>
      <c r="AU219" s="47" t="s">
        <v>39</v>
      </c>
      <c r="AY219" s="5" t="s">
        <v>81</v>
      </c>
      <c r="BE219" s="114">
        <f>IF($N$219="základní",$J$219,0)</f>
        <v>0</v>
      </c>
      <c r="BF219" s="114">
        <f>IF($N$219="snížená",$J$219,0)</f>
        <v>0</v>
      </c>
      <c r="BG219" s="114">
        <f>IF($N$219="zákl. přenesená",$J$219,0)</f>
        <v>0</v>
      </c>
      <c r="BH219" s="114">
        <f>IF($N$219="sníž. přenesená",$J$219,0)</f>
        <v>0</v>
      </c>
      <c r="BI219" s="114">
        <f>IF($N$219="nulová",$J$219,0)</f>
        <v>0</v>
      </c>
      <c r="BJ219" s="47" t="s">
        <v>8</v>
      </c>
      <c r="BK219" s="114">
        <f>ROUND($I$219*$H$219,2)</f>
        <v>0</v>
      </c>
      <c r="BL219" s="47" t="s">
        <v>86</v>
      </c>
      <c r="BM219" s="47" t="s">
        <v>541</v>
      </c>
    </row>
    <row r="220" spans="2:47" s="5" customFormat="1" ht="27" customHeight="1">
      <c r="B220" s="16"/>
      <c r="C220" s="17"/>
      <c r="D220" s="115" t="s">
        <v>87</v>
      </c>
      <c r="E220" s="17"/>
      <c r="F220" s="116" t="s">
        <v>260</v>
      </c>
      <c r="G220" s="17"/>
      <c r="H220" s="17"/>
      <c r="J220" s="17"/>
      <c r="K220" s="17"/>
      <c r="L220" s="32"/>
      <c r="M220" s="35"/>
      <c r="N220" s="17"/>
      <c r="O220" s="17"/>
      <c r="P220" s="17"/>
      <c r="Q220" s="17"/>
      <c r="R220" s="17"/>
      <c r="S220" s="17"/>
      <c r="T220" s="36"/>
      <c r="AT220" s="5" t="s">
        <v>87</v>
      </c>
      <c r="AU220" s="5" t="s">
        <v>39</v>
      </c>
    </row>
    <row r="221" spans="2:63" s="90" customFormat="1" ht="30.75" customHeight="1">
      <c r="B221" s="91"/>
      <c r="C221" s="92"/>
      <c r="D221" s="92" t="s">
        <v>36</v>
      </c>
      <c r="E221" s="101" t="s">
        <v>261</v>
      </c>
      <c r="F221" s="101" t="s">
        <v>262</v>
      </c>
      <c r="G221" s="92"/>
      <c r="H221" s="92"/>
      <c r="J221" s="102">
        <f>$BK$221</f>
        <v>0</v>
      </c>
      <c r="K221" s="92"/>
      <c r="L221" s="95"/>
      <c r="M221" s="96"/>
      <c r="N221" s="92"/>
      <c r="O221" s="92"/>
      <c r="P221" s="97">
        <f>SUM($P$222:$P$224)</f>
        <v>0</v>
      </c>
      <c r="Q221" s="92"/>
      <c r="R221" s="97">
        <f>SUM($R$222:$R$224)</f>
        <v>0.0002899</v>
      </c>
      <c r="S221" s="92"/>
      <c r="T221" s="98">
        <f>SUM($T$222:$T$224)</f>
        <v>0</v>
      </c>
      <c r="AR221" s="99" t="s">
        <v>39</v>
      </c>
      <c r="AT221" s="99" t="s">
        <v>36</v>
      </c>
      <c r="AU221" s="99" t="s">
        <v>8</v>
      </c>
      <c r="AY221" s="99" t="s">
        <v>81</v>
      </c>
      <c r="BK221" s="100">
        <f>SUM($BK$222:$BK$224)</f>
        <v>0</v>
      </c>
    </row>
    <row r="222" spans="2:65" s="5" customFormat="1" ht="15.75" customHeight="1">
      <c r="B222" s="16"/>
      <c r="C222" s="103" t="s">
        <v>52</v>
      </c>
      <c r="D222" s="103" t="s">
        <v>84</v>
      </c>
      <c r="E222" s="104" t="s">
        <v>268</v>
      </c>
      <c r="F222" s="105" t="s">
        <v>269</v>
      </c>
      <c r="G222" s="106" t="s">
        <v>128</v>
      </c>
      <c r="H222" s="107">
        <v>2.899</v>
      </c>
      <c r="I222" s="108"/>
      <c r="J222" s="109">
        <f>ROUND($I$222*$H$222,2)</f>
        <v>0</v>
      </c>
      <c r="K222" s="105" t="s">
        <v>129</v>
      </c>
      <c r="L222" s="32"/>
      <c r="M222" s="110"/>
      <c r="N222" s="111" t="s">
        <v>26</v>
      </c>
      <c r="O222" s="17"/>
      <c r="P222" s="17"/>
      <c r="Q222" s="112">
        <v>0.0001</v>
      </c>
      <c r="R222" s="112">
        <f>$Q$222*$H$222</f>
        <v>0.0002899</v>
      </c>
      <c r="S222" s="112">
        <v>0</v>
      </c>
      <c r="T222" s="113">
        <f>$S$222*$H$222</f>
        <v>0</v>
      </c>
      <c r="AR222" s="47" t="s">
        <v>86</v>
      </c>
      <c r="AT222" s="47" t="s">
        <v>84</v>
      </c>
      <c r="AU222" s="47" t="s">
        <v>39</v>
      </c>
      <c r="AY222" s="5" t="s">
        <v>81</v>
      </c>
      <c r="BE222" s="114">
        <f>IF($N$222="základní",$J$222,0)</f>
        <v>0</v>
      </c>
      <c r="BF222" s="114">
        <f>IF($N$222="snížená",$J$222,0)</f>
        <v>0</v>
      </c>
      <c r="BG222" s="114">
        <f>IF($N$222="zákl. přenesená",$J$222,0)</f>
        <v>0</v>
      </c>
      <c r="BH222" s="114">
        <f>IF($N$222="sníž. přenesená",$J$222,0)</f>
        <v>0</v>
      </c>
      <c r="BI222" s="114">
        <f>IF($N$222="nulová",$J$222,0)</f>
        <v>0</v>
      </c>
      <c r="BJ222" s="47" t="s">
        <v>8</v>
      </c>
      <c r="BK222" s="114">
        <f>ROUND($I$222*$H$222,2)</f>
        <v>0</v>
      </c>
      <c r="BL222" s="47" t="s">
        <v>86</v>
      </c>
      <c r="BM222" s="47" t="s">
        <v>542</v>
      </c>
    </row>
    <row r="223" spans="2:47" s="5" customFormat="1" ht="27" customHeight="1">
      <c r="B223" s="16"/>
      <c r="C223" s="17"/>
      <c r="D223" s="115" t="s">
        <v>87</v>
      </c>
      <c r="E223" s="17"/>
      <c r="F223" s="116" t="s">
        <v>270</v>
      </c>
      <c r="G223" s="17"/>
      <c r="H223" s="17"/>
      <c r="J223" s="17"/>
      <c r="K223" s="17"/>
      <c r="L223" s="32"/>
      <c r="M223" s="35"/>
      <c r="N223" s="17"/>
      <c r="O223" s="17"/>
      <c r="P223" s="17"/>
      <c r="Q223" s="17"/>
      <c r="R223" s="17"/>
      <c r="S223" s="17"/>
      <c r="T223" s="36"/>
      <c r="AT223" s="5" t="s">
        <v>87</v>
      </c>
      <c r="AU223" s="5" t="s">
        <v>39</v>
      </c>
    </row>
    <row r="224" spans="2:51" s="5" customFormat="1" ht="15.75" customHeight="1">
      <c r="B224" s="128"/>
      <c r="C224" s="129"/>
      <c r="D224" s="127" t="s">
        <v>130</v>
      </c>
      <c r="E224" s="129"/>
      <c r="F224" s="130" t="s">
        <v>511</v>
      </c>
      <c r="G224" s="129"/>
      <c r="H224" s="131">
        <v>2.899</v>
      </c>
      <c r="J224" s="129"/>
      <c r="K224" s="129"/>
      <c r="L224" s="132"/>
      <c r="M224" s="133"/>
      <c r="N224" s="129"/>
      <c r="O224" s="129"/>
      <c r="P224" s="129"/>
      <c r="Q224" s="129"/>
      <c r="R224" s="129"/>
      <c r="S224" s="129"/>
      <c r="T224" s="134"/>
      <c r="AT224" s="135" t="s">
        <v>130</v>
      </c>
      <c r="AU224" s="135" t="s">
        <v>39</v>
      </c>
      <c r="AV224" s="135" t="s">
        <v>39</v>
      </c>
      <c r="AW224" s="135" t="s">
        <v>61</v>
      </c>
      <c r="AX224" s="135" t="s">
        <v>37</v>
      </c>
      <c r="AY224" s="135" t="s">
        <v>81</v>
      </c>
    </row>
    <row r="225" spans="2:63" s="90" customFormat="1" ht="30.75" customHeight="1">
      <c r="B225" s="91"/>
      <c r="C225" s="92"/>
      <c r="D225" s="92" t="s">
        <v>36</v>
      </c>
      <c r="E225" s="101" t="s">
        <v>271</v>
      </c>
      <c r="F225" s="101" t="s">
        <v>272</v>
      </c>
      <c r="G225" s="92"/>
      <c r="H225" s="92"/>
      <c r="J225" s="102">
        <f>$BK$225</f>
        <v>0</v>
      </c>
      <c r="K225" s="92"/>
      <c r="L225" s="95"/>
      <c r="M225" s="96"/>
      <c r="N225" s="92"/>
      <c r="O225" s="92"/>
      <c r="P225" s="97">
        <f>SUM($P$226:$P$239)</f>
        <v>0</v>
      </c>
      <c r="Q225" s="92"/>
      <c r="R225" s="97">
        <f>SUM($R$226:$R$239)</f>
        <v>0.024053659999999998</v>
      </c>
      <c r="S225" s="92"/>
      <c r="T225" s="98">
        <f>SUM($T$226:$T$239)</f>
        <v>0</v>
      </c>
      <c r="AR225" s="99" t="s">
        <v>39</v>
      </c>
      <c r="AT225" s="99" t="s">
        <v>36</v>
      </c>
      <c r="AU225" s="99" t="s">
        <v>8</v>
      </c>
      <c r="AY225" s="99" t="s">
        <v>81</v>
      </c>
      <c r="BK225" s="100">
        <f>SUM($BK$226:$BK$239)</f>
        <v>0</v>
      </c>
    </row>
    <row r="226" spans="2:65" s="5" customFormat="1" ht="15.75" customHeight="1">
      <c r="B226" s="16"/>
      <c r="C226" s="103" t="s">
        <v>227</v>
      </c>
      <c r="D226" s="103" t="s">
        <v>84</v>
      </c>
      <c r="E226" s="104" t="s">
        <v>543</v>
      </c>
      <c r="F226" s="105" t="s">
        <v>544</v>
      </c>
      <c r="G226" s="106" t="s">
        <v>128</v>
      </c>
      <c r="H226" s="107">
        <v>14.47</v>
      </c>
      <c r="I226" s="108"/>
      <c r="J226" s="109">
        <f>ROUND($I$226*$H$226,2)</f>
        <v>0</v>
      </c>
      <c r="K226" s="105" t="s">
        <v>129</v>
      </c>
      <c r="L226" s="32"/>
      <c r="M226" s="110"/>
      <c r="N226" s="111" t="s">
        <v>26</v>
      </c>
      <c r="O226" s="17"/>
      <c r="P226" s="17"/>
      <c r="Q226" s="112">
        <v>1E-05</v>
      </c>
      <c r="R226" s="112">
        <f>$Q$226*$H$226</f>
        <v>0.00014470000000000002</v>
      </c>
      <c r="S226" s="112">
        <v>0</v>
      </c>
      <c r="T226" s="113">
        <f>$S$226*$H$226</f>
        <v>0</v>
      </c>
      <c r="AR226" s="47" t="s">
        <v>86</v>
      </c>
      <c r="AT226" s="47" t="s">
        <v>84</v>
      </c>
      <c r="AU226" s="47" t="s">
        <v>39</v>
      </c>
      <c r="AY226" s="5" t="s">
        <v>81</v>
      </c>
      <c r="BE226" s="114">
        <f>IF($N$226="základní",$J$226,0)</f>
        <v>0</v>
      </c>
      <c r="BF226" s="114">
        <f>IF($N$226="snížená",$J$226,0)</f>
        <v>0</v>
      </c>
      <c r="BG226" s="114">
        <f>IF($N$226="zákl. přenesená",$J$226,0)</f>
        <v>0</v>
      </c>
      <c r="BH226" s="114">
        <f>IF($N$226="sníž. přenesená",$J$226,0)</f>
        <v>0</v>
      </c>
      <c r="BI226" s="114">
        <f>IF($N$226="nulová",$J$226,0)</f>
        <v>0</v>
      </c>
      <c r="BJ226" s="47" t="s">
        <v>8</v>
      </c>
      <c r="BK226" s="114">
        <f>ROUND($I$226*$H$226,2)</f>
        <v>0</v>
      </c>
      <c r="BL226" s="47" t="s">
        <v>86</v>
      </c>
      <c r="BM226" s="47" t="s">
        <v>545</v>
      </c>
    </row>
    <row r="227" spans="2:47" s="5" customFormat="1" ht="16.5" customHeight="1">
      <c r="B227" s="16"/>
      <c r="C227" s="17"/>
      <c r="D227" s="115" t="s">
        <v>87</v>
      </c>
      <c r="E227" s="17"/>
      <c r="F227" s="116" t="s">
        <v>546</v>
      </c>
      <c r="G227" s="17"/>
      <c r="H227" s="17"/>
      <c r="J227" s="17"/>
      <c r="K227" s="17"/>
      <c r="L227" s="32"/>
      <c r="M227" s="35"/>
      <c r="N227" s="17"/>
      <c r="O227" s="17"/>
      <c r="P227" s="17"/>
      <c r="Q227" s="17"/>
      <c r="R227" s="17"/>
      <c r="S227" s="17"/>
      <c r="T227" s="36"/>
      <c r="AT227" s="5" t="s">
        <v>87</v>
      </c>
      <c r="AU227" s="5" t="s">
        <v>39</v>
      </c>
    </row>
    <row r="228" spans="2:51" s="5" customFormat="1" ht="15.75" customHeight="1">
      <c r="B228" s="128"/>
      <c r="C228" s="129"/>
      <c r="D228" s="127" t="s">
        <v>130</v>
      </c>
      <c r="E228" s="129"/>
      <c r="F228" s="130" t="s">
        <v>458</v>
      </c>
      <c r="G228" s="129"/>
      <c r="H228" s="131">
        <v>14.47</v>
      </c>
      <c r="J228" s="129"/>
      <c r="K228" s="129"/>
      <c r="L228" s="132"/>
      <c r="M228" s="133"/>
      <c r="N228" s="129"/>
      <c r="O228" s="129"/>
      <c r="P228" s="129"/>
      <c r="Q228" s="129"/>
      <c r="R228" s="129"/>
      <c r="S228" s="129"/>
      <c r="T228" s="134"/>
      <c r="AT228" s="135" t="s">
        <v>130</v>
      </c>
      <c r="AU228" s="135" t="s">
        <v>39</v>
      </c>
      <c r="AV228" s="135" t="s">
        <v>39</v>
      </c>
      <c r="AW228" s="135" t="s">
        <v>61</v>
      </c>
      <c r="AX228" s="135" t="s">
        <v>37</v>
      </c>
      <c r="AY228" s="135" t="s">
        <v>81</v>
      </c>
    </row>
    <row r="229" spans="2:65" s="5" customFormat="1" ht="15.75" customHeight="1">
      <c r="B229" s="16"/>
      <c r="C229" s="103" t="s">
        <v>92</v>
      </c>
      <c r="D229" s="103" t="s">
        <v>84</v>
      </c>
      <c r="E229" s="104" t="s">
        <v>274</v>
      </c>
      <c r="F229" s="105" t="s">
        <v>275</v>
      </c>
      <c r="G229" s="106" t="s">
        <v>128</v>
      </c>
      <c r="H229" s="107">
        <v>36.708</v>
      </c>
      <c r="I229" s="108"/>
      <c r="J229" s="109">
        <f>ROUND($I$229*$H$229,2)</f>
        <v>0</v>
      </c>
      <c r="K229" s="105" t="s">
        <v>129</v>
      </c>
      <c r="L229" s="32"/>
      <c r="M229" s="110"/>
      <c r="N229" s="111" t="s">
        <v>26</v>
      </c>
      <c r="O229" s="17"/>
      <c r="P229" s="17"/>
      <c r="Q229" s="112">
        <v>1E-05</v>
      </c>
      <c r="R229" s="112">
        <f>$Q$229*$H$229</f>
        <v>0.00036708</v>
      </c>
      <c r="S229" s="112">
        <v>0</v>
      </c>
      <c r="T229" s="113">
        <f>$S$229*$H$229</f>
        <v>0</v>
      </c>
      <c r="AR229" s="47" t="s">
        <v>86</v>
      </c>
      <c r="AT229" s="47" t="s">
        <v>84</v>
      </c>
      <c r="AU229" s="47" t="s">
        <v>39</v>
      </c>
      <c r="AY229" s="5" t="s">
        <v>81</v>
      </c>
      <c r="BE229" s="114">
        <f>IF($N$229="základní",$J$229,0)</f>
        <v>0</v>
      </c>
      <c r="BF229" s="114">
        <f>IF($N$229="snížená",$J$229,0)</f>
        <v>0</v>
      </c>
      <c r="BG229" s="114">
        <f>IF($N$229="zákl. přenesená",$J$229,0)</f>
        <v>0</v>
      </c>
      <c r="BH229" s="114">
        <f>IF($N$229="sníž. přenesená",$J$229,0)</f>
        <v>0</v>
      </c>
      <c r="BI229" s="114">
        <f>IF($N$229="nulová",$J$229,0)</f>
        <v>0</v>
      </c>
      <c r="BJ229" s="47" t="s">
        <v>8</v>
      </c>
      <c r="BK229" s="114">
        <f>ROUND($I$229*$H$229,2)</f>
        <v>0</v>
      </c>
      <c r="BL229" s="47" t="s">
        <v>86</v>
      </c>
      <c r="BM229" s="47" t="s">
        <v>547</v>
      </c>
    </row>
    <row r="230" spans="2:47" s="5" customFormat="1" ht="16.5" customHeight="1">
      <c r="B230" s="16"/>
      <c r="C230" s="17"/>
      <c r="D230" s="115" t="s">
        <v>87</v>
      </c>
      <c r="E230" s="17"/>
      <c r="F230" s="116" t="s">
        <v>276</v>
      </c>
      <c r="G230" s="17"/>
      <c r="H230" s="17"/>
      <c r="J230" s="17"/>
      <c r="K230" s="17"/>
      <c r="L230" s="32"/>
      <c r="M230" s="35"/>
      <c r="N230" s="17"/>
      <c r="O230" s="17"/>
      <c r="P230" s="17"/>
      <c r="Q230" s="17"/>
      <c r="R230" s="17"/>
      <c r="S230" s="17"/>
      <c r="T230" s="36"/>
      <c r="AT230" s="5" t="s">
        <v>87</v>
      </c>
      <c r="AU230" s="5" t="s">
        <v>39</v>
      </c>
    </row>
    <row r="231" spans="2:51" s="5" customFormat="1" ht="15.75" customHeight="1">
      <c r="B231" s="128"/>
      <c r="C231" s="129"/>
      <c r="D231" s="127" t="s">
        <v>130</v>
      </c>
      <c r="E231" s="129"/>
      <c r="F231" s="130" t="s">
        <v>464</v>
      </c>
      <c r="G231" s="129"/>
      <c r="H231" s="131">
        <v>36.708</v>
      </c>
      <c r="J231" s="129"/>
      <c r="K231" s="129"/>
      <c r="L231" s="132"/>
      <c r="M231" s="133"/>
      <c r="N231" s="129"/>
      <c r="O231" s="129"/>
      <c r="P231" s="129"/>
      <c r="Q231" s="129"/>
      <c r="R231" s="129"/>
      <c r="S231" s="129"/>
      <c r="T231" s="134"/>
      <c r="AT231" s="135" t="s">
        <v>130</v>
      </c>
      <c r="AU231" s="135" t="s">
        <v>39</v>
      </c>
      <c r="AV231" s="135" t="s">
        <v>39</v>
      </c>
      <c r="AW231" s="135" t="s">
        <v>61</v>
      </c>
      <c r="AX231" s="135" t="s">
        <v>37</v>
      </c>
      <c r="AY231" s="135" t="s">
        <v>81</v>
      </c>
    </row>
    <row r="232" spans="2:65" s="5" customFormat="1" ht="15.75" customHeight="1">
      <c r="B232" s="16"/>
      <c r="C232" s="103" t="s">
        <v>177</v>
      </c>
      <c r="D232" s="103" t="s">
        <v>84</v>
      </c>
      <c r="E232" s="104" t="s">
        <v>384</v>
      </c>
      <c r="F232" s="105" t="s">
        <v>385</v>
      </c>
      <c r="G232" s="106" t="s">
        <v>128</v>
      </c>
      <c r="H232" s="107">
        <v>51.178</v>
      </c>
      <c r="I232" s="108"/>
      <c r="J232" s="109">
        <f>ROUND($I$232*$H$232,2)</f>
        <v>0</v>
      </c>
      <c r="K232" s="105" t="s">
        <v>129</v>
      </c>
      <c r="L232" s="32"/>
      <c r="M232" s="110"/>
      <c r="N232" s="111" t="s">
        <v>26</v>
      </c>
      <c r="O232" s="17"/>
      <c r="P232" s="17"/>
      <c r="Q232" s="112">
        <v>0.0002</v>
      </c>
      <c r="R232" s="112">
        <f>$Q$232*$H$232</f>
        <v>0.0102356</v>
      </c>
      <c r="S232" s="112">
        <v>0</v>
      </c>
      <c r="T232" s="113">
        <f>$S$232*$H$232</f>
        <v>0</v>
      </c>
      <c r="AR232" s="47" t="s">
        <v>86</v>
      </c>
      <c r="AT232" s="47" t="s">
        <v>84</v>
      </c>
      <c r="AU232" s="47" t="s">
        <v>39</v>
      </c>
      <c r="AY232" s="5" t="s">
        <v>81</v>
      </c>
      <c r="BE232" s="114">
        <f>IF($N$232="základní",$J$232,0)</f>
        <v>0</v>
      </c>
      <c r="BF232" s="114">
        <f>IF($N$232="snížená",$J$232,0)</f>
        <v>0</v>
      </c>
      <c r="BG232" s="114">
        <f>IF($N$232="zákl. přenesená",$J$232,0)</f>
        <v>0</v>
      </c>
      <c r="BH232" s="114">
        <f>IF($N$232="sníž. přenesená",$J$232,0)</f>
        <v>0</v>
      </c>
      <c r="BI232" s="114">
        <f>IF($N$232="nulová",$J$232,0)</f>
        <v>0</v>
      </c>
      <c r="BJ232" s="47" t="s">
        <v>8</v>
      </c>
      <c r="BK232" s="114">
        <f>ROUND($I$232*$H$232,2)</f>
        <v>0</v>
      </c>
      <c r="BL232" s="47" t="s">
        <v>86</v>
      </c>
      <c r="BM232" s="47" t="s">
        <v>548</v>
      </c>
    </row>
    <row r="233" spans="2:47" s="5" customFormat="1" ht="16.5" customHeight="1">
      <c r="B233" s="16"/>
      <c r="C233" s="17"/>
      <c r="D233" s="115" t="s">
        <v>87</v>
      </c>
      <c r="E233" s="17"/>
      <c r="F233" s="116" t="s">
        <v>387</v>
      </c>
      <c r="G233" s="17"/>
      <c r="H233" s="17"/>
      <c r="J233" s="17"/>
      <c r="K233" s="17"/>
      <c r="L233" s="32"/>
      <c r="M233" s="35"/>
      <c r="N233" s="17"/>
      <c r="O233" s="17"/>
      <c r="P233" s="17"/>
      <c r="Q233" s="17"/>
      <c r="R233" s="17"/>
      <c r="S233" s="17"/>
      <c r="T233" s="36"/>
      <c r="AT233" s="5" t="s">
        <v>87</v>
      </c>
      <c r="AU233" s="5" t="s">
        <v>39</v>
      </c>
    </row>
    <row r="234" spans="2:51" s="5" customFormat="1" ht="15.75" customHeight="1">
      <c r="B234" s="128"/>
      <c r="C234" s="129"/>
      <c r="D234" s="127" t="s">
        <v>130</v>
      </c>
      <c r="E234" s="129"/>
      <c r="F234" s="130" t="s">
        <v>458</v>
      </c>
      <c r="G234" s="129"/>
      <c r="H234" s="131">
        <v>14.47</v>
      </c>
      <c r="J234" s="129"/>
      <c r="K234" s="129"/>
      <c r="L234" s="132"/>
      <c r="M234" s="133"/>
      <c r="N234" s="129"/>
      <c r="O234" s="129"/>
      <c r="P234" s="129"/>
      <c r="Q234" s="129"/>
      <c r="R234" s="129"/>
      <c r="S234" s="129"/>
      <c r="T234" s="134"/>
      <c r="AT234" s="135" t="s">
        <v>130</v>
      </c>
      <c r="AU234" s="135" t="s">
        <v>39</v>
      </c>
      <c r="AV234" s="135" t="s">
        <v>39</v>
      </c>
      <c r="AW234" s="135" t="s">
        <v>61</v>
      </c>
      <c r="AX234" s="135" t="s">
        <v>37</v>
      </c>
      <c r="AY234" s="135" t="s">
        <v>81</v>
      </c>
    </row>
    <row r="235" spans="2:51" s="5" customFormat="1" ht="15.75" customHeight="1">
      <c r="B235" s="128"/>
      <c r="C235" s="129"/>
      <c r="D235" s="127" t="s">
        <v>130</v>
      </c>
      <c r="E235" s="129"/>
      <c r="F235" s="130" t="s">
        <v>464</v>
      </c>
      <c r="G235" s="129"/>
      <c r="H235" s="131">
        <v>36.708</v>
      </c>
      <c r="J235" s="129"/>
      <c r="K235" s="129"/>
      <c r="L235" s="132"/>
      <c r="M235" s="133"/>
      <c r="N235" s="129"/>
      <c r="O235" s="129"/>
      <c r="P235" s="129"/>
      <c r="Q235" s="129"/>
      <c r="R235" s="129"/>
      <c r="S235" s="129"/>
      <c r="T235" s="134"/>
      <c r="AT235" s="135" t="s">
        <v>130</v>
      </c>
      <c r="AU235" s="135" t="s">
        <v>39</v>
      </c>
      <c r="AV235" s="135" t="s">
        <v>39</v>
      </c>
      <c r="AW235" s="135" t="s">
        <v>61</v>
      </c>
      <c r="AX235" s="135" t="s">
        <v>37</v>
      </c>
      <c r="AY235" s="135" t="s">
        <v>81</v>
      </c>
    </row>
    <row r="236" spans="2:65" s="5" customFormat="1" ht="15.75" customHeight="1">
      <c r="B236" s="16"/>
      <c r="C236" s="103" t="s">
        <v>180</v>
      </c>
      <c r="D236" s="103" t="s">
        <v>84</v>
      </c>
      <c r="E236" s="104" t="s">
        <v>278</v>
      </c>
      <c r="F236" s="105" t="s">
        <v>279</v>
      </c>
      <c r="G236" s="106" t="s">
        <v>128</v>
      </c>
      <c r="H236" s="107">
        <v>51.178</v>
      </c>
      <c r="I236" s="108"/>
      <c r="J236" s="109">
        <f>ROUND($I$236*$H$236,2)</f>
        <v>0</v>
      </c>
      <c r="K236" s="105" t="s">
        <v>129</v>
      </c>
      <c r="L236" s="32"/>
      <c r="M236" s="110"/>
      <c r="N236" s="111" t="s">
        <v>26</v>
      </c>
      <c r="O236" s="17"/>
      <c r="P236" s="17"/>
      <c r="Q236" s="112">
        <v>0.00026</v>
      </c>
      <c r="R236" s="112">
        <f>$Q$236*$H$236</f>
        <v>0.013306279999999998</v>
      </c>
      <c r="S236" s="112">
        <v>0</v>
      </c>
      <c r="T236" s="113">
        <f>$S$236*$H$236</f>
        <v>0</v>
      </c>
      <c r="AR236" s="47" t="s">
        <v>86</v>
      </c>
      <c r="AT236" s="47" t="s">
        <v>84</v>
      </c>
      <c r="AU236" s="47" t="s">
        <v>39</v>
      </c>
      <c r="AY236" s="5" t="s">
        <v>81</v>
      </c>
      <c r="BE236" s="114">
        <f>IF($N$236="základní",$J$236,0)</f>
        <v>0</v>
      </c>
      <c r="BF236" s="114">
        <f>IF($N$236="snížená",$J$236,0)</f>
        <v>0</v>
      </c>
      <c r="BG236" s="114">
        <f>IF($N$236="zákl. přenesená",$J$236,0)</f>
        <v>0</v>
      </c>
      <c r="BH236" s="114">
        <f>IF($N$236="sníž. přenesená",$J$236,0)</f>
        <v>0</v>
      </c>
      <c r="BI236" s="114">
        <f>IF($N$236="nulová",$J$236,0)</f>
        <v>0</v>
      </c>
      <c r="BJ236" s="47" t="s">
        <v>8</v>
      </c>
      <c r="BK236" s="114">
        <f>ROUND($I$236*$H$236,2)</f>
        <v>0</v>
      </c>
      <c r="BL236" s="47" t="s">
        <v>86</v>
      </c>
      <c r="BM236" s="47" t="s">
        <v>549</v>
      </c>
    </row>
    <row r="237" spans="2:47" s="5" customFormat="1" ht="27" customHeight="1">
      <c r="B237" s="16"/>
      <c r="C237" s="17"/>
      <c r="D237" s="115" t="s">
        <v>87</v>
      </c>
      <c r="E237" s="17"/>
      <c r="F237" s="116" t="s">
        <v>280</v>
      </c>
      <c r="G237" s="17"/>
      <c r="H237" s="17"/>
      <c r="J237" s="17"/>
      <c r="K237" s="17"/>
      <c r="L237" s="32"/>
      <c r="M237" s="35"/>
      <c r="N237" s="17"/>
      <c r="O237" s="17"/>
      <c r="P237" s="17"/>
      <c r="Q237" s="17"/>
      <c r="R237" s="17"/>
      <c r="S237" s="17"/>
      <c r="T237" s="36"/>
      <c r="AT237" s="5" t="s">
        <v>87</v>
      </c>
      <c r="AU237" s="5" t="s">
        <v>39</v>
      </c>
    </row>
    <row r="238" spans="2:51" s="5" customFormat="1" ht="15.75" customHeight="1">
      <c r="B238" s="128"/>
      <c r="C238" s="129"/>
      <c r="D238" s="127" t="s">
        <v>130</v>
      </c>
      <c r="E238" s="129"/>
      <c r="F238" s="130" t="s">
        <v>458</v>
      </c>
      <c r="G238" s="129"/>
      <c r="H238" s="131">
        <v>14.47</v>
      </c>
      <c r="J238" s="129"/>
      <c r="K238" s="129"/>
      <c r="L238" s="132"/>
      <c r="M238" s="133"/>
      <c r="N238" s="129"/>
      <c r="O238" s="129"/>
      <c r="P238" s="129"/>
      <c r="Q238" s="129"/>
      <c r="R238" s="129"/>
      <c r="S238" s="129"/>
      <c r="T238" s="134"/>
      <c r="AT238" s="135" t="s">
        <v>130</v>
      </c>
      <c r="AU238" s="135" t="s">
        <v>39</v>
      </c>
      <c r="AV238" s="135" t="s">
        <v>39</v>
      </c>
      <c r="AW238" s="135" t="s">
        <v>61</v>
      </c>
      <c r="AX238" s="135" t="s">
        <v>37</v>
      </c>
      <c r="AY238" s="135" t="s">
        <v>81</v>
      </c>
    </row>
    <row r="239" spans="2:51" s="5" customFormat="1" ht="15.75" customHeight="1">
      <c r="B239" s="128"/>
      <c r="C239" s="129"/>
      <c r="D239" s="127" t="s">
        <v>130</v>
      </c>
      <c r="E239" s="129"/>
      <c r="F239" s="130" t="s">
        <v>464</v>
      </c>
      <c r="G239" s="129"/>
      <c r="H239" s="131">
        <v>36.708</v>
      </c>
      <c r="J239" s="129"/>
      <c r="K239" s="129"/>
      <c r="L239" s="132"/>
      <c r="M239" s="133"/>
      <c r="N239" s="129"/>
      <c r="O239" s="129"/>
      <c r="P239" s="129"/>
      <c r="Q239" s="129"/>
      <c r="R239" s="129"/>
      <c r="S239" s="129"/>
      <c r="T239" s="134"/>
      <c r="AT239" s="135" t="s">
        <v>130</v>
      </c>
      <c r="AU239" s="135" t="s">
        <v>39</v>
      </c>
      <c r="AV239" s="135" t="s">
        <v>39</v>
      </c>
      <c r="AW239" s="135" t="s">
        <v>61</v>
      </c>
      <c r="AX239" s="135" t="s">
        <v>37</v>
      </c>
      <c r="AY239" s="135" t="s">
        <v>81</v>
      </c>
    </row>
    <row r="240" spans="2:63" s="90" customFormat="1" ht="30.75" customHeight="1">
      <c r="B240" s="91"/>
      <c r="C240" s="92"/>
      <c r="D240" s="92" t="s">
        <v>36</v>
      </c>
      <c r="E240" s="101" t="s">
        <v>284</v>
      </c>
      <c r="F240" s="101" t="s">
        <v>285</v>
      </c>
      <c r="G240" s="92"/>
      <c r="H240" s="92"/>
      <c r="J240" s="102">
        <f>$BK$240</f>
        <v>0</v>
      </c>
      <c r="K240" s="92"/>
      <c r="L240" s="95"/>
      <c r="M240" s="96"/>
      <c r="N240" s="92"/>
      <c r="O240" s="92"/>
      <c r="P240" s="97">
        <f>SUM($P$241:$P$248)</f>
        <v>0</v>
      </c>
      <c r="Q240" s="92"/>
      <c r="R240" s="97">
        <f>SUM($R$241:$R$248)</f>
        <v>0.0030632000000000003</v>
      </c>
      <c r="S240" s="92"/>
      <c r="T240" s="98">
        <f>SUM($T$241:$T$248)</f>
        <v>0</v>
      </c>
      <c r="AR240" s="99" t="s">
        <v>39</v>
      </c>
      <c r="AT240" s="99" t="s">
        <v>36</v>
      </c>
      <c r="AU240" s="99" t="s">
        <v>8</v>
      </c>
      <c r="AY240" s="99" t="s">
        <v>81</v>
      </c>
      <c r="BK240" s="100">
        <f>SUM($BK$241:$BK$248)</f>
        <v>0</v>
      </c>
    </row>
    <row r="241" spans="2:65" s="5" customFormat="1" ht="15.75" customHeight="1">
      <c r="B241" s="16"/>
      <c r="C241" s="103" t="s">
        <v>219</v>
      </c>
      <c r="D241" s="103" t="s">
        <v>84</v>
      </c>
      <c r="E241" s="104" t="s">
        <v>286</v>
      </c>
      <c r="F241" s="105" t="s">
        <v>287</v>
      </c>
      <c r="G241" s="106" t="s">
        <v>128</v>
      </c>
      <c r="H241" s="107">
        <v>8.753</v>
      </c>
      <c r="I241" s="108"/>
      <c r="J241" s="109">
        <f>ROUND($I$241*$H$241,2)</f>
        <v>0</v>
      </c>
      <c r="K241" s="105" t="s">
        <v>129</v>
      </c>
      <c r="L241" s="32"/>
      <c r="M241" s="110"/>
      <c r="N241" s="111" t="s">
        <v>26</v>
      </c>
      <c r="O241" s="17"/>
      <c r="P241" s="17"/>
      <c r="Q241" s="112">
        <v>0</v>
      </c>
      <c r="R241" s="112">
        <f>$Q$241*$H$241</f>
        <v>0</v>
      </c>
      <c r="S241" s="112">
        <v>0</v>
      </c>
      <c r="T241" s="113">
        <f>$S$241*$H$241</f>
        <v>0</v>
      </c>
      <c r="AR241" s="47" t="s">
        <v>86</v>
      </c>
      <c r="AT241" s="47" t="s">
        <v>84</v>
      </c>
      <c r="AU241" s="47" t="s">
        <v>39</v>
      </c>
      <c r="AY241" s="5" t="s">
        <v>81</v>
      </c>
      <c r="BE241" s="114">
        <f>IF($N$241="základní",$J$241,0)</f>
        <v>0</v>
      </c>
      <c r="BF241" s="114">
        <f>IF($N$241="snížená",$J$241,0)</f>
        <v>0</v>
      </c>
      <c r="BG241" s="114">
        <f>IF($N$241="zákl. přenesená",$J$241,0)</f>
        <v>0</v>
      </c>
      <c r="BH241" s="114">
        <f>IF($N$241="sníž. přenesená",$J$241,0)</f>
        <v>0</v>
      </c>
      <c r="BI241" s="114">
        <f>IF($N$241="nulová",$J$241,0)</f>
        <v>0</v>
      </c>
      <c r="BJ241" s="47" t="s">
        <v>8</v>
      </c>
      <c r="BK241" s="114">
        <f>ROUND($I$241*$H$241,2)</f>
        <v>0</v>
      </c>
      <c r="BL241" s="47" t="s">
        <v>86</v>
      </c>
      <c r="BM241" s="47" t="s">
        <v>550</v>
      </c>
    </row>
    <row r="242" spans="2:47" s="5" customFormat="1" ht="16.5" customHeight="1">
      <c r="B242" s="16"/>
      <c r="C242" s="17"/>
      <c r="D242" s="115" t="s">
        <v>87</v>
      </c>
      <c r="E242" s="17"/>
      <c r="F242" s="116" t="s">
        <v>288</v>
      </c>
      <c r="G242" s="17"/>
      <c r="H242" s="17"/>
      <c r="J242" s="17"/>
      <c r="K242" s="17"/>
      <c r="L242" s="32"/>
      <c r="M242" s="35"/>
      <c r="N242" s="17"/>
      <c r="O242" s="17"/>
      <c r="P242" s="17"/>
      <c r="Q242" s="17"/>
      <c r="R242" s="17"/>
      <c r="S242" s="17"/>
      <c r="T242" s="36"/>
      <c r="AT242" s="5" t="s">
        <v>87</v>
      </c>
      <c r="AU242" s="5" t="s">
        <v>39</v>
      </c>
    </row>
    <row r="243" spans="2:51" s="5" customFormat="1" ht="15.75" customHeight="1">
      <c r="B243" s="128"/>
      <c r="C243" s="129"/>
      <c r="D243" s="127" t="s">
        <v>130</v>
      </c>
      <c r="E243" s="129"/>
      <c r="F243" s="130" t="s">
        <v>391</v>
      </c>
      <c r="G243" s="129"/>
      <c r="H243" s="131">
        <v>4.433</v>
      </c>
      <c r="J243" s="129"/>
      <c r="K243" s="129"/>
      <c r="L243" s="132"/>
      <c r="M243" s="133"/>
      <c r="N243" s="129"/>
      <c r="O243" s="129"/>
      <c r="P243" s="129"/>
      <c r="Q243" s="129"/>
      <c r="R243" s="129"/>
      <c r="S243" s="129"/>
      <c r="T243" s="134"/>
      <c r="AT243" s="135" t="s">
        <v>130</v>
      </c>
      <c r="AU243" s="135" t="s">
        <v>39</v>
      </c>
      <c r="AV243" s="135" t="s">
        <v>39</v>
      </c>
      <c r="AW243" s="135" t="s">
        <v>61</v>
      </c>
      <c r="AX243" s="135" t="s">
        <v>37</v>
      </c>
      <c r="AY243" s="135" t="s">
        <v>81</v>
      </c>
    </row>
    <row r="244" spans="2:51" s="5" customFormat="1" ht="15.75" customHeight="1">
      <c r="B244" s="128"/>
      <c r="C244" s="129"/>
      <c r="D244" s="127" t="s">
        <v>130</v>
      </c>
      <c r="E244" s="129"/>
      <c r="F244" s="130" t="s">
        <v>431</v>
      </c>
      <c r="G244" s="129"/>
      <c r="H244" s="131">
        <v>4.32</v>
      </c>
      <c r="J244" s="129"/>
      <c r="K244" s="129"/>
      <c r="L244" s="132"/>
      <c r="M244" s="133"/>
      <c r="N244" s="129"/>
      <c r="O244" s="129"/>
      <c r="P244" s="129"/>
      <c r="Q244" s="129"/>
      <c r="R244" s="129"/>
      <c r="S244" s="129"/>
      <c r="T244" s="134"/>
      <c r="AT244" s="135" t="s">
        <v>130</v>
      </c>
      <c r="AU244" s="135" t="s">
        <v>39</v>
      </c>
      <c r="AV244" s="135" t="s">
        <v>39</v>
      </c>
      <c r="AW244" s="135" t="s">
        <v>61</v>
      </c>
      <c r="AX244" s="135" t="s">
        <v>37</v>
      </c>
      <c r="AY244" s="135" t="s">
        <v>81</v>
      </c>
    </row>
    <row r="245" spans="2:65" s="5" customFormat="1" ht="15.75" customHeight="1">
      <c r="B245" s="16"/>
      <c r="C245" s="117" t="s">
        <v>216</v>
      </c>
      <c r="D245" s="117" t="s">
        <v>88</v>
      </c>
      <c r="E245" s="118" t="s">
        <v>289</v>
      </c>
      <c r="F245" s="119" t="s">
        <v>290</v>
      </c>
      <c r="G245" s="120" t="s">
        <v>291</v>
      </c>
      <c r="H245" s="121">
        <v>2.188</v>
      </c>
      <c r="I245" s="122"/>
      <c r="J245" s="123">
        <f>ROUND($I$245*$H$245,2)</f>
        <v>0</v>
      </c>
      <c r="K245" s="119" t="s">
        <v>129</v>
      </c>
      <c r="L245" s="124"/>
      <c r="M245" s="125"/>
      <c r="N245" s="126" t="s">
        <v>26</v>
      </c>
      <c r="O245" s="17"/>
      <c r="P245" s="17"/>
      <c r="Q245" s="112">
        <v>0.0014</v>
      </c>
      <c r="R245" s="112">
        <f>$Q$245*$H$245</f>
        <v>0.0030632000000000003</v>
      </c>
      <c r="S245" s="112">
        <v>0</v>
      </c>
      <c r="T245" s="113">
        <f>$S$245*$H$245</f>
        <v>0</v>
      </c>
      <c r="AR245" s="47" t="s">
        <v>90</v>
      </c>
      <c r="AT245" s="47" t="s">
        <v>88</v>
      </c>
      <c r="AU245" s="47" t="s">
        <v>39</v>
      </c>
      <c r="AY245" s="5" t="s">
        <v>81</v>
      </c>
      <c r="BE245" s="114">
        <f>IF($N$245="základní",$J$245,0)</f>
        <v>0</v>
      </c>
      <c r="BF245" s="114">
        <f>IF($N$245="snížená",$J$245,0)</f>
        <v>0</v>
      </c>
      <c r="BG245" s="114">
        <f>IF($N$245="zákl. přenesená",$J$245,0)</f>
        <v>0</v>
      </c>
      <c r="BH245" s="114">
        <f>IF($N$245="sníž. přenesená",$J$245,0)</f>
        <v>0</v>
      </c>
      <c r="BI245" s="114">
        <f>IF($N$245="nulová",$J$245,0)</f>
        <v>0</v>
      </c>
      <c r="BJ245" s="47" t="s">
        <v>8</v>
      </c>
      <c r="BK245" s="114">
        <f>ROUND($I$245*$H$245,2)</f>
        <v>0</v>
      </c>
      <c r="BL245" s="47" t="s">
        <v>86</v>
      </c>
      <c r="BM245" s="47" t="s">
        <v>551</v>
      </c>
    </row>
    <row r="246" spans="2:47" s="5" customFormat="1" ht="16.5" customHeight="1">
      <c r="B246" s="16"/>
      <c r="C246" s="17"/>
      <c r="D246" s="115" t="s">
        <v>87</v>
      </c>
      <c r="E246" s="17"/>
      <c r="F246" s="116" t="s">
        <v>395</v>
      </c>
      <c r="G246" s="17"/>
      <c r="H246" s="17"/>
      <c r="J246" s="17"/>
      <c r="K246" s="17"/>
      <c r="L246" s="32"/>
      <c r="M246" s="35"/>
      <c r="N246" s="17"/>
      <c r="O246" s="17"/>
      <c r="P246" s="17"/>
      <c r="Q246" s="17"/>
      <c r="R246" s="17"/>
      <c r="S246" s="17"/>
      <c r="T246" s="36"/>
      <c r="AT246" s="5" t="s">
        <v>87</v>
      </c>
      <c r="AU246" s="5" t="s">
        <v>39</v>
      </c>
    </row>
    <row r="247" spans="2:51" s="5" customFormat="1" ht="15.75" customHeight="1">
      <c r="B247" s="128"/>
      <c r="C247" s="129"/>
      <c r="D247" s="127" t="s">
        <v>130</v>
      </c>
      <c r="E247" s="129"/>
      <c r="F247" s="130" t="s">
        <v>436</v>
      </c>
      <c r="G247" s="129"/>
      <c r="H247" s="131">
        <v>1.08</v>
      </c>
      <c r="J247" s="129"/>
      <c r="K247" s="129"/>
      <c r="L247" s="132"/>
      <c r="M247" s="133"/>
      <c r="N247" s="129"/>
      <c r="O247" s="129"/>
      <c r="P247" s="129"/>
      <c r="Q247" s="129"/>
      <c r="R247" s="129"/>
      <c r="S247" s="129"/>
      <c r="T247" s="134"/>
      <c r="AT247" s="135" t="s">
        <v>130</v>
      </c>
      <c r="AU247" s="135" t="s">
        <v>39</v>
      </c>
      <c r="AV247" s="135" t="s">
        <v>39</v>
      </c>
      <c r="AW247" s="135" t="s">
        <v>61</v>
      </c>
      <c r="AX247" s="135" t="s">
        <v>37</v>
      </c>
      <c r="AY247" s="135" t="s">
        <v>81</v>
      </c>
    </row>
    <row r="248" spans="2:51" s="5" customFormat="1" ht="15.75" customHeight="1">
      <c r="B248" s="128"/>
      <c r="C248" s="129"/>
      <c r="D248" s="127" t="s">
        <v>130</v>
      </c>
      <c r="E248" s="129"/>
      <c r="F248" s="130" t="s">
        <v>398</v>
      </c>
      <c r="G248" s="129"/>
      <c r="H248" s="131">
        <v>1.108</v>
      </c>
      <c r="J248" s="129"/>
      <c r="K248" s="129"/>
      <c r="L248" s="132"/>
      <c r="M248" s="136"/>
      <c r="N248" s="137"/>
      <c r="O248" s="137"/>
      <c r="P248" s="137"/>
      <c r="Q248" s="137"/>
      <c r="R248" s="137"/>
      <c r="S248" s="137"/>
      <c r="T248" s="138"/>
      <c r="AT248" s="135" t="s">
        <v>130</v>
      </c>
      <c r="AU248" s="135" t="s">
        <v>39</v>
      </c>
      <c r="AV248" s="135" t="s">
        <v>39</v>
      </c>
      <c r="AW248" s="135" t="s">
        <v>61</v>
      </c>
      <c r="AX248" s="135" t="s">
        <v>37</v>
      </c>
      <c r="AY248" s="135" t="s">
        <v>81</v>
      </c>
    </row>
    <row r="249" spans="2:12" s="5" customFormat="1" ht="7.5" customHeight="1">
      <c r="B249" s="27"/>
      <c r="C249" s="28"/>
      <c r="D249" s="28"/>
      <c r="E249" s="28"/>
      <c r="F249" s="28"/>
      <c r="G249" s="28"/>
      <c r="H249" s="28"/>
      <c r="I249" s="59"/>
      <c r="J249" s="28"/>
      <c r="K249" s="28"/>
      <c r="L249" s="32"/>
    </row>
    <row r="313" s="2" customFormat="1" ht="14.25" customHeight="1"/>
  </sheetData>
  <sheetProtection password="CC35" sheet="1" objects="1" scenarios="1" formatColumns="0" formatRows="0" sort="0" autoFilter="0"/>
  <autoFilter ref="C95:K95"/>
  <mergeCells count="9">
    <mergeCell ref="E88:H88"/>
    <mergeCell ref="G1:H1"/>
    <mergeCell ref="L2:V2"/>
    <mergeCell ref="E7:H7"/>
    <mergeCell ref="E9:H9"/>
    <mergeCell ref="E24:H24"/>
    <mergeCell ref="E45:H45"/>
    <mergeCell ref="E47:H47"/>
    <mergeCell ref="E86:H86"/>
  </mergeCells>
  <hyperlinks>
    <hyperlink ref="F1:G1" location="C2" tooltip="Krycí list soupisu" display="1) Krycí list soupisu"/>
    <hyperlink ref="G1:H1" location="C54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41" sqref="F4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4"/>
      <c r="B1" s="141"/>
      <c r="C1" s="141"/>
      <c r="D1" s="140" t="s">
        <v>0</v>
      </c>
      <c r="E1" s="141"/>
      <c r="F1" s="142" t="s">
        <v>796</v>
      </c>
      <c r="G1" s="220" t="s">
        <v>797</v>
      </c>
      <c r="H1" s="220"/>
      <c r="I1" s="141"/>
      <c r="J1" s="142" t="s">
        <v>798</v>
      </c>
      <c r="K1" s="140" t="s">
        <v>54</v>
      </c>
      <c r="L1" s="142" t="s">
        <v>799</v>
      </c>
      <c r="M1" s="142"/>
      <c r="N1" s="142"/>
      <c r="O1" s="142"/>
      <c r="P1" s="142"/>
      <c r="Q1" s="142"/>
      <c r="R1" s="142"/>
      <c r="S1" s="142"/>
      <c r="T1" s="142"/>
      <c r="U1" s="139"/>
      <c r="V1" s="13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2"/>
      <c r="L2" s="221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2" t="s">
        <v>49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45"/>
      <c r="J3" s="7"/>
      <c r="K3" s="8"/>
      <c r="AT3" s="2" t="s">
        <v>39</v>
      </c>
    </row>
    <row r="4" spans="2:46" s="2" customFormat="1" ht="37.5" customHeight="1">
      <c r="B4" s="9"/>
      <c r="C4" s="10"/>
      <c r="D4" s="11" t="s">
        <v>55</v>
      </c>
      <c r="E4" s="10"/>
      <c r="F4" s="10"/>
      <c r="G4" s="10"/>
      <c r="H4" s="10"/>
      <c r="J4" s="10"/>
      <c r="K4" s="12"/>
      <c r="M4" s="13" t="s">
        <v>4</v>
      </c>
      <c r="AT4" s="2" t="s">
        <v>1</v>
      </c>
    </row>
    <row r="5" spans="2:11" s="2" customFormat="1" ht="7.5" customHeight="1">
      <c r="B5" s="9"/>
      <c r="C5" s="10"/>
      <c r="D5" s="10"/>
      <c r="E5" s="10"/>
      <c r="F5" s="10"/>
      <c r="G5" s="10"/>
      <c r="H5" s="10"/>
      <c r="J5" s="10"/>
      <c r="K5" s="12"/>
    </row>
    <row r="6" spans="2:11" s="2" customFormat="1" ht="15.75" customHeight="1">
      <c r="B6" s="9"/>
      <c r="C6" s="10"/>
      <c r="D6" s="15" t="s">
        <v>5</v>
      </c>
      <c r="E6" s="10"/>
      <c r="F6" s="10"/>
      <c r="G6" s="10"/>
      <c r="H6" s="10"/>
      <c r="J6" s="10"/>
      <c r="K6" s="12"/>
    </row>
    <row r="7" spans="2:11" s="2" customFormat="1" ht="15.75" customHeight="1">
      <c r="B7" s="9"/>
      <c r="C7" s="10"/>
      <c r="D7" s="10"/>
      <c r="E7" s="223" t="e">
        <f>#REF!</f>
        <v>#REF!</v>
      </c>
      <c r="F7" s="224"/>
      <c r="G7" s="224"/>
      <c r="H7" s="224"/>
      <c r="J7" s="10"/>
      <c r="K7" s="12"/>
    </row>
    <row r="8" spans="2:11" s="5" customFormat="1" ht="15.75" customHeight="1">
      <c r="B8" s="16"/>
      <c r="C8" s="17"/>
      <c r="D8" s="15" t="s">
        <v>56</v>
      </c>
      <c r="E8" s="17"/>
      <c r="F8" s="17"/>
      <c r="G8" s="17"/>
      <c r="H8" s="17"/>
      <c r="J8" s="17"/>
      <c r="K8" s="18"/>
    </row>
    <row r="9" spans="2:11" s="5" customFormat="1" ht="37.5" customHeight="1">
      <c r="B9" s="16"/>
      <c r="C9" s="17"/>
      <c r="D9" s="17"/>
      <c r="E9" s="218" t="s">
        <v>552</v>
      </c>
      <c r="F9" s="219"/>
      <c r="G9" s="219"/>
      <c r="H9" s="219"/>
      <c r="J9" s="17"/>
      <c r="K9" s="18"/>
    </row>
    <row r="10" spans="2:11" s="5" customFormat="1" ht="14.25" customHeight="1">
      <c r="B10" s="16"/>
      <c r="C10" s="17"/>
      <c r="D10" s="17"/>
      <c r="E10" s="17"/>
      <c r="F10" s="17"/>
      <c r="G10" s="17"/>
      <c r="H10" s="17"/>
      <c r="J10" s="17"/>
      <c r="K10" s="18"/>
    </row>
    <row r="11" spans="2:11" s="5" customFormat="1" ht="15" customHeight="1">
      <c r="B11" s="16"/>
      <c r="C11" s="17"/>
      <c r="D11" s="15" t="s">
        <v>6</v>
      </c>
      <c r="E11" s="17"/>
      <c r="F11" s="14"/>
      <c r="G11" s="17"/>
      <c r="H11" s="17"/>
      <c r="I11" s="46" t="s">
        <v>7</v>
      </c>
      <c r="J11" s="14"/>
      <c r="K11" s="18"/>
    </row>
    <row r="12" spans="2:11" s="5" customFormat="1" ht="15" customHeight="1">
      <c r="B12" s="16"/>
      <c r="C12" s="17"/>
      <c r="D12" s="15" t="s">
        <v>9</v>
      </c>
      <c r="E12" s="17"/>
      <c r="F12" s="14" t="s">
        <v>10</v>
      </c>
      <c r="G12" s="17"/>
      <c r="H12" s="17"/>
      <c r="I12" s="46" t="s">
        <v>11</v>
      </c>
      <c r="J12" s="33" t="e">
        <f>#REF!</f>
        <v>#REF!</v>
      </c>
      <c r="K12" s="18"/>
    </row>
    <row r="13" spans="2:11" s="5" customFormat="1" ht="12" customHeight="1">
      <c r="B13" s="16"/>
      <c r="C13" s="17"/>
      <c r="D13" s="17"/>
      <c r="E13" s="17"/>
      <c r="F13" s="17"/>
      <c r="G13" s="17"/>
      <c r="H13" s="17"/>
      <c r="J13" s="17"/>
      <c r="K13" s="18"/>
    </row>
    <row r="14" spans="2:11" s="5" customFormat="1" ht="15" customHeight="1">
      <c r="B14" s="16"/>
      <c r="C14" s="17"/>
      <c r="D14" s="15" t="s">
        <v>13</v>
      </c>
      <c r="E14" s="17"/>
      <c r="F14" s="17"/>
      <c r="G14" s="17"/>
      <c r="H14" s="17"/>
      <c r="I14" s="46" t="s">
        <v>14</v>
      </c>
      <c r="J14" s="14"/>
      <c r="K14" s="18"/>
    </row>
    <row r="15" spans="2:11" s="5" customFormat="1" ht="18.75" customHeight="1">
      <c r="B15" s="16"/>
      <c r="C15" s="17"/>
      <c r="D15" s="17"/>
      <c r="E15" s="14" t="s">
        <v>15</v>
      </c>
      <c r="F15" s="17"/>
      <c r="G15" s="17"/>
      <c r="H15" s="17"/>
      <c r="I15" s="46" t="s">
        <v>16</v>
      </c>
      <c r="J15" s="14"/>
      <c r="K15" s="18"/>
    </row>
    <row r="16" spans="2:11" s="5" customFormat="1" ht="7.5" customHeight="1">
      <c r="B16" s="16"/>
      <c r="C16" s="17"/>
      <c r="D16" s="17"/>
      <c r="E16" s="17"/>
      <c r="F16" s="17"/>
      <c r="G16" s="17"/>
      <c r="H16" s="17"/>
      <c r="J16" s="17"/>
      <c r="K16" s="18"/>
    </row>
    <row r="17" spans="2:11" s="5" customFormat="1" ht="15" customHeight="1">
      <c r="B17" s="16"/>
      <c r="C17" s="17"/>
      <c r="D17" s="15" t="s">
        <v>17</v>
      </c>
      <c r="E17" s="17"/>
      <c r="F17" s="17"/>
      <c r="G17" s="17"/>
      <c r="H17" s="17"/>
      <c r="I17" s="46" t="s">
        <v>14</v>
      </c>
      <c r="J17" s="14" t="e">
        <f>IF(#REF!="Vyplň údaj","",IF(#REF!="","",#REF!))</f>
        <v>#REF!</v>
      </c>
      <c r="K17" s="18"/>
    </row>
    <row r="18" spans="2:11" s="5" customFormat="1" ht="18.75" customHeight="1">
      <c r="B18" s="16"/>
      <c r="C18" s="17"/>
      <c r="D18" s="17"/>
      <c r="E18" s="14" t="e">
        <f>IF(#REF!="Vyplň údaj","",IF(#REF!="","",#REF!))</f>
        <v>#REF!</v>
      </c>
      <c r="F18" s="17"/>
      <c r="G18" s="17"/>
      <c r="H18" s="17"/>
      <c r="I18" s="46" t="s">
        <v>16</v>
      </c>
      <c r="J18" s="14" t="e">
        <f>IF(#REF!="Vyplň údaj","",IF(#REF!="","",#REF!))</f>
        <v>#REF!</v>
      </c>
      <c r="K18" s="18"/>
    </row>
    <row r="19" spans="2:11" s="5" customFormat="1" ht="7.5" customHeight="1">
      <c r="B19" s="16"/>
      <c r="C19" s="17"/>
      <c r="D19" s="17"/>
      <c r="E19" s="17"/>
      <c r="F19" s="17"/>
      <c r="G19" s="17"/>
      <c r="H19" s="17"/>
      <c r="J19" s="17"/>
      <c r="K19" s="18"/>
    </row>
    <row r="20" spans="2:11" s="5" customFormat="1" ht="15" customHeight="1">
      <c r="B20" s="16"/>
      <c r="C20" s="17"/>
      <c r="D20" s="15" t="s">
        <v>18</v>
      </c>
      <c r="E20" s="17"/>
      <c r="F20" s="17"/>
      <c r="G20" s="17"/>
      <c r="H20" s="17"/>
      <c r="I20" s="46" t="s">
        <v>14</v>
      </c>
      <c r="J20" s="14"/>
      <c r="K20" s="18"/>
    </row>
    <row r="21" spans="2:11" s="5" customFormat="1" ht="18.75" customHeight="1">
      <c r="B21" s="16"/>
      <c r="C21" s="17"/>
      <c r="D21" s="17"/>
      <c r="E21" s="14" t="s">
        <v>19</v>
      </c>
      <c r="F21" s="17"/>
      <c r="G21" s="17"/>
      <c r="H21" s="17"/>
      <c r="I21" s="46" t="s">
        <v>16</v>
      </c>
      <c r="J21" s="14"/>
      <c r="K21" s="18"/>
    </row>
    <row r="22" spans="2:11" s="5" customFormat="1" ht="7.5" customHeight="1">
      <c r="B22" s="16"/>
      <c r="C22" s="17"/>
      <c r="D22" s="17"/>
      <c r="E22" s="17"/>
      <c r="F22" s="17"/>
      <c r="G22" s="17"/>
      <c r="H22" s="17"/>
      <c r="J22" s="17"/>
      <c r="K22" s="18"/>
    </row>
    <row r="23" spans="2:11" s="5" customFormat="1" ht="15" customHeight="1">
      <c r="B23" s="16"/>
      <c r="C23" s="17"/>
      <c r="D23" s="15" t="s">
        <v>20</v>
      </c>
      <c r="E23" s="17"/>
      <c r="F23" s="17"/>
      <c r="G23" s="17"/>
      <c r="H23" s="17"/>
      <c r="J23" s="17"/>
      <c r="K23" s="18"/>
    </row>
    <row r="24" spans="2:11" s="47" customFormat="1" ht="15.75" customHeight="1">
      <c r="B24" s="48"/>
      <c r="C24" s="49"/>
      <c r="D24" s="49"/>
      <c r="E24" s="225"/>
      <c r="F24" s="226"/>
      <c r="G24" s="226"/>
      <c r="H24" s="226"/>
      <c r="J24" s="49"/>
      <c r="K24" s="50"/>
    </row>
    <row r="25" spans="2:11" s="5" customFormat="1" ht="7.5" customHeight="1">
      <c r="B25" s="16"/>
      <c r="C25" s="17"/>
      <c r="D25" s="17"/>
      <c r="E25" s="17"/>
      <c r="F25" s="17"/>
      <c r="G25" s="17"/>
      <c r="H25" s="17"/>
      <c r="J25" s="17"/>
      <c r="K25" s="18"/>
    </row>
    <row r="26" spans="2:11" s="5" customFormat="1" ht="7.5" customHeight="1">
      <c r="B26" s="16"/>
      <c r="C26" s="17"/>
      <c r="D26" s="41"/>
      <c r="E26" s="41"/>
      <c r="F26" s="41"/>
      <c r="G26" s="41"/>
      <c r="H26" s="41"/>
      <c r="I26" s="34"/>
      <c r="J26" s="41"/>
      <c r="K26" s="51"/>
    </row>
    <row r="27" spans="2:11" s="5" customFormat="1" ht="26.25" customHeight="1">
      <c r="B27" s="16"/>
      <c r="C27" s="17"/>
      <c r="D27" s="52" t="s">
        <v>21</v>
      </c>
      <c r="E27" s="17"/>
      <c r="F27" s="17"/>
      <c r="G27" s="17"/>
      <c r="H27" s="17"/>
      <c r="J27" s="43">
        <f>ROUNDUP($J$94,2)</f>
        <v>0</v>
      </c>
      <c r="K27" s="18"/>
    </row>
    <row r="28" spans="2:11" s="5" customFormat="1" ht="7.5" customHeight="1">
      <c r="B28" s="16"/>
      <c r="C28" s="17"/>
      <c r="D28" s="41"/>
      <c r="E28" s="41"/>
      <c r="F28" s="41"/>
      <c r="G28" s="41"/>
      <c r="H28" s="41"/>
      <c r="I28" s="34"/>
      <c r="J28" s="41"/>
      <c r="K28" s="51"/>
    </row>
    <row r="29" spans="2:11" s="5" customFormat="1" ht="15" customHeight="1">
      <c r="B29" s="16"/>
      <c r="C29" s="17"/>
      <c r="D29" s="17"/>
      <c r="E29" s="17"/>
      <c r="F29" s="19" t="s">
        <v>23</v>
      </c>
      <c r="G29" s="17"/>
      <c r="H29" s="17"/>
      <c r="I29" s="53" t="s">
        <v>22</v>
      </c>
      <c r="J29" s="19" t="s">
        <v>24</v>
      </c>
      <c r="K29" s="18"/>
    </row>
    <row r="30" spans="2:11" s="5" customFormat="1" ht="15" customHeight="1">
      <c r="B30" s="16"/>
      <c r="C30" s="17"/>
      <c r="D30" s="20" t="s">
        <v>25</v>
      </c>
      <c r="E30" s="20" t="s">
        <v>26</v>
      </c>
      <c r="F30" s="54">
        <f>ROUNDUP(SUM($BE$94:$BE$235),2)</f>
        <v>0</v>
      </c>
      <c r="G30" s="17"/>
      <c r="H30" s="17"/>
      <c r="I30" s="55">
        <v>0.21</v>
      </c>
      <c r="J30" s="54">
        <f>ROUNDUP(SUM($BE$94:$BE$235)*$I$30,1)</f>
        <v>0</v>
      </c>
      <c r="K30" s="18"/>
    </row>
    <row r="31" spans="2:11" s="5" customFormat="1" ht="15" customHeight="1">
      <c r="B31" s="16"/>
      <c r="C31" s="17"/>
      <c r="D31" s="17"/>
      <c r="E31" s="20" t="s">
        <v>27</v>
      </c>
      <c r="F31" s="54">
        <f>ROUNDUP(SUM($BF$94:$BF$235),2)</f>
        <v>0</v>
      </c>
      <c r="G31" s="17"/>
      <c r="H31" s="17"/>
      <c r="I31" s="55">
        <v>0.15</v>
      </c>
      <c r="J31" s="54">
        <f>ROUNDUP(SUM($BF$94:$BF$235)*$I$31,1)</f>
        <v>0</v>
      </c>
      <c r="K31" s="18"/>
    </row>
    <row r="32" spans="2:11" s="5" customFormat="1" ht="15" customHeight="1" hidden="1">
      <c r="B32" s="16"/>
      <c r="C32" s="17"/>
      <c r="D32" s="17"/>
      <c r="E32" s="20" t="s">
        <v>28</v>
      </c>
      <c r="F32" s="54">
        <f>ROUNDUP(SUM($BG$94:$BG$235),2)</f>
        <v>0</v>
      </c>
      <c r="G32" s="17"/>
      <c r="H32" s="17"/>
      <c r="I32" s="55">
        <v>0.21</v>
      </c>
      <c r="J32" s="54">
        <v>0</v>
      </c>
      <c r="K32" s="18"/>
    </row>
    <row r="33" spans="2:11" s="5" customFormat="1" ht="15" customHeight="1" hidden="1">
      <c r="B33" s="16"/>
      <c r="C33" s="17"/>
      <c r="D33" s="17"/>
      <c r="E33" s="20" t="s">
        <v>29</v>
      </c>
      <c r="F33" s="54">
        <f>ROUNDUP(SUM($BH$94:$BH$235),2)</f>
        <v>0</v>
      </c>
      <c r="G33" s="17"/>
      <c r="H33" s="17"/>
      <c r="I33" s="55">
        <v>0.15</v>
      </c>
      <c r="J33" s="54">
        <v>0</v>
      </c>
      <c r="K33" s="18"/>
    </row>
    <row r="34" spans="2:11" s="5" customFormat="1" ht="15" customHeight="1" hidden="1">
      <c r="B34" s="16"/>
      <c r="C34" s="17"/>
      <c r="D34" s="17"/>
      <c r="E34" s="20" t="s">
        <v>30</v>
      </c>
      <c r="F34" s="54">
        <f>ROUNDUP(SUM($BI$94:$BI$235),2)</f>
        <v>0</v>
      </c>
      <c r="G34" s="17"/>
      <c r="H34" s="17"/>
      <c r="I34" s="55">
        <v>0</v>
      </c>
      <c r="J34" s="54">
        <v>0</v>
      </c>
      <c r="K34" s="18"/>
    </row>
    <row r="35" spans="2:11" s="5" customFormat="1" ht="7.5" customHeight="1">
      <c r="B35" s="16"/>
      <c r="C35" s="17"/>
      <c r="D35" s="17"/>
      <c r="E35" s="17"/>
      <c r="F35" s="17"/>
      <c r="G35" s="17"/>
      <c r="H35" s="17"/>
      <c r="J35" s="17"/>
      <c r="K35" s="18"/>
    </row>
    <row r="36" spans="2:11" s="5" customFormat="1" ht="26.25" customHeight="1">
      <c r="B36" s="16"/>
      <c r="C36" s="21"/>
      <c r="D36" s="22" t="s">
        <v>31</v>
      </c>
      <c r="E36" s="23"/>
      <c r="F36" s="23"/>
      <c r="G36" s="56" t="s">
        <v>32</v>
      </c>
      <c r="H36" s="24" t="s">
        <v>33</v>
      </c>
      <c r="I36" s="57"/>
      <c r="J36" s="25">
        <f>ROUNDUP(SUM($J$27:$J$34),2)</f>
        <v>0</v>
      </c>
      <c r="K36" s="58"/>
    </row>
    <row r="37" spans="2:11" s="5" customFormat="1" ht="15" customHeight="1">
      <c r="B37" s="27"/>
      <c r="C37" s="28"/>
      <c r="D37" s="28"/>
      <c r="E37" s="28"/>
      <c r="F37" s="28"/>
      <c r="G37" s="28"/>
      <c r="H37" s="28"/>
      <c r="I37" s="59"/>
      <c r="J37" s="28"/>
      <c r="K37" s="29"/>
    </row>
    <row r="41" spans="2:11" s="5" customFormat="1" ht="7.5" customHeight="1">
      <c r="B41" s="60"/>
      <c r="C41" s="61"/>
      <c r="D41" s="61"/>
      <c r="E41" s="61"/>
      <c r="F41" s="61"/>
      <c r="G41" s="61"/>
      <c r="H41" s="61"/>
      <c r="I41" s="61"/>
      <c r="J41" s="61"/>
      <c r="K41" s="62"/>
    </row>
    <row r="42" spans="2:11" s="5" customFormat="1" ht="37.5" customHeight="1">
      <c r="B42" s="16"/>
      <c r="C42" s="11" t="s">
        <v>57</v>
      </c>
      <c r="D42" s="17"/>
      <c r="E42" s="17"/>
      <c r="F42" s="17"/>
      <c r="G42" s="17"/>
      <c r="H42" s="17"/>
      <c r="J42" s="17"/>
      <c r="K42" s="18"/>
    </row>
    <row r="43" spans="2:11" s="5" customFormat="1" ht="7.5" customHeight="1">
      <c r="B43" s="16"/>
      <c r="C43" s="17"/>
      <c r="D43" s="17"/>
      <c r="E43" s="17"/>
      <c r="F43" s="17"/>
      <c r="G43" s="17"/>
      <c r="H43" s="17"/>
      <c r="J43" s="17"/>
      <c r="K43" s="18"/>
    </row>
    <row r="44" spans="2:11" s="5" customFormat="1" ht="15" customHeight="1">
      <c r="B44" s="16"/>
      <c r="C44" s="15" t="s">
        <v>5</v>
      </c>
      <c r="D44" s="17"/>
      <c r="E44" s="17"/>
      <c r="F44" s="17"/>
      <c r="G44" s="17"/>
      <c r="H44" s="17"/>
      <c r="J44" s="17"/>
      <c r="K44" s="18"/>
    </row>
    <row r="45" spans="2:11" s="5" customFormat="1" ht="16.5" customHeight="1">
      <c r="B45" s="16"/>
      <c r="C45" s="17"/>
      <c r="D45" s="17"/>
      <c r="E45" s="223" t="e">
        <f>$E$7</f>
        <v>#REF!</v>
      </c>
      <c r="F45" s="219"/>
      <c r="G45" s="219"/>
      <c r="H45" s="219"/>
      <c r="J45" s="17"/>
      <c r="K45" s="18"/>
    </row>
    <row r="46" spans="2:11" s="5" customFormat="1" ht="15" customHeight="1">
      <c r="B46" s="16"/>
      <c r="C46" s="15" t="s">
        <v>56</v>
      </c>
      <c r="D46" s="17"/>
      <c r="E46" s="17"/>
      <c r="F46" s="17"/>
      <c r="G46" s="17"/>
      <c r="H46" s="17"/>
      <c r="J46" s="17"/>
      <c r="K46" s="18"/>
    </row>
    <row r="47" spans="2:11" s="5" customFormat="1" ht="19.5" customHeight="1">
      <c r="B47" s="16"/>
      <c r="C47" s="17"/>
      <c r="D47" s="17"/>
      <c r="E47" s="218" t="str">
        <f>$E$9</f>
        <v>24 - SO 02 - NAKLÁDACÍ ZÁSOBNÍK</v>
      </c>
      <c r="F47" s="219"/>
      <c r="G47" s="219"/>
      <c r="H47" s="219"/>
      <c r="J47" s="17"/>
      <c r="K47" s="18"/>
    </row>
    <row r="48" spans="2:11" s="5" customFormat="1" ht="7.5" customHeight="1">
      <c r="B48" s="16"/>
      <c r="C48" s="17"/>
      <c r="D48" s="17"/>
      <c r="E48" s="17"/>
      <c r="F48" s="17"/>
      <c r="G48" s="17"/>
      <c r="H48" s="17"/>
      <c r="J48" s="17"/>
      <c r="K48" s="18"/>
    </row>
    <row r="49" spans="2:11" s="5" customFormat="1" ht="18.75" customHeight="1">
      <c r="B49" s="16"/>
      <c r="C49" s="15" t="s">
        <v>9</v>
      </c>
      <c r="D49" s="17"/>
      <c r="E49" s="17"/>
      <c r="F49" s="14" t="str">
        <f>$F$12</f>
        <v>Komořany</v>
      </c>
      <c r="G49" s="17"/>
      <c r="H49" s="17"/>
      <c r="I49" s="46" t="s">
        <v>11</v>
      </c>
      <c r="J49" s="33" t="e">
        <f>IF($J$12="","",$J$12)</f>
        <v>#REF!</v>
      </c>
      <c r="K49" s="18"/>
    </row>
    <row r="50" spans="2:11" s="5" customFormat="1" ht="7.5" customHeight="1">
      <c r="B50" s="16"/>
      <c r="C50" s="17"/>
      <c r="D50" s="17"/>
      <c r="E50" s="17"/>
      <c r="F50" s="17"/>
      <c r="G50" s="17"/>
      <c r="H50" s="17"/>
      <c r="J50" s="17"/>
      <c r="K50" s="18"/>
    </row>
    <row r="51" spans="2:11" s="5" customFormat="1" ht="15.75" customHeight="1">
      <c r="B51" s="16"/>
      <c r="C51" s="15" t="s">
        <v>13</v>
      </c>
      <c r="D51" s="17"/>
      <c r="E51" s="17"/>
      <c r="F51" s="14" t="str">
        <f>$E$15</f>
        <v>Severní energetická a.s.</v>
      </c>
      <c r="G51" s="17"/>
      <c r="H51" s="17"/>
      <c r="I51" s="46" t="s">
        <v>18</v>
      </c>
      <c r="J51" s="14" t="str">
        <f>$E$21</f>
        <v>Ing. Vlastimil Brabec</v>
      </c>
      <c r="K51" s="18"/>
    </row>
    <row r="52" spans="2:11" s="5" customFormat="1" ht="15" customHeight="1">
      <c r="B52" s="16"/>
      <c r="C52" s="15" t="s">
        <v>17</v>
      </c>
      <c r="D52" s="17"/>
      <c r="E52" s="17"/>
      <c r="F52" s="14" t="e">
        <f>IF($E$18="","",$E$18)</f>
        <v>#REF!</v>
      </c>
      <c r="G52" s="17"/>
      <c r="H52" s="17"/>
      <c r="J52" s="17"/>
      <c r="K52" s="18"/>
    </row>
    <row r="53" spans="2:11" s="5" customFormat="1" ht="11.25" customHeight="1">
      <c r="B53" s="16"/>
      <c r="C53" s="17"/>
      <c r="D53" s="17"/>
      <c r="E53" s="17"/>
      <c r="F53" s="17"/>
      <c r="G53" s="17"/>
      <c r="H53" s="17"/>
      <c r="J53" s="17"/>
      <c r="K53" s="18"/>
    </row>
    <row r="54" spans="2:11" s="5" customFormat="1" ht="30" customHeight="1">
      <c r="B54" s="16"/>
      <c r="C54" s="63" t="s">
        <v>58</v>
      </c>
      <c r="D54" s="21"/>
      <c r="E54" s="21"/>
      <c r="F54" s="21"/>
      <c r="G54" s="21"/>
      <c r="H54" s="21"/>
      <c r="I54" s="64"/>
      <c r="J54" s="65" t="s">
        <v>59</v>
      </c>
      <c r="K54" s="26"/>
    </row>
    <row r="55" spans="2:11" s="5" customFormat="1" ht="11.25" customHeight="1">
      <c r="B55" s="16"/>
      <c r="C55" s="17"/>
      <c r="D55" s="17"/>
      <c r="E55" s="17"/>
      <c r="F55" s="17"/>
      <c r="G55" s="17"/>
      <c r="H55" s="17"/>
      <c r="J55" s="17"/>
      <c r="K55" s="18"/>
    </row>
    <row r="56" spans="2:47" s="5" customFormat="1" ht="30" customHeight="1">
      <c r="B56" s="16"/>
      <c r="C56" s="42" t="s">
        <v>60</v>
      </c>
      <c r="D56" s="17"/>
      <c r="E56" s="17"/>
      <c r="F56" s="17"/>
      <c r="G56" s="17"/>
      <c r="H56" s="17"/>
      <c r="J56" s="43">
        <f>ROUNDUP($J$94,2)</f>
        <v>0</v>
      </c>
      <c r="K56" s="18"/>
      <c r="AU56" s="5" t="s">
        <v>61</v>
      </c>
    </row>
    <row r="57" spans="2:11" s="44" customFormat="1" ht="25.5" customHeight="1">
      <c r="B57" s="66"/>
      <c r="C57" s="67"/>
      <c r="D57" s="68" t="s">
        <v>106</v>
      </c>
      <c r="E57" s="68"/>
      <c r="F57" s="68"/>
      <c r="G57" s="68"/>
      <c r="H57" s="68"/>
      <c r="I57" s="69"/>
      <c r="J57" s="70">
        <f>ROUNDUP($J$95,2)</f>
        <v>0</v>
      </c>
      <c r="K57" s="71"/>
    </row>
    <row r="58" spans="2:11" s="72" customFormat="1" ht="21" customHeight="1">
      <c r="B58" s="73"/>
      <c r="C58" s="74"/>
      <c r="D58" s="75" t="s">
        <v>107</v>
      </c>
      <c r="E58" s="75"/>
      <c r="F58" s="75"/>
      <c r="G58" s="75"/>
      <c r="H58" s="75"/>
      <c r="I58" s="76"/>
      <c r="J58" s="77">
        <f>ROUNDUP($J$96,2)</f>
        <v>0</v>
      </c>
      <c r="K58" s="78"/>
    </row>
    <row r="59" spans="2:11" s="72" customFormat="1" ht="15.75" customHeight="1">
      <c r="B59" s="73"/>
      <c r="C59" s="74"/>
      <c r="D59" s="75" t="s">
        <v>108</v>
      </c>
      <c r="E59" s="75"/>
      <c r="F59" s="75"/>
      <c r="G59" s="75"/>
      <c r="H59" s="75"/>
      <c r="I59" s="76"/>
      <c r="J59" s="77">
        <f>ROUNDUP($J$97,2)</f>
        <v>0</v>
      </c>
      <c r="K59" s="78"/>
    </row>
    <row r="60" spans="2:11" s="72" customFormat="1" ht="21" customHeight="1">
      <c r="B60" s="73"/>
      <c r="C60" s="74"/>
      <c r="D60" s="75" t="s">
        <v>109</v>
      </c>
      <c r="E60" s="75"/>
      <c r="F60" s="75"/>
      <c r="G60" s="75"/>
      <c r="H60" s="75"/>
      <c r="I60" s="76"/>
      <c r="J60" s="77">
        <f>ROUNDUP($J$101,2)</f>
        <v>0</v>
      </c>
      <c r="K60" s="78"/>
    </row>
    <row r="61" spans="2:11" s="72" customFormat="1" ht="15.75" customHeight="1">
      <c r="B61" s="73"/>
      <c r="C61" s="74"/>
      <c r="D61" s="75" t="s">
        <v>110</v>
      </c>
      <c r="E61" s="75"/>
      <c r="F61" s="75"/>
      <c r="G61" s="75"/>
      <c r="H61" s="75"/>
      <c r="I61" s="76"/>
      <c r="J61" s="77">
        <f>ROUNDUP($J$102,2)</f>
        <v>0</v>
      </c>
      <c r="K61" s="78"/>
    </row>
    <row r="62" spans="2:11" s="72" customFormat="1" ht="21" customHeight="1">
      <c r="B62" s="73"/>
      <c r="C62" s="74"/>
      <c r="D62" s="75" t="s">
        <v>111</v>
      </c>
      <c r="E62" s="75"/>
      <c r="F62" s="75"/>
      <c r="G62" s="75"/>
      <c r="H62" s="75"/>
      <c r="I62" s="76"/>
      <c r="J62" s="77">
        <f>ROUNDUP($J$119,2)</f>
        <v>0</v>
      </c>
      <c r="K62" s="78"/>
    </row>
    <row r="63" spans="2:11" s="72" customFormat="1" ht="15.75" customHeight="1">
      <c r="B63" s="73"/>
      <c r="C63" s="74"/>
      <c r="D63" s="75" t="s">
        <v>112</v>
      </c>
      <c r="E63" s="75"/>
      <c r="F63" s="75"/>
      <c r="G63" s="75"/>
      <c r="H63" s="75"/>
      <c r="I63" s="76"/>
      <c r="J63" s="77">
        <f>ROUNDUP($J$123,2)</f>
        <v>0</v>
      </c>
      <c r="K63" s="78"/>
    </row>
    <row r="64" spans="2:11" s="72" customFormat="1" ht="21" customHeight="1">
      <c r="B64" s="73"/>
      <c r="C64" s="74"/>
      <c r="D64" s="75" t="s">
        <v>113</v>
      </c>
      <c r="E64" s="75"/>
      <c r="F64" s="75"/>
      <c r="G64" s="75"/>
      <c r="H64" s="75"/>
      <c r="I64" s="76"/>
      <c r="J64" s="77">
        <f>ROUNDUP($J$133,2)</f>
        <v>0</v>
      </c>
      <c r="K64" s="78"/>
    </row>
    <row r="65" spans="2:11" s="72" customFormat="1" ht="15.75" customHeight="1">
      <c r="B65" s="73"/>
      <c r="C65" s="74"/>
      <c r="D65" s="75" t="s">
        <v>114</v>
      </c>
      <c r="E65" s="75"/>
      <c r="F65" s="75"/>
      <c r="G65" s="75"/>
      <c r="H65" s="75"/>
      <c r="I65" s="76"/>
      <c r="J65" s="77">
        <f>ROUNDUP($J$134,2)</f>
        <v>0</v>
      </c>
      <c r="K65" s="78"/>
    </row>
    <row r="66" spans="2:11" s="72" customFormat="1" ht="15.75" customHeight="1">
      <c r="B66" s="73"/>
      <c r="C66" s="74"/>
      <c r="D66" s="75" t="s">
        <v>115</v>
      </c>
      <c r="E66" s="75"/>
      <c r="F66" s="75"/>
      <c r="G66" s="75"/>
      <c r="H66" s="75"/>
      <c r="I66" s="76"/>
      <c r="J66" s="77">
        <f>ROUNDUP($J$137,2)</f>
        <v>0</v>
      </c>
      <c r="K66" s="78"/>
    </row>
    <row r="67" spans="2:11" s="44" customFormat="1" ht="25.5" customHeight="1">
      <c r="B67" s="66"/>
      <c r="C67" s="67"/>
      <c r="D67" s="68" t="s">
        <v>62</v>
      </c>
      <c r="E67" s="68"/>
      <c r="F67" s="68"/>
      <c r="G67" s="68"/>
      <c r="H67" s="68"/>
      <c r="I67" s="69"/>
      <c r="J67" s="70">
        <f>ROUNDUP($J$149,2)</f>
        <v>0</v>
      </c>
      <c r="K67" s="71"/>
    </row>
    <row r="68" spans="2:11" s="72" customFormat="1" ht="21" customHeight="1">
      <c r="B68" s="73"/>
      <c r="C68" s="74"/>
      <c r="D68" s="75" t="s">
        <v>553</v>
      </c>
      <c r="E68" s="75"/>
      <c r="F68" s="75"/>
      <c r="G68" s="75"/>
      <c r="H68" s="75"/>
      <c r="I68" s="76"/>
      <c r="J68" s="77">
        <f>ROUNDUP($J$150,2)</f>
        <v>0</v>
      </c>
      <c r="K68" s="78"/>
    </row>
    <row r="69" spans="2:11" s="72" customFormat="1" ht="21" customHeight="1">
      <c r="B69" s="73"/>
      <c r="C69" s="74"/>
      <c r="D69" s="75" t="s">
        <v>438</v>
      </c>
      <c r="E69" s="75"/>
      <c r="F69" s="75"/>
      <c r="G69" s="75"/>
      <c r="H69" s="75"/>
      <c r="I69" s="76"/>
      <c r="J69" s="77">
        <f>ROUNDUP($J$162,2)</f>
        <v>0</v>
      </c>
      <c r="K69" s="78"/>
    </row>
    <row r="70" spans="2:11" s="72" customFormat="1" ht="21" customHeight="1">
      <c r="B70" s="73"/>
      <c r="C70" s="74"/>
      <c r="D70" s="75" t="s">
        <v>63</v>
      </c>
      <c r="E70" s="75"/>
      <c r="F70" s="75"/>
      <c r="G70" s="75"/>
      <c r="H70" s="75"/>
      <c r="I70" s="76"/>
      <c r="J70" s="77">
        <f>ROUNDUP($J$176,2)</f>
        <v>0</v>
      </c>
      <c r="K70" s="78"/>
    </row>
    <row r="71" spans="2:11" s="72" customFormat="1" ht="21" customHeight="1">
      <c r="B71" s="73"/>
      <c r="C71" s="74"/>
      <c r="D71" s="75" t="s">
        <v>118</v>
      </c>
      <c r="E71" s="75"/>
      <c r="F71" s="75"/>
      <c r="G71" s="75"/>
      <c r="H71" s="75"/>
      <c r="I71" s="76"/>
      <c r="J71" s="77">
        <f>ROUNDUP($J$193,2)</f>
        <v>0</v>
      </c>
      <c r="K71" s="78"/>
    </row>
    <row r="72" spans="2:11" s="72" customFormat="1" ht="21" customHeight="1">
      <c r="B72" s="73"/>
      <c r="C72" s="74"/>
      <c r="D72" s="75" t="s">
        <v>554</v>
      </c>
      <c r="E72" s="75"/>
      <c r="F72" s="75"/>
      <c r="G72" s="75"/>
      <c r="H72" s="75"/>
      <c r="I72" s="76"/>
      <c r="J72" s="77">
        <f>ROUNDUP($J$208,2)</f>
        <v>0</v>
      </c>
      <c r="K72" s="78"/>
    </row>
    <row r="73" spans="2:11" s="72" customFormat="1" ht="21" customHeight="1">
      <c r="B73" s="73"/>
      <c r="C73" s="74"/>
      <c r="D73" s="75" t="s">
        <v>120</v>
      </c>
      <c r="E73" s="75"/>
      <c r="F73" s="75"/>
      <c r="G73" s="75"/>
      <c r="H73" s="75"/>
      <c r="I73" s="76"/>
      <c r="J73" s="77">
        <f>ROUNDUP($J$212,2)</f>
        <v>0</v>
      </c>
      <c r="K73" s="78"/>
    </row>
    <row r="74" spans="2:11" s="72" customFormat="1" ht="21" customHeight="1">
      <c r="B74" s="73"/>
      <c r="C74" s="74"/>
      <c r="D74" s="75" t="s">
        <v>121</v>
      </c>
      <c r="E74" s="75"/>
      <c r="F74" s="75"/>
      <c r="G74" s="75"/>
      <c r="H74" s="75"/>
      <c r="I74" s="76"/>
      <c r="J74" s="77">
        <f>ROUNDUP($J$227,2)</f>
        <v>0</v>
      </c>
      <c r="K74" s="78"/>
    </row>
    <row r="75" spans="2:11" s="5" customFormat="1" ht="22.5" customHeight="1">
      <c r="B75" s="16"/>
      <c r="C75" s="17"/>
      <c r="D75" s="17"/>
      <c r="E75" s="17"/>
      <c r="F75" s="17"/>
      <c r="G75" s="17"/>
      <c r="H75" s="17"/>
      <c r="J75" s="17"/>
      <c r="K75" s="18"/>
    </row>
    <row r="76" spans="2:11" s="5" customFormat="1" ht="7.5" customHeight="1">
      <c r="B76" s="27"/>
      <c r="C76" s="28"/>
      <c r="D76" s="28"/>
      <c r="E76" s="28"/>
      <c r="F76" s="28"/>
      <c r="G76" s="28"/>
      <c r="H76" s="28"/>
      <c r="I76" s="59"/>
      <c r="J76" s="28"/>
      <c r="K76" s="29"/>
    </row>
    <row r="80" spans="2:12" s="5" customFormat="1" ht="7.5" customHeight="1">
      <c r="B80" s="30"/>
      <c r="C80" s="31"/>
      <c r="D80" s="31"/>
      <c r="E80" s="31"/>
      <c r="F80" s="31"/>
      <c r="G80" s="31"/>
      <c r="H80" s="31"/>
      <c r="I80" s="61"/>
      <c r="J80" s="31"/>
      <c r="K80" s="31"/>
      <c r="L80" s="32"/>
    </row>
    <row r="81" spans="2:12" s="5" customFormat="1" ht="37.5" customHeight="1">
      <c r="B81" s="16"/>
      <c r="C81" s="11" t="s">
        <v>64</v>
      </c>
      <c r="D81" s="17"/>
      <c r="E81" s="17"/>
      <c r="F81" s="17"/>
      <c r="G81" s="17"/>
      <c r="H81" s="17"/>
      <c r="J81" s="17"/>
      <c r="K81" s="17"/>
      <c r="L81" s="32"/>
    </row>
    <row r="82" spans="2:12" s="5" customFormat="1" ht="7.5" customHeight="1">
      <c r="B82" s="16"/>
      <c r="C82" s="17"/>
      <c r="D82" s="17"/>
      <c r="E82" s="17"/>
      <c r="F82" s="17"/>
      <c r="G82" s="17"/>
      <c r="H82" s="17"/>
      <c r="J82" s="17"/>
      <c r="K82" s="17"/>
      <c r="L82" s="32"/>
    </row>
    <row r="83" spans="2:12" s="5" customFormat="1" ht="15" customHeight="1">
      <c r="B83" s="16"/>
      <c r="C83" s="15" t="s">
        <v>5</v>
      </c>
      <c r="D83" s="17"/>
      <c r="E83" s="17"/>
      <c r="F83" s="17"/>
      <c r="G83" s="17"/>
      <c r="H83" s="17"/>
      <c r="J83" s="17"/>
      <c r="K83" s="17"/>
      <c r="L83" s="32"/>
    </row>
    <row r="84" spans="2:12" s="5" customFormat="1" ht="16.5" customHeight="1">
      <c r="B84" s="16"/>
      <c r="C84" s="17"/>
      <c r="D84" s="17"/>
      <c r="E84" s="223" t="e">
        <f>$E$7</f>
        <v>#REF!</v>
      </c>
      <c r="F84" s="219"/>
      <c r="G84" s="219"/>
      <c r="H84" s="219"/>
      <c r="J84" s="17"/>
      <c r="K84" s="17"/>
      <c r="L84" s="32"/>
    </row>
    <row r="85" spans="2:12" s="5" customFormat="1" ht="15" customHeight="1">
      <c r="B85" s="16"/>
      <c r="C85" s="15" t="s">
        <v>56</v>
      </c>
      <c r="D85" s="17"/>
      <c r="E85" s="17"/>
      <c r="F85" s="17"/>
      <c r="G85" s="17"/>
      <c r="H85" s="17"/>
      <c r="J85" s="17"/>
      <c r="K85" s="17"/>
      <c r="L85" s="32"/>
    </row>
    <row r="86" spans="2:12" s="5" customFormat="1" ht="19.5" customHeight="1">
      <c r="B86" s="16"/>
      <c r="C86" s="17"/>
      <c r="D86" s="17"/>
      <c r="E86" s="218" t="str">
        <f>$E$9</f>
        <v>24 - SO 02 - NAKLÁDACÍ ZÁSOBNÍK</v>
      </c>
      <c r="F86" s="219"/>
      <c r="G86" s="219"/>
      <c r="H86" s="219"/>
      <c r="J86" s="17"/>
      <c r="K86" s="17"/>
      <c r="L86" s="32"/>
    </row>
    <row r="87" spans="2:12" s="5" customFormat="1" ht="7.5" customHeight="1">
      <c r="B87" s="16"/>
      <c r="C87" s="17"/>
      <c r="D87" s="17"/>
      <c r="E87" s="17"/>
      <c r="F87" s="17"/>
      <c r="G87" s="17"/>
      <c r="H87" s="17"/>
      <c r="J87" s="17"/>
      <c r="K87" s="17"/>
      <c r="L87" s="32"/>
    </row>
    <row r="88" spans="2:12" s="5" customFormat="1" ht="18.75" customHeight="1">
      <c r="B88" s="16"/>
      <c r="C88" s="15" t="s">
        <v>9</v>
      </c>
      <c r="D88" s="17"/>
      <c r="E88" s="17"/>
      <c r="F88" s="14" t="str">
        <f>$F$12</f>
        <v>Komořany</v>
      </c>
      <c r="G88" s="17"/>
      <c r="H88" s="17"/>
      <c r="I88" s="46" t="s">
        <v>11</v>
      </c>
      <c r="J88" s="33" t="e">
        <f>IF($J$12="","",$J$12)</f>
        <v>#REF!</v>
      </c>
      <c r="K88" s="17"/>
      <c r="L88" s="32"/>
    </row>
    <row r="89" spans="2:12" s="5" customFormat="1" ht="7.5" customHeight="1">
      <c r="B89" s="16"/>
      <c r="C89" s="17"/>
      <c r="D89" s="17"/>
      <c r="E89" s="17"/>
      <c r="F89" s="17"/>
      <c r="G89" s="17"/>
      <c r="H89" s="17"/>
      <c r="J89" s="17"/>
      <c r="K89" s="17"/>
      <c r="L89" s="32"/>
    </row>
    <row r="90" spans="2:12" s="5" customFormat="1" ht="15.75" customHeight="1">
      <c r="B90" s="16"/>
      <c r="C90" s="15" t="s">
        <v>13</v>
      </c>
      <c r="D90" s="17"/>
      <c r="E90" s="17"/>
      <c r="F90" s="14" t="str">
        <f>$E$15</f>
        <v>Severní energetická a.s.</v>
      </c>
      <c r="G90" s="17"/>
      <c r="H90" s="17"/>
      <c r="I90" s="46" t="s">
        <v>18</v>
      </c>
      <c r="J90" s="14" t="str">
        <f>$E$21</f>
        <v>Ing. Vlastimil Brabec</v>
      </c>
      <c r="K90" s="17"/>
      <c r="L90" s="32"/>
    </row>
    <row r="91" spans="2:12" s="5" customFormat="1" ht="15" customHeight="1">
      <c r="B91" s="16"/>
      <c r="C91" s="15" t="s">
        <v>17</v>
      </c>
      <c r="D91" s="17"/>
      <c r="E91" s="17"/>
      <c r="F91" s="14" t="e">
        <f>IF($E$18="","",$E$18)</f>
        <v>#REF!</v>
      </c>
      <c r="G91" s="17"/>
      <c r="H91" s="17"/>
      <c r="J91" s="17"/>
      <c r="K91" s="17"/>
      <c r="L91" s="32"/>
    </row>
    <row r="92" spans="2:12" s="5" customFormat="1" ht="11.25" customHeight="1">
      <c r="B92" s="16"/>
      <c r="C92" s="17"/>
      <c r="D92" s="17"/>
      <c r="E92" s="17"/>
      <c r="F92" s="17"/>
      <c r="G92" s="17"/>
      <c r="H92" s="17"/>
      <c r="J92" s="17"/>
      <c r="K92" s="17"/>
      <c r="L92" s="32"/>
    </row>
    <row r="93" spans="2:20" s="79" customFormat="1" ht="30" customHeight="1">
      <c r="B93" s="80"/>
      <c r="C93" s="81" t="s">
        <v>65</v>
      </c>
      <c r="D93" s="82" t="s">
        <v>35</v>
      </c>
      <c r="E93" s="82" t="s">
        <v>34</v>
      </c>
      <c r="F93" s="82" t="s">
        <v>66</v>
      </c>
      <c r="G93" s="82" t="s">
        <v>67</v>
      </c>
      <c r="H93" s="82" t="s">
        <v>68</v>
      </c>
      <c r="I93" s="83" t="s">
        <v>69</v>
      </c>
      <c r="J93" s="82" t="s">
        <v>70</v>
      </c>
      <c r="K93" s="84" t="s">
        <v>71</v>
      </c>
      <c r="L93" s="85"/>
      <c r="M93" s="37" t="s">
        <v>72</v>
      </c>
      <c r="N93" s="38" t="s">
        <v>25</v>
      </c>
      <c r="O93" s="38" t="s">
        <v>73</v>
      </c>
      <c r="P93" s="38" t="s">
        <v>74</v>
      </c>
      <c r="Q93" s="38" t="s">
        <v>75</v>
      </c>
      <c r="R93" s="38" t="s">
        <v>76</v>
      </c>
      <c r="S93" s="38" t="s">
        <v>77</v>
      </c>
      <c r="T93" s="39" t="s">
        <v>78</v>
      </c>
    </row>
    <row r="94" spans="2:63" s="5" customFormat="1" ht="30" customHeight="1">
      <c r="B94" s="16"/>
      <c r="C94" s="42" t="s">
        <v>60</v>
      </c>
      <c r="D94" s="17"/>
      <c r="E94" s="17"/>
      <c r="F94" s="17"/>
      <c r="G94" s="17"/>
      <c r="H94" s="17"/>
      <c r="J94" s="86">
        <f>$BK$94</f>
        <v>0</v>
      </c>
      <c r="K94" s="17"/>
      <c r="L94" s="32"/>
      <c r="M94" s="40"/>
      <c r="N94" s="41"/>
      <c r="O94" s="41"/>
      <c r="P94" s="87">
        <f>$P$95+$P$149</f>
        <v>0</v>
      </c>
      <c r="Q94" s="41"/>
      <c r="R94" s="87">
        <f>$R$95+$R$149</f>
        <v>1.7805047800000002</v>
      </c>
      <c r="S94" s="41"/>
      <c r="T94" s="88">
        <f>$T$95+$T$149</f>
        <v>0.261591</v>
      </c>
      <c r="AT94" s="5" t="s">
        <v>36</v>
      </c>
      <c r="AU94" s="5" t="s">
        <v>61</v>
      </c>
      <c r="BK94" s="89">
        <f>$BK$95+$BK$149</f>
        <v>0</v>
      </c>
    </row>
    <row r="95" spans="2:63" s="90" customFormat="1" ht="37.5" customHeight="1">
      <c r="B95" s="91"/>
      <c r="C95" s="92"/>
      <c r="D95" s="92" t="s">
        <v>36</v>
      </c>
      <c r="E95" s="93" t="s">
        <v>122</v>
      </c>
      <c r="F95" s="93" t="s">
        <v>123</v>
      </c>
      <c r="G95" s="92"/>
      <c r="H95" s="92"/>
      <c r="J95" s="94">
        <f>$BK$95</f>
        <v>0</v>
      </c>
      <c r="K95" s="92"/>
      <c r="L95" s="95"/>
      <c r="M95" s="96"/>
      <c r="N95" s="92"/>
      <c r="O95" s="92"/>
      <c r="P95" s="97">
        <f>$P$96+$P$101+$P$119+$P$133</f>
        <v>0</v>
      </c>
      <c r="Q95" s="92"/>
      <c r="R95" s="97">
        <f>$R$96+$R$101+$R$119+$R$133</f>
        <v>1.4989788000000002</v>
      </c>
      <c r="S95" s="92"/>
      <c r="T95" s="98">
        <f>$T$96+$T$101+$T$119+$T$133</f>
        <v>0.081</v>
      </c>
      <c r="AR95" s="99" t="s">
        <v>8</v>
      </c>
      <c r="AT95" s="99" t="s">
        <v>36</v>
      </c>
      <c r="AU95" s="99" t="s">
        <v>37</v>
      </c>
      <c r="AY95" s="99" t="s">
        <v>81</v>
      </c>
      <c r="BK95" s="100">
        <f>$BK$96+$BK$101+$BK$119+$BK$133</f>
        <v>0</v>
      </c>
    </row>
    <row r="96" spans="2:63" s="90" customFormat="1" ht="21" customHeight="1">
      <c r="B96" s="91"/>
      <c r="C96" s="92"/>
      <c r="D96" s="92" t="s">
        <v>36</v>
      </c>
      <c r="E96" s="101" t="s">
        <v>91</v>
      </c>
      <c r="F96" s="101" t="s">
        <v>124</v>
      </c>
      <c r="G96" s="92"/>
      <c r="H96" s="92"/>
      <c r="J96" s="102">
        <f>$BK$96</f>
        <v>0</v>
      </c>
      <c r="K96" s="92"/>
      <c r="L96" s="95"/>
      <c r="M96" s="96"/>
      <c r="N96" s="92"/>
      <c r="O96" s="92"/>
      <c r="P96" s="97">
        <f>$P$97</f>
        <v>0</v>
      </c>
      <c r="Q96" s="92"/>
      <c r="R96" s="97">
        <f>$R$97</f>
        <v>0.4814964</v>
      </c>
      <c r="S96" s="92"/>
      <c r="T96" s="98">
        <f>$T$97</f>
        <v>0</v>
      </c>
      <c r="AR96" s="99" t="s">
        <v>8</v>
      </c>
      <c r="AT96" s="99" t="s">
        <v>36</v>
      </c>
      <c r="AU96" s="99" t="s">
        <v>8</v>
      </c>
      <c r="AY96" s="99" t="s">
        <v>81</v>
      </c>
      <c r="BK96" s="100">
        <f>$BK$97</f>
        <v>0</v>
      </c>
    </row>
    <row r="97" spans="2:63" s="90" customFormat="1" ht="15.75" customHeight="1">
      <c r="B97" s="91"/>
      <c r="C97" s="92"/>
      <c r="D97" s="92" t="s">
        <v>36</v>
      </c>
      <c r="E97" s="101" t="s">
        <v>125</v>
      </c>
      <c r="F97" s="101" t="s">
        <v>126</v>
      </c>
      <c r="G97" s="92"/>
      <c r="H97" s="92"/>
      <c r="J97" s="102">
        <f>$BK$97</f>
        <v>0</v>
      </c>
      <c r="K97" s="92"/>
      <c r="L97" s="95"/>
      <c r="M97" s="96"/>
      <c r="N97" s="92"/>
      <c r="O97" s="92"/>
      <c r="P97" s="97">
        <f>SUM($P$98:$P$100)</f>
        <v>0</v>
      </c>
      <c r="Q97" s="92"/>
      <c r="R97" s="97">
        <f>SUM($R$98:$R$100)</f>
        <v>0.4814964</v>
      </c>
      <c r="S97" s="92"/>
      <c r="T97" s="98">
        <f>SUM($T$98:$T$100)</f>
        <v>0</v>
      </c>
      <c r="AR97" s="99" t="s">
        <v>8</v>
      </c>
      <c r="AT97" s="99" t="s">
        <v>36</v>
      </c>
      <c r="AU97" s="99" t="s">
        <v>39</v>
      </c>
      <c r="AY97" s="99" t="s">
        <v>81</v>
      </c>
      <c r="BK97" s="100">
        <f>SUM($BK$98:$BK$100)</f>
        <v>0</v>
      </c>
    </row>
    <row r="98" spans="2:65" s="5" customFormat="1" ht="15.75" customHeight="1">
      <c r="B98" s="16"/>
      <c r="C98" s="103" t="s">
        <v>191</v>
      </c>
      <c r="D98" s="103" t="s">
        <v>84</v>
      </c>
      <c r="E98" s="104" t="s">
        <v>131</v>
      </c>
      <c r="F98" s="105" t="s">
        <v>132</v>
      </c>
      <c r="G98" s="106" t="s">
        <v>128</v>
      </c>
      <c r="H98" s="107">
        <v>4.62</v>
      </c>
      <c r="I98" s="108"/>
      <c r="J98" s="109">
        <f>ROUND($I$98*$H$98,2)</f>
        <v>0</v>
      </c>
      <c r="K98" s="105" t="s">
        <v>129</v>
      </c>
      <c r="L98" s="32"/>
      <c r="M98" s="110"/>
      <c r="N98" s="111" t="s">
        <v>26</v>
      </c>
      <c r="O98" s="17"/>
      <c r="P98" s="17"/>
      <c r="Q98" s="112">
        <v>0.10422</v>
      </c>
      <c r="R98" s="112">
        <f>$Q$98*$H$98</f>
        <v>0.4814964</v>
      </c>
      <c r="S98" s="112">
        <v>0</v>
      </c>
      <c r="T98" s="113">
        <f>$S$98*$H$98</f>
        <v>0</v>
      </c>
      <c r="AR98" s="47" t="s">
        <v>94</v>
      </c>
      <c r="AT98" s="47" t="s">
        <v>84</v>
      </c>
      <c r="AU98" s="47" t="s">
        <v>91</v>
      </c>
      <c r="AY98" s="5" t="s">
        <v>81</v>
      </c>
      <c r="BE98" s="114">
        <f>IF($N$98="základní",$J$98,0)</f>
        <v>0</v>
      </c>
      <c r="BF98" s="114">
        <f>IF($N$98="snížená",$J$98,0)</f>
        <v>0</v>
      </c>
      <c r="BG98" s="114">
        <f>IF($N$98="zákl. přenesená",$J$98,0)</f>
        <v>0</v>
      </c>
      <c r="BH98" s="114">
        <f>IF($N$98="sníž. přenesená",$J$98,0)</f>
        <v>0</v>
      </c>
      <c r="BI98" s="114">
        <f>IF($N$98="nulová",$J$98,0)</f>
        <v>0</v>
      </c>
      <c r="BJ98" s="47" t="s">
        <v>8</v>
      </c>
      <c r="BK98" s="114">
        <f>ROUND($I$98*$H$98,2)</f>
        <v>0</v>
      </c>
      <c r="BL98" s="47" t="s">
        <v>94</v>
      </c>
      <c r="BM98" s="47" t="s">
        <v>555</v>
      </c>
    </row>
    <row r="99" spans="2:47" s="5" customFormat="1" ht="27" customHeight="1">
      <c r="B99" s="16"/>
      <c r="C99" s="17"/>
      <c r="D99" s="115" t="s">
        <v>87</v>
      </c>
      <c r="E99" s="17"/>
      <c r="F99" s="116" t="s">
        <v>133</v>
      </c>
      <c r="G99" s="17"/>
      <c r="H99" s="17"/>
      <c r="J99" s="17"/>
      <c r="K99" s="17"/>
      <c r="L99" s="32"/>
      <c r="M99" s="35"/>
      <c r="N99" s="17"/>
      <c r="O99" s="17"/>
      <c r="P99" s="17"/>
      <c r="Q99" s="17"/>
      <c r="R99" s="17"/>
      <c r="S99" s="17"/>
      <c r="T99" s="36"/>
      <c r="AT99" s="5" t="s">
        <v>87</v>
      </c>
      <c r="AU99" s="5" t="s">
        <v>91</v>
      </c>
    </row>
    <row r="100" spans="2:51" s="5" customFormat="1" ht="15.75" customHeight="1">
      <c r="B100" s="128"/>
      <c r="C100" s="129"/>
      <c r="D100" s="127" t="s">
        <v>130</v>
      </c>
      <c r="E100" s="129"/>
      <c r="F100" s="130" t="s">
        <v>556</v>
      </c>
      <c r="G100" s="129"/>
      <c r="H100" s="131">
        <v>4.62</v>
      </c>
      <c r="J100" s="129"/>
      <c r="K100" s="129"/>
      <c r="L100" s="132"/>
      <c r="M100" s="133"/>
      <c r="N100" s="129"/>
      <c r="O100" s="129"/>
      <c r="P100" s="129"/>
      <c r="Q100" s="129"/>
      <c r="R100" s="129"/>
      <c r="S100" s="129"/>
      <c r="T100" s="134"/>
      <c r="AT100" s="135" t="s">
        <v>130</v>
      </c>
      <c r="AU100" s="135" t="s">
        <v>91</v>
      </c>
      <c r="AV100" s="135" t="s">
        <v>39</v>
      </c>
      <c r="AW100" s="135" t="s">
        <v>61</v>
      </c>
      <c r="AX100" s="135" t="s">
        <v>37</v>
      </c>
      <c r="AY100" s="135" t="s">
        <v>81</v>
      </c>
    </row>
    <row r="101" spans="2:63" s="90" customFormat="1" ht="30.75" customHeight="1">
      <c r="B101" s="91"/>
      <c r="C101" s="92"/>
      <c r="D101" s="92" t="s">
        <v>36</v>
      </c>
      <c r="E101" s="101" t="s">
        <v>94</v>
      </c>
      <c r="F101" s="101" t="s">
        <v>135</v>
      </c>
      <c r="G101" s="92"/>
      <c r="H101" s="92"/>
      <c r="J101" s="102">
        <f>$BK$101</f>
        <v>0</v>
      </c>
      <c r="K101" s="92"/>
      <c r="L101" s="95"/>
      <c r="M101" s="96"/>
      <c r="N101" s="92"/>
      <c r="O101" s="92"/>
      <c r="P101" s="97">
        <f>$P$102</f>
        <v>0</v>
      </c>
      <c r="Q101" s="92"/>
      <c r="R101" s="97">
        <f>$R$102</f>
        <v>0.5083630000000001</v>
      </c>
      <c r="S101" s="92"/>
      <c r="T101" s="98">
        <f>$T$102</f>
        <v>0</v>
      </c>
      <c r="AR101" s="99" t="s">
        <v>8</v>
      </c>
      <c r="AT101" s="99" t="s">
        <v>36</v>
      </c>
      <c r="AU101" s="99" t="s">
        <v>8</v>
      </c>
      <c r="AY101" s="99" t="s">
        <v>81</v>
      </c>
      <c r="BK101" s="100">
        <f>$BK$102</f>
        <v>0</v>
      </c>
    </row>
    <row r="102" spans="2:63" s="90" customFormat="1" ht="15.75" customHeight="1">
      <c r="B102" s="91"/>
      <c r="C102" s="92"/>
      <c r="D102" s="92" t="s">
        <v>36</v>
      </c>
      <c r="E102" s="101" t="s">
        <v>136</v>
      </c>
      <c r="F102" s="101" t="s">
        <v>137</v>
      </c>
      <c r="G102" s="92"/>
      <c r="H102" s="92"/>
      <c r="J102" s="102">
        <f>$BK$102</f>
        <v>0</v>
      </c>
      <c r="K102" s="92"/>
      <c r="L102" s="95"/>
      <c r="M102" s="96"/>
      <c r="N102" s="92"/>
      <c r="O102" s="92"/>
      <c r="P102" s="97">
        <f>SUM($P$103:$P$118)</f>
        <v>0</v>
      </c>
      <c r="Q102" s="92"/>
      <c r="R102" s="97">
        <f>SUM($R$103:$R$118)</f>
        <v>0.5083630000000001</v>
      </c>
      <c r="S102" s="92"/>
      <c r="T102" s="98">
        <f>SUM($T$103:$T$118)</f>
        <v>0</v>
      </c>
      <c r="AR102" s="99" t="s">
        <v>8</v>
      </c>
      <c r="AT102" s="99" t="s">
        <v>36</v>
      </c>
      <c r="AU102" s="99" t="s">
        <v>39</v>
      </c>
      <c r="AY102" s="99" t="s">
        <v>81</v>
      </c>
      <c r="BK102" s="100">
        <f>SUM($BK$103:$BK$118)</f>
        <v>0</v>
      </c>
    </row>
    <row r="103" spans="2:65" s="5" customFormat="1" ht="15.75" customHeight="1">
      <c r="B103" s="16"/>
      <c r="C103" s="103" t="s">
        <v>219</v>
      </c>
      <c r="D103" s="103" t="s">
        <v>84</v>
      </c>
      <c r="E103" s="104" t="s">
        <v>138</v>
      </c>
      <c r="F103" s="105" t="s">
        <v>139</v>
      </c>
      <c r="G103" s="106" t="s">
        <v>89</v>
      </c>
      <c r="H103" s="107">
        <v>1.686</v>
      </c>
      <c r="I103" s="108"/>
      <c r="J103" s="109">
        <f>ROUND($I$103*$H$103,2)</f>
        <v>0</v>
      </c>
      <c r="K103" s="105" t="s">
        <v>129</v>
      </c>
      <c r="L103" s="32"/>
      <c r="M103" s="110"/>
      <c r="N103" s="111" t="s">
        <v>26</v>
      </c>
      <c r="O103" s="17"/>
      <c r="P103" s="17"/>
      <c r="Q103" s="112">
        <v>0</v>
      </c>
      <c r="R103" s="112">
        <f>$Q$103*$H$103</f>
        <v>0</v>
      </c>
      <c r="S103" s="112">
        <v>0</v>
      </c>
      <c r="T103" s="113">
        <f>$S$103*$H$103</f>
        <v>0</v>
      </c>
      <c r="AR103" s="47" t="s">
        <v>94</v>
      </c>
      <c r="AT103" s="47" t="s">
        <v>84</v>
      </c>
      <c r="AU103" s="47" t="s">
        <v>91</v>
      </c>
      <c r="AY103" s="5" t="s">
        <v>81</v>
      </c>
      <c r="BE103" s="114">
        <f>IF($N$103="základní",$J$103,0)</f>
        <v>0</v>
      </c>
      <c r="BF103" s="114">
        <f>IF($N$103="snížená",$J$103,0)</f>
        <v>0</v>
      </c>
      <c r="BG103" s="114">
        <f>IF($N$103="zákl. přenesená",$J$103,0)</f>
        <v>0</v>
      </c>
      <c r="BH103" s="114">
        <f>IF($N$103="sníž. přenesená",$J$103,0)</f>
        <v>0</v>
      </c>
      <c r="BI103" s="114">
        <f>IF($N$103="nulová",$J$103,0)</f>
        <v>0</v>
      </c>
      <c r="BJ103" s="47" t="s">
        <v>8</v>
      </c>
      <c r="BK103" s="114">
        <f>ROUND($I$103*$H$103,2)</f>
        <v>0</v>
      </c>
      <c r="BL103" s="47" t="s">
        <v>94</v>
      </c>
      <c r="BM103" s="47" t="s">
        <v>557</v>
      </c>
    </row>
    <row r="104" spans="2:47" s="5" customFormat="1" ht="27" customHeight="1">
      <c r="B104" s="16"/>
      <c r="C104" s="17"/>
      <c r="D104" s="115" t="s">
        <v>87</v>
      </c>
      <c r="E104" s="17"/>
      <c r="F104" s="116" t="s">
        <v>140</v>
      </c>
      <c r="G104" s="17"/>
      <c r="H104" s="17"/>
      <c r="J104" s="17"/>
      <c r="K104" s="17"/>
      <c r="L104" s="32"/>
      <c r="M104" s="35"/>
      <c r="N104" s="17"/>
      <c r="O104" s="17"/>
      <c r="P104" s="17"/>
      <c r="Q104" s="17"/>
      <c r="R104" s="17"/>
      <c r="S104" s="17"/>
      <c r="T104" s="36"/>
      <c r="AT104" s="5" t="s">
        <v>87</v>
      </c>
      <c r="AU104" s="5" t="s">
        <v>91</v>
      </c>
    </row>
    <row r="105" spans="2:51" s="5" customFormat="1" ht="15.75" customHeight="1">
      <c r="B105" s="128"/>
      <c r="C105" s="129"/>
      <c r="D105" s="127" t="s">
        <v>130</v>
      </c>
      <c r="E105" s="129"/>
      <c r="F105" s="130" t="s">
        <v>558</v>
      </c>
      <c r="G105" s="129"/>
      <c r="H105" s="131">
        <v>1.686</v>
      </c>
      <c r="J105" s="129"/>
      <c r="K105" s="129"/>
      <c r="L105" s="132"/>
      <c r="M105" s="133"/>
      <c r="N105" s="129"/>
      <c r="O105" s="129"/>
      <c r="P105" s="129"/>
      <c r="Q105" s="129"/>
      <c r="R105" s="129"/>
      <c r="S105" s="129"/>
      <c r="T105" s="134"/>
      <c r="AT105" s="135" t="s">
        <v>130</v>
      </c>
      <c r="AU105" s="135" t="s">
        <v>91</v>
      </c>
      <c r="AV105" s="135" t="s">
        <v>39</v>
      </c>
      <c r="AW105" s="135" t="s">
        <v>61</v>
      </c>
      <c r="AX105" s="135" t="s">
        <v>37</v>
      </c>
      <c r="AY105" s="135" t="s">
        <v>81</v>
      </c>
    </row>
    <row r="106" spans="2:65" s="5" customFormat="1" ht="15.75" customHeight="1">
      <c r="B106" s="16"/>
      <c r="C106" s="117" t="s">
        <v>216</v>
      </c>
      <c r="D106" s="117" t="s">
        <v>88</v>
      </c>
      <c r="E106" s="118" t="s">
        <v>141</v>
      </c>
      <c r="F106" s="119" t="s">
        <v>142</v>
      </c>
      <c r="G106" s="120" t="s">
        <v>128</v>
      </c>
      <c r="H106" s="121">
        <v>18.103</v>
      </c>
      <c r="I106" s="122"/>
      <c r="J106" s="123">
        <f>ROUND($I$106*$H$106,2)</f>
        <v>0</v>
      </c>
      <c r="K106" s="119"/>
      <c r="L106" s="124"/>
      <c r="M106" s="125"/>
      <c r="N106" s="126" t="s">
        <v>26</v>
      </c>
      <c r="O106" s="17"/>
      <c r="P106" s="17"/>
      <c r="Q106" s="112">
        <v>0.025</v>
      </c>
      <c r="R106" s="112">
        <f>$Q$106*$H$106</f>
        <v>0.45257500000000006</v>
      </c>
      <c r="S106" s="112">
        <v>0</v>
      </c>
      <c r="T106" s="113">
        <f>$S$106*$H$106</f>
        <v>0</v>
      </c>
      <c r="AR106" s="47" t="s">
        <v>100</v>
      </c>
      <c r="AT106" s="47" t="s">
        <v>88</v>
      </c>
      <c r="AU106" s="47" t="s">
        <v>91</v>
      </c>
      <c r="AY106" s="5" t="s">
        <v>81</v>
      </c>
      <c r="BE106" s="114">
        <f>IF($N$106="základní",$J$106,0)</f>
        <v>0</v>
      </c>
      <c r="BF106" s="114">
        <f>IF($N$106="snížená",$J$106,0)</f>
        <v>0</v>
      </c>
      <c r="BG106" s="114">
        <f>IF($N$106="zákl. přenesená",$J$106,0)</f>
        <v>0</v>
      </c>
      <c r="BH106" s="114">
        <f>IF($N$106="sníž. přenesená",$J$106,0)</f>
        <v>0</v>
      </c>
      <c r="BI106" s="114">
        <f>IF($N$106="nulová",$J$106,0)</f>
        <v>0</v>
      </c>
      <c r="BJ106" s="47" t="s">
        <v>8</v>
      </c>
      <c r="BK106" s="114">
        <f>ROUND($I$106*$H$106,2)</f>
        <v>0</v>
      </c>
      <c r="BL106" s="47" t="s">
        <v>94</v>
      </c>
      <c r="BM106" s="47" t="s">
        <v>559</v>
      </c>
    </row>
    <row r="107" spans="2:47" s="5" customFormat="1" ht="16.5" customHeight="1">
      <c r="B107" s="16"/>
      <c r="C107" s="17"/>
      <c r="D107" s="115" t="s">
        <v>87</v>
      </c>
      <c r="E107" s="17"/>
      <c r="F107" s="116" t="s">
        <v>143</v>
      </c>
      <c r="G107" s="17"/>
      <c r="H107" s="17"/>
      <c r="J107" s="17"/>
      <c r="K107" s="17"/>
      <c r="L107" s="32"/>
      <c r="M107" s="35"/>
      <c r="N107" s="17"/>
      <c r="O107" s="17"/>
      <c r="P107" s="17"/>
      <c r="Q107" s="17"/>
      <c r="R107" s="17"/>
      <c r="S107" s="17"/>
      <c r="T107" s="36"/>
      <c r="AT107" s="5" t="s">
        <v>87</v>
      </c>
      <c r="AU107" s="5" t="s">
        <v>91</v>
      </c>
    </row>
    <row r="108" spans="2:51" s="5" customFormat="1" ht="15.75" customHeight="1">
      <c r="B108" s="128"/>
      <c r="C108" s="129"/>
      <c r="D108" s="127" t="s">
        <v>130</v>
      </c>
      <c r="E108" s="129"/>
      <c r="F108" s="130" t="s">
        <v>560</v>
      </c>
      <c r="G108" s="129"/>
      <c r="H108" s="131">
        <v>1.243</v>
      </c>
      <c r="J108" s="129"/>
      <c r="K108" s="129"/>
      <c r="L108" s="132"/>
      <c r="M108" s="133"/>
      <c r="N108" s="129"/>
      <c r="O108" s="129"/>
      <c r="P108" s="129"/>
      <c r="Q108" s="129"/>
      <c r="R108" s="129"/>
      <c r="S108" s="129"/>
      <c r="T108" s="134"/>
      <c r="AT108" s="135" t="s">
        <v>130</v>
      </c>
      <c r="AU108" s="135" t="s">
        <v>91</v>
      </c>
      <c r="AV108" s="135" t="s">
        <v>39</v>
      </c>
      <c r="AW108" s="135" t="s">
        <v>61</v>
      </c>
      <c r="AX108" s="135" t="s">
        <v>37</v>
      </c>
      <c r="AY108" s="135" t="s">
        <v>81</v>
      </c>
    </row>
    <row r="109" spans="2:51" s="5" customFormat="1" ht="15.75" customHeight="1">
      <c r="B109" s="128"/>
      <c r="C109" s="129"/>
      <c r="D109" s="127" t="s">
        <v>130</v>
      </c>
      <c r="E109" s="129"/>
      <c r="F109" s="130" t="s">
        <v>561</v>
      </c>
      <c r="G109" s="129"/>
      <c r="H109" s="131">
        <v>16.86</v>
      </c>
      <c r="J109" s="129"/>
      <c r="K109" s="129"/>
      <c r="L109" s="132"/>
      <c r="M109" s="133"/>
      <c r="N109" s="129"/>
      <c r="O109" s="129"/>
      <c r="P109" s="129"/>
      <c r="Q109" s="129"/>
      <c r="R109" s="129"/>
      <c r="S109" s="129"/>
      <c r="T109" s="134"/>
      <c r="AT109" s="135" t="s">
        <v>130</v>
      </c>
      <c r="AU109" s="135" t="s">
        <v>91</v>
      </c>
      <c r="AV109" s="135" t="s">
        <v>39</v>
      </c>
      <c r="AW109" s="135" t="s">
        <v>61</v>
      </c>
      <c r="AX109" s="135" t="s">
        <v>37</v>
      </c>
      <c r="AY109" s="135" t="s">
        <v>81</v>
      </c>
    </row>
    <row r="110" spans="2:65" s="5" customFormat="1" ht="15.75" customHeight="1">
      <c r="B110" s="16"/>
      <c r="C110" s="103" t="s">
        <v>155</v>
      </c>
      <c r="D110" s="103" t="s">
        <v>84</v>
      </c>
      <c r="E110" s="104" t="s">
        <v>144</v>
      </c>
      <c r="F110" s="105" t="s">
        <v>145</v>
      </c>
      <c r="G110" s="106" t="s">
        <v>146</v>
      </c>
      <c r="H110" s="107">
        <v>22.75</v>
      </c>
      <c r="I110" s="108"/>
      <c r="J110" s="109">
        <f>ROUND($I$110*$H$110,2)</f>
        <v>0</v>
      </c>
      <c r="K110" s="105" t="s">
        <v>129</v>
      </c>
      <c r="L110" s="32"/>
      <c r="M110" s="110"/>
      <c r="N110" s="111" t="s">
        <v>26</v>
      </c>
      <c r="O110" s="17"/>
      <c r="P110" s="17"/>
      <c r="Q110" s="112">
        <v>0</v>
      </c>
      <c r="R110" s="112">
        <f>$Q$110*$H$110</f>
        <v>0</v>
      </c>
      <c r="S110" s="112">
        <v>0</v>
      </c>
      <c r="T110" s="113">
        <f>$S$110*$H$110</f>
        <v>0</v>
      </c>
      <c r="AR110" s="47" t="s">
        <v>94</v>
      </c>
      <c r="AT110" s="47" t="s">
        <v>84</v>
      </c>
      <c r="AU110" s="47" t="s">
        <v>91</v>
      </c>
      <c r="AY110" s="5" t="s">
        <v>81</v>
      </c>
      <c r="BE110" s="114">
        <f>IF($N$110="základní",$J$110,0)</f>
        <v>0</v>
      </c>
      <c r="BF110" s="114">
        <f>IF($N$110="snížená",$J$110,0)</f>
        <v>0</v>
      </c>
      <c r="BG110" s="114">
        <f>IF($N$110="zákl. přenesená",$J$110,0)</f>
        <v>0</v>
      </c>
      <c r="BH110" s="114">
        <f>IF($N$110="sníž. přenesená",$J$110,0)</f>
        <v>0</v>
      </c>
      <c r="BI110" s="114">
        <f>IF($N$110="nulová",$J$110,0)</f>
        <v>0</v>
      </c>
      <c r="BJ110" s="47" t="s">
        <v>8</v>
      </c>
      <c r="BK110" s="114">
        <f>ROUND($I$110*$H$110,2)</f>
        <v>0</v>
      </c>
      <c r="BL110" s="47" t="s">
        <v>94</v>
      </c>
      <c r="BM110" s="47" t="s">
        <v>562</v>
      </c>
    </row>
    <row r="111" spans="2:47" s="5" customFormat="1" ht="16.5" customHeight="1">
      <c r="B111" s="16"/>
      <c r="C111" s="17"/>
      <c r="D111" s="115" t="s">
        <v>87</v>
      </c>
      <c r="E111" s="17"/>
      <c r="F111" s="116" t="s">
        <v>147</v>
      </c>
      <c r="G111" s="17"/>
      <c r="H111" s="17"/>
      <c r="J111" s="17"/>
      <c r="K111" s="17"/>
      <c r="L111" s="32"/>
      <c r="M111" s="35"/>
      <c r="N111" s="17"/>
      <c r="O111" s="17"/>
      <c r="P111" s="17"/>
      <c r="Q111" s="17"/>
      <c r="R111" s="17"/>
      <c r="S111" s="17"/>
      <c r="T111" s="36"/>
      <c r="AT111" s="5" t="s">
        <v>87</v>
      </c>
      <c r="AU111" s="5" t="s">
        <v>91</v>
      </c>
    </row>
    <row r="112" spans="2:51" s="5" customFormat="1" ht="15.75" customHeight="1">
      <c r="B112" s="128"/>
      <c r="C112" s="129"/>
      <c r="D112" s="127" t="s">
        <v>130</v>
      </c>
      <c r="E112" s="129"/>
      <c r="F112" s="130" t="s">
        <v>563</v>
      </c>
      <c r="G112" s="129"/>
      <c r="H112" s="131">
        <v>22.75</v>
      </c>
      <c r="J112" s="129"/>
      <c r="K112" s="129"/>
      <c r="L112" s="132"/>
      <c r="M112" s="133"/>
      <c r="N112" s="129"/>
      <c r="O112" s="129"/>
      <c r="P112" s="129"/>
      <c r="Q112" s="129"/>
      <c r="R112" s="129"/>
      <c r="S112" s="129"/>
      <c r="T112" s="134"/>
      <c r="AT112" s="135" t="s">
        <v>130</v>
      </c>
      <c r="AU112" s="135" t="s">
        <v>91</v>
      </c>
      <c r="AV112" s="135" t="s">
        <v>39</v>
      </c>
      <c r="AW112" s="135" t="s">
        <v>61</v>
      </c>
      <c r="AX112" s="135" t="s">
        <v>37</v>
      </c>
      <c r="AY112" s="135" t="s">
        <v>81</v>
      </c>
    </row>
    <row r="113" spans="2:65" s="5" customFormat="1" ht="15.75" customHeight="1">
      <c r="B113" s="16"/>
      <c r="C113" s="117" t="s">
        <v>218</v>
      </c>
      <c r="D113" s="117" t="s">
        <v>88</v>
      </c>
      <c r="E113" s="118" t="s">
        <v>148</v>
      </c>
      <c r="F113" s="119" t="s">
        <v>149</v>
      </c>
      <c r="G113" s="120" t="s">
        <v>89</v>
      </c>
      <c r="H113" s="121">
        <v>0.051</v>
      </c>
      <c r="I113" s="122"/>
      <c r="J113" s="123">
        <f>ROUND($I$113*$H$113,2)</f>
        <v>0</v>
      </c>
      <c r="K113" s="119" t="s">
        <v>129</v>
      </c>
      <c r="L113" s="124"/>
      <c r="M113" s="125"/>
      <c r="N113" s="126" t="s">
        <v>26</v>
      </c>
      <c r="O113" s="17"/>
      <c r="P113" s="17"/>
      <c r="Q113" s="112">
        <v>1</v>
      </c>
      <c r="R113" s="112">
        <f>$Q$113*$H$113</f>
        <v>0.051</v>
      </c>
      <c r="S113" s="112">
        <v>0</v>
      </c>
      <c r="T113" s="113">
        <f>$S$113*$H$113</f>
        <v>0</v>
      </c>
      <c r="AR113" s="47" t="s">
        <v>100</v>
      </c>
      <c r="AT113" s="47" t="s">
        <v>88</v>
      </c>
      <c r="AU113" s="47" t="s">
        <v>91</v>
      </c>
      <c r="AY113" s="5" t="s">
        <v>81</v>
      </c>
      <c r="BE113" s="114">
        <f>IF($N$113="základní",$J$113,0)</f>
        <v>0</v>
      </c>
      <c r="BF113" s="114">
        <f>IF($N$113="snížená",$J$113,0)</f>
        <v>0</v>
      </c>
      <c r="BG113" s="114">
        <f>IF($N$113="zákl. přenesená",$J$113,0)</f>
        <v>0</v>
      </c>
      <c r="BH113" s="114">
        <f>IF($N$113="sníž. přenesená",$J$113,0)</f>
        <v>0</v>
      </c>
      <c r="BI113" s="114">
        <f>IF($N$113="nulová",$J$113,0)</f>
        <v>0</v>
      </c>
      <c r="BJ113" s="47" t="s">
        <v>8</v>
      </c>
      <c r="BK113" s="114">
        <f>ROUND($I$113*$H$113,2)</f>
        <v>0</v>
      </c>
      <c r="BL113" s="47" t="s">
        <v>94</v>
      </c>
      <c r="BM113" s="47" t="s">
        <v>564</v>
      </c>
    </row>
    <row r="114" spans="2:47" s="5" customFormat="1" ht="27" customHeight="1">
      <c r="B114" s="16"/>
      <c r="C114" s="17"/>
      <c r="D114" s="115" t="s">
        <v>87</v>
      </c>
      <c r="E114" s="17"/>
      <c r="F114" s="116" t="s">
        <v>150</v>
      </c>
      <c r="G114" s="17"/>
      <c r="H114" s="17"/>
      <c r="J114" s="17"/>
      <c r="K114" s="17"/>
      <c r="L114" s="32"/>
      <c r="M114" s="35"/>
      <c r="N114" s="17"/>
      <c r="O114" s="17"/>
      <c r="P114" s="17"/>
      <c r="Q114" s="17"/>
      <c r="R114" s="17"/>
      <c r="S114" s="17"/>
      <c r="T114" s="36"/>
      <c r="AT114" s="5" t="s">
        <v>87</v>
      </c>
      <c r="AU114" s="5" t="s">
        <v>91</v>
      </c>
    </row>
    <row r="115" spans="2:51" s="5" customFormat="1" ht="15.75" customHeight="1">
      <c r="B115" s="128"/>
      <c r="C115" s="129"/>
      <c r="D115" s="127" t="s">
        <v>130</v>
      </c>
      <c r="E115" s="129"/>
      <c r="F115" s="130" t="s">
        <v>565</v>
      </c>
      <c r="G115" s="129"/>
      <c r="H115" s="131">
        <v>0.051</v>
      </c>
      <c r="J115" s="129"/>
      <c r="K115" s="129"/>
      <c r="L115" s="132"/>
      <c r="M115" s="133"/>
      <c r="N115" s="129"/>
      <c r="O115" s="129"/>
      <c r="P115" s="129"/>
      <c r="Q115" s="129"/>
      <c r="R115" s="129"/>
      <c r="S115" s="129"/>
      <c r="T115" s="134"/>
      <c r="AT115" s="135" t="s">
        <v>130</v>
      </c>
      <c r="AU115" s="135" t="s">
        <v>91</v>
      </c>
      <c r="AV115" s="135" t="s">
        <v>39</v>
      </c>
      <c r="AW115" s="135" t="s">
        <v>61</v>
      </c>
      <c r="AX115" s="135" t="s">
        <v>37</v>
      </c>
      <c r="AY115" s="135" t="s">
        <v>81</v>
      </c>
    </row>
    <row r="116" spans="2:65" s="5" customFormat="1" ht="15.75" customHeight="1">
      <c r="B116" s="16"/>
      <c r="C116" s="117" t="s">
        <v>161</v>
      </c>
      <c r="D116" s="117" t="s">
        <v>88</v>
      </c>
      <c r="E116" s="118" t="s">
        <v>151</v>
      </c>
      <c r="F116" s="119" t="s">
        <v>152</v>
      </c>
      <c r="G116" s="120" t="s">
        <v>146</v>
      </c>
      <c r="H116" s="121">
        <v>17.1</v>
      </c>
      <c r="I116" s="122"/>
      <c r="J116" s="123">
        <f>ROUND($I$116*$H$116,2)</f>
        <v>0</v>
      </c>
      <c r="K116" s="119" t="s">
        <v>129</v>
      </c>
      <c r="L116" s="124"/>
      <c r="M116" s="125"/>
      <c r="N116" s="126" t="s">
        <v>26</v>
      </c>
      <c r="O116" s="17"/>
      <c r="P116" s="17"/>
      <c r="Q116" s="112">
        <v>0.00028</v>
      </c>
      <c r="R116" s="112">
        <f>$Q$116*$H$116</f>
        <v>0.004788</v>
      </c>
      <c r="S116" s="112">
        <v>0</v>
      </c>
      <c r="T116" s="113">
        <f>$S$116*$H$116</f>
        <v>0</v>
      </c>
      <c r="AR116" s="47" t="s">
        <v>100</v>
      </c>
      <c r="AT116" s="47" t="s">
        <v>88</v>
      </c>
      <c r="AU116" s="47" t="s">
        <v>91</v>
      </c>
      <c r="AY116" s="5" t="s">
        <v>81</v>
      </c>
      <c r="BE116" s="114">
        <f>IF($N$116="základní",$J$116,0)</f>
        <v>0</v>
      </c>
      <c r="BF116" s="114">
        <f>IF($N$116="snížená",$J$116,0)</f>
        <v>0</v>
      </c>
      <c r="BG116" s="114">
        <f>IF($N$116="zákl. přenesená",$J$116,0)</f>
        <v>0</v>
      </c>
      <c r="BH116" s="114">
        <f>IF($N$116="sníž. přenesená",$J$116,0)</f>
        <v>0</v>
      </c>
      <c r="BI116" s="114">
        <f>IF($N$116="nulová",$J$116,0)</f>
        <v>0</v>
      </c>
      <c r="BJ116" s="47" t="s">
        <v>8</v>
      </c>
      <c r="BK116" s="114">
        <f>ROUND($I$116*$H$116,2)</f>
        <v>0</v>
      </c>
      <c r="BL116" s="47" t="s">
        <v>94</v>
      </c>
      <c r="BM116" s="47" t="s">
        <v>566</v>
      </c>
    </row>
    <row r="117" spans="2:47" s="5" customFormat="1" ht="16.5" customHeight="1">
      <c r="B117" s="16"/>
      <c r="C117" s="17"/>
      <c r="D117" s="115" t="s">
        <v>87</v>
      </c>
      <c r="E117" s="17"/>
      <c r="F117" s="116" t="s">
        <v>153</v>
      </c>
      <c r="G117" s="17"/>
      <c r="H117" s="17"/>
      <c r="J117" s="17"/>
      <c r="K117" s="17"/>
      <c r="L117" s="32"/>
      <c r="M117" s="35"/>
      <c r="N117" s="17"/>
      <c r="O117" s="17"/>
      <c r="P117" s="17"/>
      <c r="Q117" s="17"/>
      <c r="R117" s="17"/>
      <c r="S117" s="17"/>
      <c r="T117" s="36"/>
      <c r="AT117" s="5" t="s">
        <v>87</v>
      </c>
      <c r="AU117" s="5" t="s">
        <v>91</v>
      </c>
    </row>
    <row r="118" spans="2:51" s="5" customFormat="1" ht="15.75" customHeight="1">
      <c r="B118" s="128"/>
      <c r="C118" s="129"/>
      <c r="D118" s="127" t="s">
        <v>130</v>
      </c>
      <c r="E118" s="129"/>
      <c r="F118" s="130" t="s">
        <v>567</v>
      </c>
      <c r="G118" s="129"/>
      <c r="H118" s="131">
        <v>17.1</v>
      </c>
      <c r="J118" s="129"/>
      <c r="K118" s="129"/>
      <c r="L118" s="132"/>
      <c r="M118" s="133"/>
      <c r="N118" s="129"/>
      <c r="O118" s="129"/>
      <c r="P118" s="129"/>
      <c r="Q118" s="129"/>
      <c r="R118" s="129"/>
      <c r="S118" s="129"/>
      <c r="T118" s="134"/>
      <c r="AT118" s="135" t="s">
        <v>130</v>
      </c>
      <c r="AU118" s="135" t="s">
        <v>91</v>
      </c>
      <c r="AV118" s="135" t="s">
        <v>39</v>
      </c>
      <c r="AW118" s="135" t="s">
        <v>61</v>
      </c>
      <c r="AX118" s="135" t="s">
        <v>37</v>
      </c>
      <c r="AY118" s="135" t="s">
        <v>81</v>
      </c>
    </row>
    <row r="119" spans="2:63" s="90" customFormat="1" ht="30.75" customHeight="1">
      <c r="B119" s="91"/>
      <c r="C119" s="92"/>
      <c r="D119" s="92" t="s">
        <v>36</v>
      </c>
      <c r="E119" s="101" t="s">
        <v>98</v>
      </c>
      <c r="F119" s="101" t="s">
        <v>154</v>
      </c>
      <c r="G119" s="92"/>
      <c r="H119" s="92"/>
      <c r="J119" s="102">
        <f>$BK$119</f>
        <v>0</v>
      </c>
      <c r="K119" s="92"/>
      <c r="L119" s="95"/>
      <c r="M119" s="96"/>
      <c r="N119" s="92"/>
      <c r="O119" s="92"/>
      <c r="P119" s="97">
        <f>$P$120+SUM($P$121:$P$123)</f>
        <v>0</v>
      </c>
      <c r="Q119" s="92"/>
      <c r="R119" s="97">
        <f>$R$120+SUM($R$121:$R$123)</f>
        <v>0.5091194</v>
      </c>
      <c r="S119" s="92"/>
      <c r="T119" s="98">
        <f>$T$120+SUM($T$121:$T$123)</f>
        <v>0</v>
      </c>
      <c r="AR119" s="99" t="s">
        <v>8</v>
      </c>
      <c r="AT119" s="99" t="s">
        <v>36</v>
      </c>
      <c r="AU119" s="99" t="s">
        <v>8</v>
      </c>
      <c r="AY119" s="99" t="s">
        <v>81</v>
      </c>
      <c r="BK119" s="100">
        <f>$BK$120+SUM($BK$121:$BK$123)</f>
        <v>0</v>
      </c>
    </row>
    <row r="120" spans="2:65" s="5" customFormat="1" ht="15.75" customHeight="1">
      <c r="B120" s="16"/>
      <c r="C120" s="103" t="s">
        <v>193</v>
      </c>
      <c r="D120" s="103" t="s">
        <v>84</v>
      </c>
      <c r="E120" s="104" t="s">
        <v>162</v>
      </c>
      <c r="F120" s="105" t="s">
        <v>163</v>
      </c>
      <c r="G120" s="106" t="s">
        <v>128</v>
      </c>
      <c r="H120" s="107">
        <v>24.77</v>
      </c>
      <c r="I120" s="108"/>
      <c r="J120" s="109">
        <f>ROUND($I$120*$H$120,2)</f>
        <v>0</v>
      </c>
      <c r="K120" s="105" t="s">
        <v>129</v>
      </c>
      <c r="L120" s="32"/>
      <c r="M120" s="110"/>
      <c r="N120" s="111" t="s">
        <v>26</v>
      </c>
      <c r="O120" s="17"/>
      <c r="P120" s="17"/>
      <c r="Q120" s="112">
        <v>0</v>
      </c>
      <c r="R120" s="112">
        <f>$Q$120*$H$120</f>
        <v>0</v>
      </c>
      <c r="S120" s="112">
        <v>0</v>
      </c>
      <c r="T120" s="113">
        <f>$S$120*$H$120</f>
        <v>0</v>
      </c>
      <c r="AR120" s="47" t="s">
        <v>94</v>
      </c>
      <c r="AT120" s="47" t="s">
        <v>84</v>
      </c>
      <c r="AU120" s="47" t="s">
        <v>39</v>
      </c>
      <c r="AY120" s="5" t="s">
        <v>81</v>
      </c>
      <c r="BE120" s="114">
        <f>IF($N$120="základní",$J$120,0)</f>
        <v>0</v>
      </c>
      <c r="BF120" s="114">
        <f>IF($N$120="snížená",$J$120,0)</f>
        <v>0</v>
      </c>
      <c r="BG120" s="114">
        <f>IF($N$120="zákl. přenesená",$J$120,0)</f>
        <v>0</v>
      </c>
      <c r="BH120" s="114">
        <f>IF($N$120="sníž. přenesená",$J$120,0)</f>
        <v>0</v>
      </c>
      <c r="BI120" s="114">
        <f>IF($N$120="nulová",$J$120,0)</f>
        <v>0</v>
      </c>
      <c r="BJ120" s="47" t="s">
        <v>8</v>
      </c>
      <c r="BK120" s="114">
        <f>ROUND($I$120*$H$120,2)</f>
        <v>0</v>
      </c>
      <c r="BL120" s="47" t="s">
        <v>94</v>
      </c>
      <c r="BM120" s="47" t="s">
        <v>568</v>
      </c>
    </row>
    <row r="121" spans="2:47" s="5" customFormat="1" ht="16.5" customHeight="1">
      <c r="B121" s="16"/>
      <c r="C121" s="17"/>
      <c r="D121" s="115" t="s">
        <v>87</v>
      </c>
      <c r="E121" s="17"/>
      <c r="F121" s="116" t="s">
        <v>164</v>
      </c>
      <c r="G121" s="17"/>
      <c r="H121" s="17"/>
      <c r="J121" s="17"/>
      <c r="K121" s="17"/>
      <c r="L121" s="32"/>
      <c r="M121" s="35"/>
      <c r="N121" s="17"/>
      <c r="O121" s="17"/>
      <c r="P121" s="17"/>
      <c r="Q121" s="17"/>
      <c r="R121" s="17"/>
      <c r="S121" s="17"/>
      <c r="T121" s="36"/>
      <c r="AT121" s="5" t="s">
        <v>87</v>
      </c>
      <c r="AU121" s="5" t="s">
        <v>39</v>
      </c>
    </row>
    <row r="122" spans="2:51" s="5" customFormat="1" ht="15.75" customHeight="1">
      <c r="B122" s="128"/>
      <c r="C122" s="129"/>
      <c r="D122" s="127" t="s">
        <v>130</v>
      </c>
      <c r="E122" s="129"/>
      <c r="F122" s="130" t="s">
        <v>569</v>
      </c>
      <c r="G122" s="129"/>
      <c r="H122" s="131">
        <v>24.77</v>
      </c>
      <c r="J122" s="129"/>
      <c r="K122" s="129"/>
      <c r="L122" s="132"/>
      <c r="M122" s="133"/>
      <c r="N122" s="129"/>
      <c r="O122" s="129"/>
      <c r="P122" s="129"/>
      <c r="Q122" s="129"/>
      <c r="R122" s="129"/>
      <c r="S122" s="129"/>
      <c r="T122" s="134"/>
      <c r="AT122" s="135" t="s">
        <v>130</v>
      </c>
      <c r="AU122" s="135" t="s">
        <v>39</v>
      </c>
      <c r="AV122" s="135" t="s">
        <v>39</v>
      </c>
      <c r="AW122" s="135" t="s">
        <v>61</v>
      </c>
      <c r="AX122" s="135" t="s">
        <v>37</v>
      </c>
      <c r="AY122" s="135" t="s">
        <v>81</v>
      </c>
    </row>
    <row r="123" spans="2:63" s="90" customFormat="1" ht="23.25" customHeight="1">
      <c r="B123" s="91"/>
      <c r="C123" s="92"/>
      <c r="D123" s="92" t="s">
        <v>36</v>
      </c>
      <c r="E123" s="101" t="s">
        <v>155</v>
      </c>
      <c r="F123" s="101" t="s">
        <v>156</v>
      </c>
      <c r="G123" s="92"/>
      <c r="H123" s="92"/>
      <c r="J123" s="102">
        <f>$BK$123</f>
        <v>0</v>
      </c>
      <c r="K123" s="92"/>
      <c r="L123" s="95"/>
      <c r="M123" s="96"/>
      <c r="N123" s="92"/>
      <c r="O123" s="92"/>
      <c r="P123" s="97">
        <f>SUM($P$124:$P$132)</f>
        <v>0</v>
      </c>
      <c r="Q123" s="92"/>
      <c r="R123" s="97">
        <f>SUM($R$124:$R$132)</f>
        <v>0.5091194</v>
      </c>
      <c r="S123" s="92"/>
      <c r="T123" s="98">
        <f>SUM($T$124:$T$132)</f>
        <v>0</v>
      </c>
      <c r="AR123" s="99" t="s">
        <v>8</v>
      </c>
      <c r="AT123" s="99" t="s">
        <v>36</v>
      </c>
      <c r="AU123" s="99" t="s">
        <v>39</v>
      </c>
      <c r="AY123" s="99" t="s">
        <v>81</v>
      </c>
      <c r="BK123" s="100">
        <f>SUM($BK$124:$BK$132)</f>
        <v>0</v>
      </c>
    </row>
    <row r="124" spans="2:65" s="5" customFormat="1" ht="15.75" customHeight="1">
      <c r="B124" s="16"/>
      <c r="C124" s="103" t="s">
        <v>39</v>
      </c>
      <c r="D124" s="103" t="s">
        <v>84</v>
      </c>
      <c r="E124" s="104" t="s">
        <v>459</v>
      </c>
      <c r="F124" s="105" t="s">
        <v>460</v>
      </c>
      <c r="G124" s="106" t="s">
        <v>128</v>
      </c>
      <c r="H124" s="107">
        <v>24.77</v>
      </c>
      <c r="I124" s="108"/>
      <c r="J124" s="109">
        <f>ROUND($I$124*$H$124,2)</f>
        <v>0</v>
      </c>
      <c r="K124" s="105" t="s">
        <v>129</v>
      </c>
      <c r="L124" s="32"/>
      <c r="M124" s="110"/>
      <c r="N124" s="111" t="s">
        <v>26</v>
      </c>
      <c r="O124" s="17"/>
      <c r="P124" s="17"/>
      <c r="Q124" s="112">
        <v>0.0051</v>
      </c>
      <c r="R124" s="112">
        <f>$Q$124*$H$124</f>
        <v>0.126327</v>
      </c>
      <c r="S124" s="112">
        <v>0</v>
      </c>
      <c r="T124" s="113">
        <f>$S$124*$H$124</f>
        <v>0</v>
      </c>
      <c r="AR124" s="47" t="s">
        <v>94</v>
      </c>
      <c r="AT124" s="47" t="s">
        <v>84</v>
      </c>
      <c r="AU124" s="47" t="s">
        <v>91</v>
      </c>
      <c r="AY124" s="5" t="s">
        <v>81</v>
      </c>
      <c r="BE124" s="114">
        <f>IF($N$124="základní",$J$124,0)</f>
        <v>0</v>
      </c>
      <c r="BF124" s="114">
        <f>IF($N$124="snížená",$J$124,0)</f>
        <v>0</v>
      </c>
      <c r="BG124" s="114">
        <f>IF($N$124="zákl. přenesená",$J$124,0)</f>
        <v>0</v>
      </c>
      <c r="BH124" s="114">
        <f>IF($N$124="sníž. přenesená",$J$124,0)</f>
        <v>0</v>
      </c>
      <c r="BI124" s="114">
        <f>IF($N$124="nulová",$J$124,0)</f>
        <v>0</v>
      </c>
      <c r="BJ124" s="47" t="s">
        <v>8</v>
      </c>
      <c r="BK124" s="114">
        <f>ROUND($I$124*$H$124,2)</f>
        <v>0</v>
      </c>
      <c r="BL124" s="47" t="s">
        <v>94</v>
      </c>
      <c r="BM124" s="47" t="s">
        <v>570</v>
      </c>
    </row>
    <row r="125" spans="2:47" s="5" customFormat="1" ht="27" customHeight="1">
      <c r="B125" s="16"/>
      <c r="C125" s="17"/>
      <c r="D125" s="115" t="s">
        <v>87</v>
      </c>
      <c r="E125" s="17"/>
      <c r="F125" s="116" t="s">
        <v>462</v>
      </c>
      <c r="G125" s="17"/>
      <c r="H125" s="17"/>
      <c r="J125" s="17"/>
      <c r="K125" s="17"/>
      <c r="L125" s="32"/>
      <c r="M125" s="35"/>
      <c r="N125" s="17"/>
      <c r="O125" s="17"/>
      <c r="P125" s="17"/>
      <c r="Q125" s="17"/>
      <c r="R125" s="17"/>
      <c r="S125" s="17"/>
      <c r="T125" s="36"/>
      <c r="AT125" s="5" t="s">
        <v>87</v>
      </c>
      <c r="AU125" s="5" t="s">
        <v>91</v>
      </c>
    </row>
    <row r="126" spans="2:51" s="5" customFormat="1" ht="15.75" customHeight="1">
      <c r="B126" s="128"/>
      <c r="C126" s="129"/>
      <c r="D126" s="127" t="s">
        <v>130</v>
      </c>
      <c r="E126" s="129"/>
      <c r="F126" s="130" t="s">
        <v>569</v>
      </c>
      <c r="G126" s="129"/>
      <c r="H126" s="131">
        <v>24.77</v>
      </c>
      <c r="J126" s="129"/>
      <c r="K126" s="129"/>
      <c r="L126" s="132"/>
      <c r="M126" s="133"/>
      <c r="N126" s="129"/>
      <c r="O126" s="129"/>
      <c r="P126" s="129"/>
      <c r="Q126" s="129"/>
      <c r="R126" s="129"/>
      <c r="S126" s="129"/>
      <c r="T126" s="134"/>
      <c r="AT126" s="135" t="s">
        <v>130</v>
      </c>
      <c r="AU126" s="135" t="s">
        <v>91</v>
      </c>
      <c r="AV126" s="135" t="s">
        <v>39</v>
      </c>
      <c r="AW126" s="135" t="s">
        <v>61</v>
      </c>
      <c r="AX126" s="135" t="s">
        <v>37</v>
      </c>
      <c r="AY126" s="135" t="s">
        <v>81</v>
      </c>
    </row>
    <row r="127" spans="2:65" s="5" customFormat="1" ht="15.75" customHeight="1">
      <c r="B127" s="16"/>
      <c r="C127" s="103" t="s">
        <v>94</v>
      </c>
      <c r="D127" s="103" t="s">
        <v>84</v>
      </c>
      <c r="E127" s="104" t="s">
        <v>465</v>
      </c>
      <c r="F127" s="105" t="s">
        <v>466</v>
      </c>
      <c r="G127" s="106" t="s">
        <v>128</v>
      </c>
      <c r="H127" s="107">
        <v>4.62</v>
      </c>
      <c r="I127" s="108"/>
      <c r="J127" s="109">
        <f>ROUND($I$127*$H$127,2)</f>
        <v>0</v>
      </c>
      <c r="K127" s="105" t="s">
        <v>129</v>
      </c>
      <c r="L127" s="32"/>
      <c r="M127" s="110"/>
      <c r="N127" s="111" t="s">
        <v>26</v>
      </c>
      <c r="O127" s="17"/>
      <c r="P127" s="17"/>
      <c r="Q127" s="112">
        <v>0.01838</v>
      </c>
      <c r="R127" s="112">
        <f>$Q$127*$H$127</f>
        <v>0.08491560000000001</v>
      </c>
      <c r="S127" s="112">
        <v>0</v>
      </c>
      <c r="T127" s="113">
        <f>$S$127*$H$127</f>
        <v>0</v>
      </c>
      <c r="AR127" s="47" t="s">
        <v>94</v>
      </c>
      <c r="AT127" s="47" t="s">
        <v>84</v>
      </c>
      <c r="AU127" s="47" t="s">
        <v>91</v>
      </c>
      <c r="AY127" s="5" t="s">
        <v>81</v>
      </c>
      <c r="BE127" s="114">
        <f>IF($N$127="základní",$J$127,0)</f>
        <v>0</v>
      </c>
      <c r="BF127" s="114">
        <f>IF($N$127="snížená",$J$127,0)</f>
        <v>0</v>
      </c>
      <c r="BG127" s="114">
        <f>IF($N$127="zákl. přenesená",$J$127,0)</f>
        <v>0</v>
      </c>
      <c r="BH127" s="114">
        <f>IF($N$127="sníž. přenesená",$J$127,0)</f>
        <v>0</v>
      </c>
      <c r="BI127" s="114">
        <f>IF($N$127="nulová",$J$127,0)</f>
        <v>0</v>
      </c>
      <c r="BJ127" s="47" t="s">
        <v>8</v>
      </c>
      <c r="BK127" s="114">
        <f>ROUND($I$127*$H$127,2)</f>
        <v>0</v>
      </c>
      <c r="BL127" s="47" t="s">
        <v>94</v>
      </c>
      <c r="BM127" s="47" t="s">
        <v>571</v>
      </c>
    </row>
    <row r="128" spans="2:47" s="5" customFormat="1" ht="27" customHeight="1">
      <c r="B128" s="16"/>
      <c r="C128" s="17"/>
      <c r="D128" s="115" t="s">
        <v>87</v>
      </c>
      <c r="E128" s="17"/>
      <c r="F128" s="116" t="s">
        <v>468</v>
      </c>
      <c r="G128" s="17"/>
      <c r="H128" s="17"/>
      <c r="J128" s="17"/>
      <c r="K128" s="17"/>
      <c r="L128" s="32"/>
      <c r="M128" s="35"/>
      <c r="N128" s="17"/>
      <c r="O128" s="17"/>
      <c r="P128" s="17"/>
      <c r="Q128" s="17"/>
      <c r="R128" s="17"/>
      <c r="S128" s="17"/>
      <c r="T128" s="36"/>
      <c r="AT128" s="5" t="s">
        <v>87</v>
      </c>
      <c r="AU128" s="5" t="s">
        <v>91</v>
      </c>
    </row>
    <row r="129" spans="2:51" s="5" customFormat="1" ht="15.75" customHeight="1">
      <c r="B129" s="128"/>
      <c r="C129" s="129"/>
      <c r="D129" s="127" t="s">
        <v>130</v>
      </c>
      <c r="E129" s="129"/>
      <c r="F129" s="130" t="s">
        <v>556</v>
      </c>
      <c r="G129" s="129"/>
      <c r="H129" s="131">
        <v>4.62</v>
      </c>
      <c r="J129" s="129"/>
      <c r="K129" s="129"/>
      <c r="L129" s="132"/>
      <c r="M129" s="133"/>
      <c r="N129" s="129"/>
      <c r="O129" s="129"/>
      <c r="P129" s="129"/>
      <c r="Q129" s="129"/>
      <c r="R129" s="129"/>
      <c r="S129" s="129"/>
      <c r="T129" s="134"/>
      <c r="AT129" s="135" t="s">
        <v>130</v>
      </c>
      <c r="AU129" s="135" t="s">
        <v>91</v>
      </c>
      <c r="AV129" s="135" t="s">
        <v>39</v>
      </c>
      <c r="AW129" s="135" t="s">
        <v>61</v>
      </c>
      <c r="AX129" s="135" t="s">
        <v>37</v>
      </c>
      <c r="AY129" s="135" t="s">
        <v>81</v>
      </c>
    </row>
    <row r="130" spans="2:65" s="5" customFormat="1" ht="15.75" customHeight="1">
      <c r="B130" s="16"/>
      <c r="C130" s="103" t="s">
        <v>91</v>
      </c>
      <c r="D130" s="103" t="s">
        <v>84</v>
      </c>
      <c r="E130" s="104" t="s">
        <v>158</v>
      </c>
      <c r="F130" s="105" t="s">
        <v>159</v>
      </c>
      <c r="G130" s="106" t="s">
        <v>128</v>
      </c>
      <c r="H130" s="107">
        <v>57.284</v>
      </c>
      <c r="I130" s="108"/>
      <c r="J130" s="109">
        <f>ROUND($I$130*$H$130,2)</f>
        <v>0</v>
      </c>
      <c r="K130" s="105" t="s">
        <v>129</v>
      </c>
      <c r="L130" s="32"/>
      <c r="M130" s="110"/>
      <c r="N130" s="111" t="s">
        <v>26</v>
      </c>
      <c r="O130" s="17"/>
      <c r="P130" s="17"/>
      <c r="Q130" s="112">
        <v>0.0052</v>
      </c>
      <c r="R130" s="112">
        <f>$Q$130*$H$130</f>
        <v>0.2978768</v>
      </c>
      <c r="S130" s="112">
        <v>0</v>
      </c>
      <c r="T130" s="113">
        <f>$S$130*$H$130</f>
        <v>0</v>
      </c>
      <c r="AR130" s="47" t="s">
        <v>94</v>
      </c>
      <c r="AT130" s="47" t="s">
        <v>84</v>
      </c>
      <c r="AU130" s="47" t="s">
        <v>91</v>
      </c>
      <c r="AY130" s="5" t="s">
        <v>81</v>
      </c>
      <c r="BE130" s="114">
        <f>IF($N$130="základní",$J$130,0)</f>
        <v>0</v>
      </c>
      <c r="BF130" s="114">
        <f>IF($N$130="snížená",$J$130,0)</f>
        <v>0</v>
      </c>
      <c r="BG130" s="114">
        <f>IF($N$130="zákl. přenesená",$J$130,0)</f>
        <v>0</v>
      </c>
      <c r="BH130" s="114">
        <f>IF($N$130="sníž. přenesená",$J$130,0)</f>
        <v>0</v>
      </c>
      <c r="BI130" s="114">
        <f>IF($N$130="nulová",$J$130,0)</f>
        <v>0</v>
      </c>
      <c r="BJ130" s="47" t="s">
        <v>8</v>
      </c>
      <c r="BK130" s="114">
        <f>ROUND($I$130*$H$130,2)</f>
        <v>0</v>
      </c>
      <c r="BL130" s="47" t="s">
        <v>94</v>
      </c>
      <c r="BM130" s="47" t="s">
        <v>572</v>
      </c>
    </row>
    <row r="131" spans="2:47" s="5" customFormat="1" ht="27" customHeight="1">
      <c r="B131" s="16"/>
      <c r="C131" s="17"/>
      <c r="D131" s="115" t="s">
        <v>87</v>
      </c>
      <c r="E131" s="17"/>
      <c r="F131" s="116" t="s">
        <v>160</v>
      </c>
      <c r="G131" s="17"/>
      <c r="H131" s="17"/>
      <c r="J131" s="17"/>
      <c r="K131" s="17"/>
      <c r="L131" s="32"/>
      <c r="M131" s="35"/>
      <c r="N131" s="17"/>
      <c r="O131" s="17"/>
      <c r="P131" s="17"/>
      <c r="Q131" s="17"/>
      <c r="R131" s="17"/>
      <c r="S131" s="17"/>
      <c r="T131" s="36"/>
      <c r="AT131" s="5" t="s">
        <v>87</v>
      </c>
      <c r="AU131" s="5" t="s">
        <v>91</v>
      </c>
    </row>
    <row r="132" spans="2:51" s="5" customFormat="1" ht="15.75" customHeight="1">
      <c r="B132" s="128"/>
      <c r="C132" s="129"/>
      <c r="D132" s="127" t="s">
        <v>130</v>
      </c>
      <c r="E132" s="129"/>
      <c r="F132" s="130" t="s">
        <v>573</v>
      </c>
      <c r="G132" s="129"/>
      <c r="H132" s="131">
        <v>57.284</v>
      </c>
      <c r="J132" s="129"/>
      <c r="K132" s="129"/>
      <c r="L132" s="132"/>
      <c r="M132" s="133"/>
      <c r="N132" s="129"/>
      <c r="O132" s="129"/>
      <c r="P132" s="129"/>
      <c r="Q132" s="129"/>
      <c r="R132" s="129"/>
      <c r="S132" s="129"/>
      <c r="T132" s="134"/>
      <c r="AT132" s="135" t="s">
        <v>130</v>
      </c>
      <c r="AU132" s="135" t="s">
        <v>91</v>
      </c>
      <c r="AV132" s="135" t="s">
        <v>39</v>
      </c>
      <c r="AW132" s="135" t="s">
        <v>61</v>
      </c>
      <c r="AX132" s="135" t="s">
        <v>37</v>
      </c>
      <c r="AY132" s="135" t="s">
        <v>81</v>
      </c>
    </row>
    <row r="133" spans="2:63" s="90" customFormat="1" ht="30.75" customHeight="1">
      <c r="B133" s="91"/>
      <c r="C133" s="92"/>
      <c r="D133" s="92" t="s">
        <v>36</v>
      </c>
      <c r="E133" s="101" t="s">
        <v>93</v>
      </c>
      <c r="F133" s="101" t="s">
        <v>165</v>
      </c>
      <c r="G133" s="92"/>
      <c r="H133" s="92"/>
      <c r="J133" s="102">
        <f>$BK$133</f>
        <v>0</v>
      </c>
      <c r="K133" s="92"/>
      <c r="L133" s="95"/>
      <c r="M133" s="96"/>
      <c r="N133" s="92"/>
      <c r="O133" s="92"/>
      <c r="P133" s="97">
        <f>$P$134+$P$137</f>
        <v>0</v>
      </c>
      <c r="Q133" s="92"/>
      <c r="R133" s="97">
        <f>$R$134+$R$137</f>
        <v>0</v>
      </c>
      <c r="S133" s="92"/>
      <c r="T133" s="98">
        <f>$T$134+$T$137</f>
        <v>0.081</v>
      </c>
      <c r="AR133" s="99" t="s">
        <v>8</v>
      </c>
      <c r="AT133" s="99" t="s">
        <v>36</v>
      </c>
      <c r="AU133" s="99" t="s">
        <v>8</v>
      </c>
      <c r="AY133" s="99" t="s">
        <v>81</v>
      </c>
      <c r="BK133" s="100">
        <f>$BK$134+$BK$137</f>
        <v>0</v>
      </c>
    </row>
    <row r="134" spans="2:63" s="90" customFormat="1" ht="15.75" customHeight="1">
      <c r="B134" s="91"/>
      <c r="C134" s="92"/>
      <c r="D134" s="92" t="s">
        <v>36</v>
      </c>
      <c r="E134" s="101" t="s">
        <v>166</v>
      </c>
      <c r="F134" s="101" t="s">
        <v>167</v>
      </c>
      <c r="G134" s="92"/>
      <c r="H134" s="92"/>
      <c r="J134" s="102">
        <f>$BK$134</f>
        <v>0</v>
      </c>
      <c r="K134" s="92"/>
      <c r="L134" s="95"/>
      <c r="M134" s="96"/>
      <c r="N134" s="92"/>
      <c r="O134" s="92"/>
      <c r="P134" s="97">
        <f>SUM($P$135:$P$136)</f>
        <v>0</v>
      </c>
      <c r="Q134" s="92"/>
      <c r="R134" s="97">
        <f>SUM($R$135:$R$136)</f>
        <v>0</v>
      </c>
      <c r="S134" s="92"/>
      <c r="T134" s="98">
        <f>SUM($T$135:$T$136)</f>
        <v>0.081</v>
      </c>
      <c r="AR134" s="99" t="s">
        <v>8</v>
      </c>
      <c r="AT134" s="99" t="s">
        <v>36</v>
      </c>
      <c r="AU134" s="99" t="s">
        <v>39</v>
      </c>
      <c r="AY134" s="99" t="s">
        <v>81</v>
      </c>
      <c r="BK134" s="100">
        <f>SUM($BK$135:$BK$136)</f>
        <v>0</v>
      </c>
    </row>
    <row r="135" spans="2:65" s="5" customFormat="1" ht="15.75" customHeight="1">
      <c r="B135" s="16"/>
      <c r="C135" s="103" t="s">
        <v>186</v>
      </c>
      <c r="D135" s="103" t="s">
        <v>84</v>
      </c>
      <c r="E135" s="104" t="s">
        <v>574</v>
      </c>
      <c r="F135" s="105" t="s">
        <v>575</v>
      </c>
      <c r="G135" s="106" t="s">
        <v>134</v>
      </c>
      <c r="H135" s="107">
        <v>1</v>
      </c>
      <c r="I135" s="108"/>
      <c r="J135" s="109">
        <f>ROUND($I$135*$H$135,2)</f>
        <v>0</v>
      </c>
      <c r="K135" s="105" t="s">
        <v>129</v>
      </c>
      <c r="L135" s="32"/>
      <c r="M135" s="110"/>
      <c r="N135" s="111" t="s">
        <v>26</v>
      </c>
      <c r="O135" s="17"/>
      <c r="P135" s="17"/>
      <c r="Q135" s="112">
        <v>0</v>
      </c>
      <c r="R135" s="112">
        <f>$Q$135*$H$135</f>
        <v>0</v>
      </c>
      <c r="S135" s="112">
        <v>0.081</v>
      </c>
      <c r="T135" s="113">
        <f>$S$135*$H$135</f>
        <v>0.081</v>
      </c>
      <c r="AR135" s="47" t="s">
        <v>94</v>
      </c>
      <c r="AT135" s="47" t="s">
        <v>84</v>
      </c>
      <c r="AU135" s="47" t="s">
        <v>91</v>
      </c>
      <c r="AY135" s="5" t="s">
        <v>81</v>
      </c>
      <c r="BE135" s="114">
        <f>IF($N$135="základní",$J$135,0)</f>
        <v>0</v>
      </c>
      <c r="BF135" s="114">
        <f>IF($N$135="snížená",$J$135,0)</f>
        <v>0</v>
      </c>
      <c r="BG135" s="114">
        <f>IF($N$135="zákl. přenesená",$J$135,0)</f>
        <v>0</v>
      </c>
      <c r="BH135" s="114">
        <f>IF($N$135="sníž. přenesená",$J$135,0)</f>
        <v>0</v>
      </c>
      <c r="BI135" s="114">
        <f>IF($N$135="nulová",$J$135,0)</f>
        <v>0</v>
      </c>
      <c r="BJ135" s="47" t="s">
        <v>8</v>
      </c>
      <c r="BK135" s="114">
        <f>ROUND($I$135*$H$135,2)</f>
        <v>0</v>
      </c>
      <c r="BL135" s="47" t="s">
        <v>94</v>
      </c>
      <c r="BM135" s="47" t="s">
        <v>576</v>
      </c>
    </row>
    <row r="136" spans="2:47" s="5" customFormat="1" ht="27" customHeight="1">
      <c r="B136" s="16"/>
      <c r="C136" s="17"/>
      <c r="D136" s="115" t="s">
        <v>87</v>
      </c>
      <c r="E136" s="17"/>
      <c r="F136" s="116" t="s">
        <v>577</v>
      </c>
      <c r="G136" s="17"/>
      <c r="H136" s="17"/>
      <c r="J136" s="17"/>
      <c r="K136" s="17"/>
      <c r="L136" s="32"/>
      <c r="M136" s="35"/>
      <c r="N136" s="17"/>
      <c r="O136" s="17"/>
      <c r="P136" s="17"/>
      <c r="Q136" s="17"/>
      <c r="R136" s="17"/>
      <c r="S136" s="17"/>
      <c r="T136" s="36"/>
      <c r="AT136" s="5" t="s">
        <v>87</v>
      </c>
      <c r="AU136" s="5" t="s">
        <v>91</v>
      </c>
    </row>
    <row r="137" spans="2:63" s="90" customFormat="1" ht="23.25" customHeight="1">
      <c r="B137" s="91"/>
      <c r="C137" s="92"/>
      <c r="D137" s="92" t="s">
        <v>36</v>
      </c>
      <c r="E137" s="101" t="s">
        <v>168</v>
      </c>
      <c r="F137" s="101" t="s">
        <v>169</v>
      </c>
      <c r="G137" s="92"/>
      <c r="H137" s="92"/>
      <c r="J137" s="102">
        <f>$BK$137</f>
        <v>0</v>
      </c>
      <c r="K137" s="92"/>
      <c r="L137" s="95"/>
      <c r="M137" s="96"/>
      <c r="N137" s="92"/>
      <c r="O137" s="92"/>
      <c r="P137" s="97">
        <f>SUM($P$138:$P$148)</f>
        <v>0</v>
      </c>
      <c r="Q137" s="92"/>
      <c r="R137" s="97">
        <f>SUM($R$138:$R$148)</f>
        <v>0</v>
      </c>
      <c r="S137" s="92"/>
      <c r="T137" s="98">
        <f>SUM($T$138:$T$148)</f>
        <v>0</v>
      </c>
      <c r="AR137" s="99" t="s">
        <v>8</v>
      </c>
      <c r="AT137" s="99" t="s">
        <v>36</v>
      </c>
      <c r="AU137" s="99" t="s">
        <v>39</v>
      </c>
      <c r="AY137" s="99" t="s">
        <v>81</v>
      </c>
      <c r="BK137" s="100">
        <f>SUM($BK$138:$BK$148)</f>
        <v>0</v>
      </c>
    </row>
    <row r="138" spans="2:65" s="5" customFormat="1" ht="15.75" customHeight="1">
      <c r="B138" s="16"/>
      <c r="C138" s="103" t="s">
        <v>100</v>
      </c>
      <c r="D138" s="103" t="s">
        <v>84</v>
      </c>
      <c r="E138" s="104" t="s">
        <v>170</v>
      </c>
      <c r="F138" s="105" t="s">
        <v>171</v>
      </c>
      <c r="G138" s="106" t="s">
        <v>89</v>
      </c>
      <c r="H138" s="107">
        <v>0.262</v>
      </c>
      <c r="I138" s="108"/>
      <c r="J138" s="109">
        <f>ROUND($I$138*$H$138,2)</f>
        <v>0</v>
      </c>
      <c r="K138" s="105" t="s">
        <v>129</v>
      </c>
      <c r="L138" s="32"/>
      <c r="M138" s="110"/>
      <c r="N138" s="111" t="s">
        <v>26</v>
      </c>
      <c r="O138" s="17"/>
      <c r="P138" s="17"/>
      <c r="Q138" s="112">
        <v>0</v>
      </c>
      <c r="R138" s="112">
        <f>$Q$138*$H$138</f>
        <v>0</v>
      </c>
      <c r="S138" s="112">
        <v>0</v>
      </c>
      <c r="T138" s="113">
        <f>$S$138*$H$138</f>
        <v>0</v>
      </c>
      <c r="AR138" s="47" t="s">
        <v>94</v>
      </c>
      <c r="AT138" s="47" t="s">
        <v>84</v>
      </c>
      <c r="AU138" s="47" t="s">
        <v>91</v>
      </c>
      <c r="AY138" s="5" t="s">
        <v>81</v>
      </c>
      <c r="BE138" s="114">
        <f>IF($N$138="základní",$J$138,0)</f>
        <v>0</v>
      </c>
      <c r="BF138" s="114">
        <f>IF($N$138="snížená",$J$138,0)</f>
        <v>0</v>
      </c>
      <c r="BG138" s="114">
        <f>IF($N$138="zákl. přenesená",$J$138,0)</f>
        <v>0</v>
      </c>
      <c r="BH138" s="114">
        <f>IF($N$138="sníž. přenesená",$J$138,0)</f>
        <v>0</v>
      </c>
      <c r="BI138" s="114">
        <f>IF($N$138="nulová",$J$138,0)</f>
        <v>0</v>
      </c>
      <c r="BJ138" s="47" t="s">
        <v>8</v>
      </c>
      <c r="BK138" s="114">
        <f>ROUND($I$138*$H$138,2)</f>
        <v>0</v>
      </c>
      <c r="BL138" s="47" t="s">
        <v>94</v>
      </c>
      <c r="BM138" s="47" t="s">
        <v>578</v>
      </c>
    </row>
    <row r="139" spans="2:47" s="5" customFormat="1" ht="16.5" customHeight="1">
      <c r="B139" s="16"/>
      <c r="C139" s="17"/>
      <c r="D139" s="115" t="s">
        <v>87</v>
      </c>
      <c r="E139" s="17"/>
      <c r="F139" s="116" t="s">
        <v>172</v>
      </c>
      <c r="G139" s="17"/>
      <c r="H139" s="17"/>
      <c r="J139" s="17"/>
      <c r="K139" s="17"/>
      <c r="L139" s="32"/>
      <c r="M139" s="35"/>
      <c r="N139" s="17"/>
      <c r="O139" s="17"/>
      <c r="P139" s="17"/>
      <c r="Q139" s="17"/>
      <c r="R139" s="17"/>
      <c r="S139" s="17"/>
      <c r="T139" s="36"/>
      <c r="AT139" s="5" t="s">
        <v>87</v>
      </c>
      <c r="AU139" s="5" t="s">
        <v>91</v>
      </c>
    </row>
    <row r="140" spans="2:65" s="5" customFormat="1" ht="15.75" customHeight="1">
      <c r="B140" s="16"/>
      <c r="C140" s="103" t="s">
        <v>93</v>
      </c>
      <c r="D140" s="103" t="s">
        <v>84</v>
      </c>
      <c r="E140" s="104" t="s">
        <v>174</v>
      </c>
      <c r="F140" s="105" t="s">
        <v>175</v>
      </c>
      <c r="G140" s="106" t="s">
        <v>89</v>
      </c>
      <c r="H140" s="107">
        <v>2.62</v>
      </c>
      <c r="I140" s="108"/>
      <c r="J140" s="109">
        <f>ROUND($I$140*$H$140,2)</f>
        <v>0</v>
      </c>
      <c r="K140" s="105" t="s">
        <v>129</v>
      </c>
      <c r="L140" s="32"/>
      <c r="M140" s="110"/>
      <c r="N140" s="111" t="s">
        <v>26</v>
      </c>
      <c r="O140" s="17"/>
      <c r="P140" s="17"/>
      <c r="Q140" s="112">
        <v>0</v>
      </c>
      <c r="R140" s="112">
        <f>$Q$140*$H$140</f>
        <v>0</v>
      </c>
      <c r="S140" s="112">
        <v>0</v>
      </c>
      <c r="T140" s="113">
        <f>$S$140*$H$140</f>
        <v>0</v>
      </c>
      <c r="AR140" s="47" t="s">
        <v>94</v>
      </c>
      <c r="AT140" s="47" t="s">
        <v>84</v>
      </c>
      <c r="AU140" s="47" t="s">
        <v>91</v>
      </c>
      <c r="AY140" s="5" t="s">
        <v>81</v>
      </c>
      <c r="BE140" s="114">
        <f>IF($N$140="základní",$J$140,0)</f>
        <v>0</v>
      </c>
      <c r="BF140" s="114">
        <f>IF($N$140="snížená",$J$140,0)</f>
        <v>0</v>
      </c>
      <c r="BG140" s="114">
        <f>IF($N$140="zákl. přenesená",$J$140,0)</f>
        <v>0</v>
      </c>
      <c r="BH140" s="114">
        <f>IF($N$140="sníž. přenesená",$J$140,0)</f>
        <v>0</v>
      </c>
      <c r="BI140" s="114">
        <f>IF($N$140="nulová",$J$140,0)</f>
        <v>0</v>
      </c>
      <c r="BJ140" s="47" t="s">
        <v>8</v>
      </c>
      <c r="BK140" s="114">
        <f>ROUND($I$140*$H$140,2)</f>
        <v>0</v>
      </c>
      <c r="BL140" s="47" t="s">
        <v>94</v>
      </c>
      <c r="BM140" s="47" t="s">
        <v>579</v>
      </c>
    </row>
    <row r="141" spans="2:47" s="5" customFormat="1" ht="27" customHeight="1">
      <c r="B141" s="16"/>
      <c r="C141" s="17"/>
      <c r="D141" s="115" t="s">
        <v>87</v>
      </c>
      <c r="E141" s="17"/>
      <c r="F141" s="116" t="s">
        <v>176</v>
      </c>
      <c r="G141" s="17"/>
      <c r="H141" s="17"/>
      <c r="J141" s="17"/>
      <c r="K141" s="17"/>
      <c r="L141" s="32"/>
      <c r="M141" s="35"/>
      <c r="N141" s="17"/>
      <c r="O141" s="17"/>
      <c r="P141" s="17"/>
      <c r="Q141" s="17"/>
      <c r="R141" s="17"/>
      <c r="S141" s="17"/>
      <c r="T141" s="36"/>
      <c r="AT141" s="5" t="s">
        <v>87</v>
      </c>
      <c r="AU141" s="5" t="s">
        <v>91</v>
      </c>
    </row>
    <row r="142" spans="2:51" s="5" customFormat="1" ht="15.75" customHeight="1">
      <c r="B142" s="128"/>
      <c r="C142" s="129"/>
      <c r="D142" s="127" t="s">
        <v>130</v>
      </c>
      <c r="E142" s="129"/>
      <c r="F142" s="130" t="s">
        <v>580</v>
      </c>
      <c r="G142" s="129"/>
      <c r="H142" s="131">
        <v>2.62</v>
      </c>
      <c r="J142" s="129"/>
      <c r="K142" s="129"/>
      <c r="L142" s="132"/>
      <c r="M142" s="133"/>
      <c r="N142" s="129"/>
      <c r="O142" s="129"/>
      <c r="P142" s="129"/>
      <c r="Q142" s="129"/>
      <c r="R142" s="129"/>
      <c r="S142" s="129"/>
      <c r="T142" s="134"/>
      <c r="AT142" s="135" t="s">
        <v>130</v>
      </c>
      <c r="AU142" s="135" t="s">
        <v>91</v>
      </c>
      <c r="AV142" s="135" t="s">
        <v>39</v>
      </c>
      <c r="AW142" s="135" t="s">
        <v>37</v>
      </c>
      <c r="AX142" s="135" t="s">
        <v>8</v>
      </c>
      <c r="AY142" s="135" t="s">
        <v>81</v>
      </c>
    </row>
    <row r="143" spans="2:65" s="5" customFormat="1" ht="15.75" customHeight="1">
      <c r="B143" s="16"/>
      <c r="C143" s="103" t="s">
        <v>12</v>
      </c>
      <c r="D143" s="103" t="s">
        <v>84</v>
      </c>
      <c r="E143" s="104" t="s">
        <v>178</v>
      </c>
      <c r="F143" s="105" t="s">
        <v>179</v>
      </c>
      <c r="G143" s="106" t="s">
        <v>89</v>
      </c>
      <c r="H143" s="107">
        <v>0.262</v>
      </c>
      <c r="I143" s="108"/>
      <c r="J143" s="109">
        <f>ROUND($I$143*$H$143,2)</f>
        <v>0</v>
      </c>
      <c r="K143" s="105" t="s">
        <v>129</v>
      </c>
      <c r="L143" s="32"/>
      <c r="M143" s="110"/>
      <c r="N143" s="111" t="s">
        <v>26</v>
      </c>
      <c r="O143" s="17"/>
      <c r="P143" s="17"/>
      <c r="Q143" s="112">
        <v>0</v>
      </c>
      <c r="R143" s="112">
        <f>$Q$143*$H$143</f>
        <v>0</v>
      </c>
      <c r="S143" s="112">
        <v>0</v>
      </c>
      <c r="T143" s="113">
        <f>$S$143*$H$143</f>
        <v>0</v>
      </c>
      <c r="AR143" s="47" t="s">
        <v>94</v>
      </c>
      <c r="AT143" s="47" t="s">
        <v>84</v>
      </c>
      <c r="AU143" s="47" t="s">
        <v>91</v>
      </c>
      <c r="AY143" s="5" t="s">
        <v>81</v>
      </c>
      <c r="BE143" s="114">
        <f>IF($N$143="základní",$J$143,0)</f>
        <v>0</v>
      </c>
      <c r="BF143" s="114">
        <f>IF($N$143="snížená",$J$143,0)</f>
        <v>0</v>
      </c>
      <c r="BG143" s="114">
        <f>IF($N$143="zákl. přenesená",$J$143,0)</f>
        <v>0</v>
      </c>
      <c r="BH143" s="114">
        <f>IF($N$143="sníž. přenesená",$J$143,0)</f>
        <v>0</v>
      </c>
      <c r="BI143" s="114">
        <f>IF($N$143="nulová",$J$143,0)</f>
        <v>0</v>
      </c>
      <c r="BJ143" s="47" t="s">
        <v>8</v>
      </c>
      <c r="BK143" s="114">
        <f>ROUND($I$143*$H$143,2)</f>
        <v>0</v>
      </c>
      <c r="BL143" s="47" t="s">
        <v>94</v>
      </c>
      <c r="BM143" s="47" t="s">
        <v>581</v>
      </c>
    </row>
    <row r="144" spans="2:47" s="5" customFormat="1" ht="16.5" customHeight="1">
      <c r="B144" s="16"/>
      <c r="C144" s="17"/>
      <c r="D144" s="115" t="s">
        <v>87</v>
      </c>
      <c r="E144" s="17"/>
      <c r="F144" s="116" t="s">
        <v>179</v>
      </c>
      <c r="G144" s="17"/>
      <c r="H144" s="17"/>
      <c r="J144" s="17"/>
      <c r="K144" s="17"/>
      <c r="L144" s="32"/>
      <c r="M144" s="35"/>
      <c r="N144" s="17"/>
      <c r="O144" s="17"/>
      <c r="P144" s="17"/>
      <c r="Q144" s="17"/>
      <c r="R144" s="17"/>
      <c r="S144" s="17"/>
      <c r="T144" s="36"/>
      <c r="AT144" s="5" t="s">
        <v>87</v>
      </c>
      <c r="AU144" s="5" t="s">
        <v>91</v>
      </c>
    </row>
    <row r="145" spans="2:65" s="5" customFormat="1" ht="15.75" customHeight="1">
      <c r="B145" s="16"/>
      <c r="C145" s="103" t="s">
        <v>40</v>
      </c>
      <c r="D145" s="103" t="s">
        <v>84</v>
      </c>
      <c r="E145" s="104" t="s">
        <v>181</v>
      </c>
      <c r="F145" s="105" t="s">
        <v>182</v>
      </c>
      <c r="G145" s="106" t="s">
        <v>89</v>
      </c>
      <c r="H145" s="107">
        <v>0.262</v>
      </c>
      <c r="I145" s="108"/>
      <c r="J145" s="109">
        <f>ROUND($I$145*$H$145,2)</f>
        <v>0</v>
      </c>
      <c r="K145" s="105" t="s">
        <v>129</v>
      </c>
      <c r="L145" s="32"/>
      <c r="M145" s="110"/>
      <c r="N145" s="111" t="s">
        <v>26</v>
      </c>
      <c r="O145" s="17"/>
      <c r="P145" s="17"/>
      <c r="Q145" s="112">
        <v>0</v>
      </c>
      <c r="R145" s="112">
        <f>$Q$145*$H$145</f>
        <v>0</v>
      </c>
      <c r="S145" s="112">
        <v>0</v>
      </c>
      <c r="T145" s="113">
        <f>$S$145*$H$145</f>
        <v>0</v>
      </c>
      <c r="AR145" s="47" t="s">
        <v>94</v>
      </c>
      <c r="AT145" s="47" t="s">
        <v>84</v>
      </c>
      <c r="AU145" s="47" t="s">
        <v>91</v>
      </c>
      <c r="AY145" s="5" t="s">
        <v>81</v>
      </c>
      <c r="BE145" s="114">
        <f>IF($N$145="základní",$J$145,0)</f>
        <v>0</v>
      </c>
      <c r="BF145" s="114">
        <f>IF($N$145="snížená",$J$145,0)</f>
        <v>0</v>
      </c>
      <c r="BG145" s="114">
        <f>IF($N$145="zákl. přenesená",$J$145,0)</f>
        <v>0</v>
      </c>
      <c r="BH145" s="114">
        <f>IF($N$145="sníž. přenesená",$J$145,0)</f>
        <v>0</v>
      </c>
      <c r="BI145" s="114">
        <f>IF($N$145="nulová",$J$145,0)</f>
        <v>0</v>
      </c>
      <c r="BJ145" s="47" t="s">
        <v>8</v>
      </c>
      <c r="BK145" s="114">
        <f>ROUND($I$145*$H$145,2)</f>
        <v>0</v>
      </c>
      <c r="BL145" s="47" t="s">
        <v>94</v>
      </c>
      <c r="BM145" s="47" t="s">
        <v>582</v>
      </c>
    </row>
    <row r="146" spans="2:47" s="5" customFormat="1" ht="16.5" customHeight="1">
      <c r="B146" s="16"/>
      <c r="C146" s="17"/>
      <c r="D146" s="115" t="s">
        <v>87</v>
      </c>
      <c r="E146" s="17"/>
      <c r="F146" s="116" t="s">
        <v>183</v>
      </c>
      <c r="G146" s="17"/>
      <c r="H146" s="17"/>
      <c r="J146" s="17"/>
      <c r="K146" s="17"/>
      <c r="L146" s="32"/>
      <c r="M146" s="35"/>
      <c r="N146" s="17"/>
      <c r="O146" s="17"/>
      <c r="P146" s="17"/>
      <c r="Q146" s="17"/>
      <c r="R146" s="17"/>
      <c r="S146" s="17"/>
      <c r="T146" s="36"/>
      <c r="AT146" s="5" t="s">
        <v>87</v>
      </c>
      <c r="AU146" s="5" t="s">
        <v>91</v>
      </c>
    </row>
    <row r="147" spans="2:65" s="5" customFormat="1" ht="15.75" customHeight="1">
      <c r="B147" s="16"/>
      <c r="C147" s="103" t="s">
        <v>41</v>
      </c>
      <c r="D147" s="103" t="s">
        <v>84</v>
      </c>
      <c r="E147" s="104" t="s">
        <v>314</v>
      </c>
      <c r="F147" s="105" t="s">
        <v>315</v>
      </c>
      <c r="G147" s="106" t="s">
        <v>89</v>
      </c>
      <c r="H147" s="107">
        <v>1.499</v>
      </c>
      <c r="I147" s="108"/>
      <c r="J147" s="109">
        <f>ROUND($I$147*$H$147,2)</f>
        <v>0</v>
      </c>
      <c r="K147" s="105" t="s">
        <v>129</v>
      </c>
      <c r="L147" s="32"/>
      <c r="M147" s="110"/>
      <c r="N147" s="111" t="s">
        <v>26</v>
      </c>
      <c r="O147" s="17"/>
      <c r="P147" s="17"/>
      <c r="Q147" s="112">
        <v>0</v>
      </c>
      <c r="R147" s="112">
        <f>$Q$147*$H$147</f>
        <v>0</v>
      </c>
      <c r="S147" s="112">
        <v>0</v>
      </c>
      <c r="T147" s="113">
        <f>$S$147*$H$147</f>
        <v>0</v>
      </c>
      <c r="AR147" s="47" t="s">
        <v>94</v>
      </c>
      <c r="AT147" s="47" t="s">
        <v>84</v>
      </c>
      <c r="AU147" s="47" t="s">
        <v>91</v>
      </c>
      <c r="AY147" s="5" t="s">
        <v>81</v>
      </c>
      <c r="BE147" s="114">
        <f>IF($N$147="základní",$J$147,0)</f>
        <v>0</v>
      </c>
      <c r="BF147" s="114">
        <f>IF($N$147="snížená",$J$147,0)</f>
        <v>0</v>
      </c>
      <c r="BG147" s="114">
        <f>IF($N$147="zákl. přenesená",$J$147,0)</f>
        <v>0</v>
      </c>
      <c r="BH147" s="114">
        <f>IF($N$147="sníž. přenesená",$J$147,0)</f>
        <v>0</v>
      </c>
      <c r="BI147" s="114">
        <f>IF($N$147="nulová",$J$147,0)</f>
        <v>0</v>
      </c>
      <c r="BJ147" s="47" t="s">
        <v>8</v>
      </c>
      <c r="BK147" s="114">
        <f>ROUND($I$147*$H$147,2)</f>
        <v>0</v>
      </c>
      <c r="BL147" s="47" t="s">
        <v>94</v>
      </c>
      <c r="BM147" s="47" t="s">
        <v>583</v>
      </c>
    </row>
    <row r="148" spans="2:47" s="5" customFormat="1" ht="38.25" customHeight="1">
      <c r="B148" s="16"/>
      <c r="C148" s="17"/>
      <c r="D148" s="115" t="s">
        <v>87</v>
      </c>
      <c r="E148" s="17"/>
      <c r="F148" s="116" t="s">
        <v>317</v>
      </c>
      <c r="G148" s="17"/>
      <c r="H148" s="17"/>
      <c r="J148" s="17"/>
      <c r="K148" s="17"/>
      <c r="L148" s="32"/>
      <c r="M148" s="35"/>
      <c r="N148" s="17"/>
      <c r="O148" s="17"/>
      <c r="P148" s="17"/>
      <c r="Q148" s="17"/>
      <c r="R148" s="17"/>
      <c r="S148" s="17"/>
      <c r="T148" s="36"/>
      <c r="AT148" s="5" t="s">
        <v>87</v>
      </c>
      <c r="AU148" s="5" t="s">
        <v>91</v>
      </c>
    </row>
    <row r="149" spans="2:63" s="90" customFormat="1" ht="37.5" customHeight="1">
      <c r="B149" s="91"/>
      <c r="C149" s="92"/>
      <c r="D149" s="92" t="s">
        <v>36</v>
      </c>
      <c r="E149" s="93" t="s">
        <v>79</v>
      </c>
      <c r="F149" s="93" t="s">
        <v>80</v>
      </c>
      <c r="G149" s="92"/>
      <c r="H149" s="92"/>
      <c r="J149" s="94">
        <f>$BK$149</f>
        <v>0</v>
      </c>
      <c r="K149" s="92"/>
      <c r="L149" s="95"/>
      <c r="M149" s="96"/>
      <c r="N149" s="92"/>
      <c r="O149" s="92"/>
      <c r="P149" s="97">
        <f>$P$150+$P$162+$P$176+$P$193+$P$208+$P$212+$P$227</f>
        <v>0</v>
      </c>
      <c r="Q149" s="92"/>
      <c r="R149" s="97">
        <f>$R$150+$R$162+$R$176+$R$193+$R$208+$R$212+$R$227</f>
        <v>0.28152598000000006</v>
      </c>
      <c r="S149" s="92"/>
      <c r="T149" s="98">
        <f>$T$150+$T$162+$T$176+$T$193+$T$208+$T$212+$T$227</f>
        <v>0.180591</v>
      </c>
      <c r="AR149" s="99" t="s">
        <v>39</v>
      </c>
      <c r="AT149" s="99" t="s">
        <v>36</v>
      </c>
      <c r="AU149" s="99" t="s">
        <v>37</v>
      </c>
      <c r="AY149" s="99" t="s">
        <v>81</v>
      </c>
      <c r="BK149" s="100">
        <f>$BK$150+$BK$162+$BK$176+$BK$193+$BK$208+$BK$212+$BK$227</f>
        <v>0</v>
      </c>
    </row>
    <row r="150" spans="2:63" s="90" customFormat="1" ht="21" customHeight="1">
      <c r="B150" s="91"/>
      <c r="C150" s="92"/>
      <c r="D150" s="92" t="s">
        <v>36</v>
      </c>
      <c r="E150" s="101" t="s">
        <v>584</v>
      </c>
      <c r="F150" s="101" t="s">
        <v>585</v>
      </c>
      <c r="G150" s="92"/>
      <c r="H150" s="92"/>
      <c r="J150" s="102">
        <f>$BK$150</f>
        <v>0</v>
      </c>
      <c r="K150" s="92"/>
      <c r="L150" s="95"/>
      <c r="M150" s="96"/>
      <c r="N150" s="92"/>
      <c r="O150" s="92"/>
      <c r="P150" s="97">
        <f>SUM($P$151:$P$161)</f>
        <v>0</v>
      </c>
      <c r="Q150" s="92"/>
      <c r="R150" s="97">
        <f>SUM($R$151:$R$161)</f>
        <v>0.00204</v>
      </c>
      <c r="S150" s="92"/>
      <c r="T150" s="98">
        <f>SUM($T$151:$T$161)</f>
        <v>0.02052</v>
      </c>
      <c r="AR150" s="99" t="s">
        <v>39</v>
      </c>
      <c r="AT150" s="99" t="s">
        <v>36</v>
      </c>
      <c r="AU150" s="99" t="s">
        <v>8</v>
      </c>
      <c r="AY150" s="99" t="s">
        <v>81</v>
      </c>
      <c r="BK150" s="100">
        <f>SUM($BK$151:$BK$161)</f>
        <v>0</v>
      </c>
    </row>
    <row r="151" spans="2:65" s="5" customFormat="1" ht="15.75" customHeight="1">
      <c r="B151" s="16"/>
      <c r="C151" s="103" t="s">
        <v>263</v>
      </c>
      <c r="D151" s="103" t="s">
        <v>84</v>
      </c>
      <c r="E151" s="104" t="s">
        <v>586</v>
      </c>
      <c r="F151" s="105" t="s">
        <v>587</v>
      </c>
      <c r="G151" s="106" t="s">
        <v>134</v>
      </c>
      <c r="H151" s="107">
        <v>1</v>
      </c>
      <c r="I151" s="108"/>
      <c r="J151" s="109">
        <f>ROUND($I$151*$H$151,2)</f>
        <v>0</v>
      </c>
      <c r="K151" s="105" t="s">
        <v>129</v>
      </c>
      <c r="L151" s="32"/>
      <c r="M151" s="110"/>
      <c r="N151" s="111" t="s">
        <v>26</v>
      </c>
      <c r="O151" s="17"/>
      <c r="P151" s="17"/>
      <c r="Q151" s="112">
        <v>0.00184</v>
      </c>
      <c r="R151" s="112">
        <f>$Q$151*$H$151</f>
        <v>0.00184</v>
      </c>
      <c r="S151" s="112">
        <v>0</v>
      </c>
      <c r="T151" s="113">
        <f>$S$151*$H$151</f>
        <v>0</v>
      </c>
      <c r="AR151" s="47" t="s">
        <v>86</v>
      </c>
      <c r="AT151" s="47" t="s">
        <v>84</v>
      </c>
      <c r="AU151" s="47" t="s">
        <v>39</v>
      </c>
      <c r="AY151" s="5" t="s">
        <v>81</v>
      </c>
      <c r="BE151" s="114">
        <f>IF($N$151="základní",$J$151,0)</f>
        <v>0</v>
      </c>
      <c r="BF151" s="114">
        <f>IF($N$151="snížená",$J$151,0)</f>
        <v>0</v>
      </c>
      <c r="BG151" s="114">
        <f>IF($N$151="zákl. přenesená",$J$151,0)</f>
        <v>0</v>
      </c>
      <c r="BH151" s="114">
        <f>IF($N$151="sníž. přenesená",$J$151,0)</f>
        <v>0</v>
      </c>
      <c r="BI151" s="114">
        <f>IF($N$151="nulová",$J$151,0)</f>
        <v>0</v>
      </c>
      <c r="BJ151" s="47" t="s">
        <v>8</v>
      </c>
      <c r="BK151" s="114">
        <f>ROUND($I$151*$H$151,2)</f>
        <v>0</v>
      </c>
      <c r="BL151" s="47" t="s">
        <v>86</v>
      </c>
      <c r="BM151" s="47" t="s">
        <v>588</v>
      </c>
    </row>
    <row r="152" spans="2:47" s="5" customFormat="1" ht="16.5" customHeight="1">
      <c r="B152" s="16"/>
      <c r="C152" s="17"/>
      <c r="D152" s="115" t="s">
        <v>87</v>
      </c>
      <c r="E152" s="17"/>
      <c r="F152" s="116" t="s">
        <v>589</v>
      </c>
      <c r="G152" s="17"/>
      <c r="H152" s="17"/>
      <c r="J152" s="17"/>
      <c r="K152" s="17"/>
      <c r="L152" s="32"/>
      <c r="M152" s="35"/>
      <c r="N152" s="17"/>
      <c r="O152" s="17"/>
      <c r="P152" s="17"/>
      <c r="Q152" s="17"/>
      <c r="R152" s="17"/>
      <c r="S152" s="17"/>
      <c r="T152" s="36"/>
      <c r="AT152" s="5" t="s">
        <v>87</v>
      </c>
      <c r="AU152" s="5" t="s">
        <v>39</v>
      </c>
    </row>
    <row r="153" spans="2:65" s="5" customFormat="1" ht="15.75" customHeight="1">
      <c r="B153" s="16"/>
      <c r="C153" s="103" t="s">
        <v>197</v>
      </c>
      <c r="D153" s="103" t="s">
        <v>84</v>
      </c>
      <c r="E153" s="104" t="s">
        <v>590</v>
      </c>
      <c r="F153" s="105" t="s">
        <v>591</v>
      </c>
      <c r="G153" s="106" t="s">
        <v>134</v>
      </c>
      <c r="H153" s="107">
        <v>2</v>
      </c>
      <c r="I153" s="108"/>
      <c r="J153" s="109">
        <f>ROUND($I$153*$H$153,2)</f>
        <v>0</v>
      </c>
      <c r="K153" s="105" t="s">
        <v>129</v>
      </c>
      <c r="L153" s="32"/>
      <c r="M153" s="110"/>
      <c r="N153" s="111" t="s">
        <v>26</v>
      </c>
      <c r="O153" s="17"/>
      <c r="P153" s="17"/>
      <c r="Q153" s="112">
        <v>0</v>
      </c>
      <c r="R153" s="112">
        <f>$Q$153*$H$153</f>
        <v>0</v>
      </c>
      <c r="S153" s="112">
        <v>0.00053</v>
      </c>
      <c r="T153" s="113">
        <f>$S$153*$H$153</f>
        <v>0.00106</v>
      </c>
      <c r="AR153" s="47" t="s">
        <v>86</v>
      </c>
      <c r="AT153" s="47" t="s">
        <v>84</v>
      </c>
      <c r="AU153" s="47" t="s">
        <v>39</v>
      </c>
      <c r="AY153" s="5" t="s">
        <v>81</v>
      </c>
      <c r="BE153" s="114">
        <f>IF($N$153="základní",$J$153,0)</f>
        <v>0</v>
      </c>
      <c r="BF153" s="114">
        <f>IF($N$153="snížená",$J$153,0)</f>
        <v>0</v>
      </c>
      <c r="BG153" s="114">
        <f>IF($N$153="zákl. přenesená",$J$153,0)</f>
        <v>0</v>
      </c>
      <c r="BH153" s="114">
        <f>IF($N$153="sníž. přenesená",$J$153,0)</f>
        <v>0</v>
      </c>
      <c r="BI153" s="114">
        <f>IF($N$153="nulová",$J$153,0)</f>
        <v>0</v>
      </c>
      <c r="BJ153" s="47" t="s">
        <v>8</v>
      </c>
      <c r="BK153" s="114">
        <f>ROUND($I$153*$H$153,2)</f>
        <v>0</v>
      </c>
      <c r="BL153" s="47" t="s">
        <v>86</v>
      </c>
      <c r="BM153" s="47" t="s">
        <v>592</v>
      </c>
    </row>
    <row r="154" spans="2:47" s="5" customFormat="1" ht="16.5" customHeight="1">
      <c r="B154" s="16"/>
      <c r="C154" s="17"/>
      <c r="D154" s="115" t="s">
        <v>87</v>
      </c>
      <c r="E154" s="17"/>
      <c r="F154" s="116" t="s">
        <v>593</v>
      </c>
      <c r="G154" s="17"/>
      <c r="H154" s="17"/>
      <c r="J154" s="17"/>
      <c r="K154" s="17"/>
      <c r="L154" s="32"/>
      <c r="M154" s="35"/>
      <c r="N154" s="17"/>
      <c r="O154" s="17"/>
      <c r="P154" s="17"/>
      <c r="Q154" s="17"/>
      <c r="R154" s="17"/>
      <c r="S154" s="17"/>
      <c r="T154" s="36"/>
      <c r="AT154" s="5" t="s">
        <v>87</v>
      </c>
      <c r="AU154" s="5" t="s">
        <v>39</v>
      </c>
    </row>
    <row r="155" spans="2:65" s="5" customFormat="1" ht="15.75" customHeight="1">
      <c r="B155" s="16"/>
      <c r="C155" s="103" t="s">
        <v>136</v>
      </c>
      <c r="D155" s="103" t="s">
        <v>84</v>
      </c>
      <c r="E155" s="104" t="s">
        <v>594</v>
      </c>
      <c r="F155" s="105" t="s">
        <v>595</v>
      </c>
      <c r="G155" s="106" t="s">
        <v>596</v>
      </c>
      <c r="H155" s="107">
        <v>1</v>
      </c>
      <c r="I155" s="108"/>
      <c r="J155" s="109">
        <f>ROUND($I$155*$H$155,2)</f>
        <v>0</v>
      </c>
      <c r="K155" s="105" t="s">
        <v>129</v>
      </c>
      <c r="L155" s="32"/>
      <c r="M155" s="110"/>
      <c r="N155" s="111" t="s">
        <v>26</v>
      </c>
      <c r="O155" s="17"/>
      <c r="P155" s="17"/>
      <c r="Q155" s="112">
        <v>0</v>
      </c>
      <c r="R155" s="112">
        <f>$Q$155*$H$155</f>
        <v>0</v>
      </c>
      <c r="S155" s="112">
        <v>0.01946</v>
      </c>
      <c r="T155" s="113">
        <f>$S$155*$H$155</f>
        <v>0.01946</v>
      </c>
      <c r="AR155" s="47" t="s">
        <v>86</v>
      </c>
      <c r="AT155" s="47" t="s">
        <v>84</v>
      </c>
      <c r="AU155" s="47" t="s">
        <v>39</v>
      </c>
      <c r="AY155" s="5" t="s">
        <v>81</v>
      </c>
      <c r="BE155" s="114">
        <f>IF($N$155="základní",$J$155,0)</f>
        <v>0</v>
      </c>
      <c r="BF155" s="114">
        <f>IF($N$155="snížená",$J$155,0)</f>
        <v>0</v>
      </c>
      <c r="BG155" s="114">
        <f>IF($N$155="zákl. přenesená",$J$155,0)</f>
        <v>0</v>
      </c>
      <c r="BH155" s="114">
        <f>IF($N$155="sníž. přenesená",$J$155,0)</f>
        <v>0</v>
      </c>
      <c r="BI155" s="114">
        <f>IF($N$155="nulová",$J$155,0)</f>
        <v>0</v>
      </c>
      <c r="BJ155" s="47" t="s">
        <v>8</v>
      </c>
      <c r="BK155" s="114">
        <f>ROUND($I$155*$H$155,2)</f>
        <v>0</v>
      </c>
      <c r="BL155" s="47" t="s">
        <v>86</v>
      </c>
      <c r="BM155" s="47" t="s">
        <v>597</v>
      </c>
    </row>
    <row r="156" spans="2:47" s="5" customFormat="1" ht="16.5" customHeight="1">
      <c r="B156" s="16"/>
      <c r="C156" s="17"/>
      <c r="D156" s="115" t="s">
        <v>87</v>
      </c>
      <c r="E156" s="17"/>
      <c r="F156" s="116" t="s">
        <v>598</v>
      </c>
      <c r="G156" s="17"/>
      <c r="H156" s="17"/>
      <c r="J156" s="17"/>
      <c r="K156" s="17"/>
      <c r="L156" s="32"/>
      <c r="M156" s="35"/>
      <c r="N156" s="17"/>
      <c r="O156" s="17"/>
      <c r="P156" s="17"/>
      <c r="Q156" s="17"/>
      <c r="R156" s="17"/>
      <c r="S156" s="17"/>
      <c r="T156" s="36"/>
      <c r="AT156" s="5" t="s">
        <v>87</v>
      </c>
      <c r="AU156" s="5" t="s">
        <v>39</v>
      </c>
    </row>
    <row r="157" spans="2:51" s="5" customFormat="1" ht="15.75" customHeight="1">
      <c r="B157" s="128"/>
      <c r="C157" s="129"/>
      <c r="D157" s="127" t="s">
        <v>130</v>
      </c>
      <c r="E157" s="129"/>
      <c r="F157" s="130" t="s">
        <v>8</v>
      </c>
      <c r="G157" s="129"/>
      <c r="H157" s="131">
        <v>1</v>
      </c>
      <c r="J157" s="129"/>
      <c r="K157" s="129"/>
      <c r="L157" s="132"/>
      <c r="M157" s="133"/>
      <c r="N157" s="129"/>
      <c r="O157" s="129"/>
      <c r="P157" s="129"/>
      <c r="Q157" s="129"/>
      <c r="R157" s="129"/>
      <c r="S157" s="129"/>
      <c r="T157" s="134"/>
      <c r="AT157" s="135" t="s">
        <v>130</v>
      </c>
      <c r="AU157" s="135" t="s">
        <v>39</v>
      </c>
      <c r="AV157" s="135" t="s">
        <v>39</v>
      </c>
      <c r="AW157" s="135" t="s">
        <v>61</v>
      </c>
      <c r="AX157" s="135" t="s">
        <v>37</v>
      </c>
      <c r="AY157" s="135" t="s">
        <v>81</v>
      </c>
    </row>
    <row r="158" spans="2:65" s="5" customFormat="1" ht="15.75" customHeight="1">
      <c r="B158" s="16"/>
      <c r="C158" s="103" t="s">
        <v>267</v>
      </c>
      <c r="D158" s="103" t="s">
        <v>84</v>
      </c>
      <c r="E158" s="104" t="s">
        <v>599</v>
      </c>
      <c r="F158" s="105" t="s">
        <v>600</v>
      </c>
      <c r="G158" s="106" t="s">
        <v>134</v>
      </c>
      <c r="H158" s="107">
        <v>2</v>
      </c>
      <c r="I158" s="108"/>
      <c r="J158" s="109">
        <f>ROUND($I$158*$H$158,2)</f>
        <v>0</v>
      </c>
      <c r="K158" s="105" t="s">
        <v>129</v>
      </c>
      <c r="L158" s="32"/>
      <c r="M158" s="110"/>
      <c r="N158" s="111" t="s">
        <v>26</v>
      </c>
      <c r="O158" s="17"/>
      <c r="P158" s="17"/>
      <c r="Q158" s="112">
        <v>0.0001</v>
      </c>
      <c r="R158" s="112">
        <f>$Q$158*$H$158</f>
        <v>0.0002</v>
      </c>
      <c r="S158" s="112">
        <v>0</v>
      </c>
      <c r="T158" s="113">
        <f>$S$158*$H$158</f>
        <v>0</v>
      </c>
      <c r="AR158" s="47" t="s">
        <v>86</v>
      </c>
      <c r="AT158" s="47" t="s">
        <v>84</v>
      </c>
      <c r="AU158" s="47" t="s">
        <v>39</v>
      </c>
      <c r="AY158" s="5" t="s">
        <v>81</v>
      </c>
      <c r="BE158" s="114">
        <f>IF($N$158="základní",$J$158,0)</f>
        <v>0</v>
      </c>
      <c r="BF158" s="114">
        <f>IF($N$158="snížená",$J$158,0)</f>
        <v>0</v>
      </c>
      <c r="BG158" s="114">
        <f>IF($N$158="zákl. přenesená",$J$158,0)</f>
        <v>0</v>
      </c>
      <c r="BH158" s="114">
        <f>IF($N$158="sníž. přenesená",$J$158,0)</f>
        <v>0</v>
      </c>
      <c r="BI158" s="114">
        <f>IF($N$158="nulová",$J$158,0)</f>
        <v>0</v>
      </c>
      <c r="BJ158" s="47" t="s">
        <v>8</v>
      </c>
      <c r="BK158" s="114">
        <f>ROUND($I$158*$H$158,2)</f>
        <v>0</v>
      </c>
      <c r="BL158" s="47" t="s">
        <v>86</v>
      </c>
      <c r="BM158" s="47" t="s">
        <v>601</v>
      </c>
    </row>
    <row r="159" spans="2:47" s="5" customFormat="1" ht="16.5" customHeight="1">
      <c r="B159" s="16"/>
      <c r="C159" s="17"/>
      <c r="D159" s="115" t="s">
        <v>87</v>
      </c>
      <c r="E159" s="17"/>
      <c r="F159" s="116" t="s">
        <v>602</v>
      </c>
      <c r="G159" s="17"/>
      <c r="H159" s="17"/>
      <c r="J159" s="17"/>
      <c r="K159" s="17"/>
      <c r="L159" s="32"/>
      <c r="M159" s="35"/>
      <c r="N159" s="17"/>
      <c r="O159" s="17"/>
      <c r="P159" s="17"/>
      <c r="Q159" s="17"/>
      <c r="R159" s="17"/>
      <c r="S159" s="17"/>
      <c r="T159" s="36"/>
      <c r="AT159" s="5" t="s">
        <v>87</v>
      </c>
      <c r="AU159" s="5" t="s">
        <v>39</v>
      </c>
    </row>
    <row r="160" spans="2:65" s="5" customFormat="1" ht="15.75" customHeight="1">
      <c r="B160" s="16"/>
      <c r="C160" s="103" t="s">
        <v>273</v>
      </c>
      <c r="D160" s="103" t="s">
        <v>84</v>
      </c>
      <c r="E160" s="104" t="s">
        <v>603</v>
      </c>
      <c r="F160" s="105" t="s">
        <v>604</v>
      </c>
      <c r="G160" s="106" t="s">
        <v>89</v>
      </c>
      <c r="H160" s="107">
        <v>0.002</v>
      </c>
      <c r="I160" s="108"/>
      <c r="J160" s="109">
        <f>ROUND($I$160*$H$160,2)</f>
        <v>0</v>
      </c>
      <c r="K160" s="105" t="s">
        <v>129</v>
      </c>
      <c r="L160" s="32"/>
      <c r="M160" s="110"/>
      <c r="N160" s="111" t="s">
        <v>26</v>
      </c>
      <c r="O160" s="17"/>
      <c r="P160" s="17"/>
      <c r="Q160" s="112">
        <v>0</v>
      </c>
      <c r="R160" s="112">
        <f>$Q$160*$H$160</f>
        <v>0</v>
      </c>
      <c r="S160" s="112">
        <v>0</v>
      </c>
      <c r="T160" s="113">
        <f>$S$160*$H$160</f>
        <v>0</v>
      </c>
      <c r="AR160" s="47" t="s">
        <v>86</v>
      </c>
      <c r="AT160" s="47" t="s">
        <v>84</v>
      </c>
      <c r="AU160" s="47" t="s">
        <v>39</v>
      </c>
      <c r="AY160" s="5" t="s">
        <v>81</v>
      </c>
      <c r="BE160" s="114">
        <f>IF($N$160="základní",$J$160,0)</f>
        <v>0</v>
      </c>
      <c r="BF160" s="114">
        <f>IF($N$160="snížená",$J$160,0)</f>
        <v>0</v>
      </c>
      <c r="BG160" s="114">
        <f>IF($N$160="zákl. přenesená",$J$160,0)</f>
        <v>0</v>
      </c>
      <c r="BH160" s="114">
        <f>IF($N$160="sníž. přenesená",$J$160,0)</f>
        <v>0</v>
      </c>
      <c r="BI160" s="114">
        <f>IF($N$160="nulová",$J$160,0)</f>
        <v>0</v>
      </c>
      <c r="BJ160" s="47" t="s">
        <v>8</v>
      </c>
      <c r="BK160" s="114">
        <f>ROUND($I$160*$H$160,2)</f>
        <v>0</v>
      </c>
      <c r="BL160" s="47" t="s">
        <v>86</v>
      </c>
      <c r="BM160" s="47" t="s">
        <v>605</v>
      </c>
    </row>
    <row r="161" spans="2:47" s="5" customFormat="1" ht="27" customHeight="1">
      <c r="B161" s="16"/>
      <c r="C161" s="17"/>
      <c r="D161" s="115" t="s">
        <v>87</v>
      </c>
      <c r="E161" s="17"/>
      <c r="F161" s="116" t="s">
        <v>606</v>
      </c>
      <c r="G161" s="17"/>
      <c r="H161" s="17"/>
      <c r="J161" s="17"/>
      <c r="K161" s="17"/>
      <c r="L161" s="32"/>
      <c r="M161" s="35"/>
      <c r="N161" s="17"/>
      <c r="O161" s="17"/>
      <c r="P161" s="17"/>
      <c r="Q161" s="17"/>
      <c r="R161" s="17"/>
      <c r="S161" s="17"/>
      <c r="T161" s="36"/>
      <c r="AT161" s="5" t="s">
        <v>87</v>
      </c>
      <c r="AU161" s="5" t="s">
        <v>39</v>
      </c>
    </row>
    <row r="162" spans="2:63" s="90" customFormat="1" ht="30.75" customHeight="1">
      <c r="B162" s="91"/>
      <c r="C162" s="92"/>
      <c r="D162" s="92" t="s">
        <v>36</v>
      </c>
      <c r="E162" s="101" t="s">
        <v>489</v>
      </c>
      <c r="F162" s="101" t="s">
        <v>490</v>
      </c>
      <c r="G162" s="92"/>
      <c r="H162" s="92"/>
      <c r="J162" s="102">
        <f>$BK$162</f>
        <v>0</v>
      </c>
      <c r="K162" s="92"/>
      <c r="L162" s="95"/>
      <c r="M162" s="96"/>
      <c r="N162" s="92"/>
      <c r="O162" s="92"/>
      <c r="P162" s="97">
        <f>SUM($P$163:$P$175)</f>
        <v>0</v>
      </c>
      <c r="Q162" s="92"/>
      <c r="R162" s="97">
        <f>SUM($R$163:$R$175)</f>
        <v>0.00176</v>
      </c>
      <c r="S162" s="92"/>
      <c r="T162" s="98">
        <f>SUM($T$163:$T$175)</f>
        <v>0.061520000000000005</v>
      </c>
      <c r="AR162" s="99" t="s">
        <v>39</v>
      </c>
      <c r="AT162" s="99" t="s">
        <v>36</v>
      </c>
      <c r="AU162" s="99" t="s">
        <v>8</v>
      </c>
      <c r="AY162" s="99" t="s">
        <v>81</v>
      </c>
      <c r="BK162" s="100">
        <f>SUM($BK$163:$BK$175)</f>
        <v>0</v>
      </c>
    </row>
    <row r="163" spans="2:65" s="5" customFormat="1" ht="15.75" customHeight="1">
      <c r="B163" s="16"/>
      <c r="C163" s="103" t="s">
        <v>42</v>
      </c>
      <c r="D163" s="103" t="s">
        <v>84</v>
      </c>
      <c r="E163" s="104" t="s">
        <v>491</v>
      </c>
      <c r="F163" s="105" t="s">
        <v>492</v>
      </c>
      <c r="G163" s="106" t="s">
        <v>146</v>
      </c>
      <c r="H163" s="107">
        <v>8</v>
      </c>
      <c r="I163" s="108"/>
      <c r="J163" s="109">
        <f>ROUND($I$163*$H$163,2)</f>
        <v>0</v>
      </c>
      <c r="K163" s="105" t="s">
        <v>129</v>
      </c>
      <c r="L163" s="32"/>
      <c r="M163" s="110"/>
      <c r="N163" s="111" t="s">
        <v>26</v>
      </c>
      <c r="O163" s="17"/>
      <c r="P163" s="17"/>
      <c r="Q163" s="112">
        <v>4E-05</v>
      </c>
      <c r="R163" s="112">
        <f>$Q$163*$H$163</f>
        <v>0.00032</v>
      </c>
      <c r="S163" s="112">
        <v>0.00254</v>
      </c>
      <c r="T163" s="113">
        <f>$S$163*$H$163</f>
        <v>0.02032</v>
      </c>
      <c r="AR163" s="47" t="s">
        <v>86</v>
      </c>
      <c r="AT163" s="47" t="s">
        <v>84</v>
      </c>
      <c r="AU163" s="47" t="s">
        <v>39</v>
      </c>
      <c r="AY163" s="5" t="s">
        <v>81</v>
      </c>
      <c r="BE163" s="114">
        <f>IF($N$163="základní",$J$163,0)</f>
        <v>0</v>
      </c>
      <c r="BF163" s="114">
        <f>IF($N$163="snížená",$J$163,0)</f>
        <v>0</v>
      </c>
      <c r="BG163" s="114">
        <f>IF($N$163="zákl. přenesená",$J$163,0)</f>
        <v>0</v>
      </c>
      <c r="BH163" s="114">
        <f>IF($N$163="sníž. přenesená",$J$163,0)</f>
        <v>0</v>
      </c>
      <c r="BI163" s="114">
        <f>IF($N$163="nulová",$J$163,0)</f>
        <v>0</v>
      </c>
      <c r="BJ163" s="47" t="s">
        <v>8</v>
      </c>
      <c r="BK163" s="114">
        <f>ROUND($I$163*$H$163,2)</f>
        <v>0</v>
      </c>
      <c r="BL163" s="47" t="s">
        <v>86</v>
      </c>
      <c r="BM163" s="47" t="s">
        <v>607</v>
      </c>
    </row>
    <row r="164" spans="2:47" s="5" customFormat="1" ht="16.5" customHeight="1">
      <c r="B164" s="16"/>
      <c r="C164" s="17"/>
      <c r="D164" s="115" t="s">
        <v>87</v>
      </c>
      <c r="E164" s="17"/>
      <c r="F164" s="116" t="s">
        <v>494</v>
      </c>
      <c r="G164" s="17"/>
      <c r="H164" s="17"/>
      <c r="J164" s="17"/>
      <c r="K164" s="17"/>
      <c r="L164" s="32"/>
      <c r="M164" s="35"/>
      <c r="N164" s="17"/>
      <c r="O164" s="17"/>
      <c r="P164" s="17"/>
      <c r="Q164" s="17"/>
      <c r="R164" s="17"/>
      <c r="S164" s="17"/>
      <c r="T164" s="36"/>
      <c r="AT164" s="5" t="s">
        <v>87</v>
      </c>
      <c r="AU164" s="5" t="s">
        <v>39</v>
      </c>
    </row>
    <row r="165" spans="2:51" s="5" customFormat="1" ht="15.75" customHeight="1">
      <c r="B165" s="128"/>
      <c r="C165" s="129"/>
      <c r="D165" s="127" t="s">
        <v>130</v>
      </c>
      <c r="E165" s="129"/>
      <c r="F165" s="130" t="s">
        <v>495</v>
      </c>
      <c r="G165" s="129"/>
      <c r="H165" s="131">
        <v>8</v>
      </c>
      <c r="J165" s="129"/>
      <c r="K165" s="129"/>
      <c r="L165" s="132"/>
      <c r="M165" s="133"/>
      <c r="N165" s="129"/>
      <c r="O165" s="129"/>
      <c r="P165" s="129"/>
      <c r="Q165" s="129"/>
      <c r="R165" s="129"/>
      <c r="S165" s="129"/>
      <c r="T165" s="134"/>
      <c r="AT165" s="135" t="s">
        <v>130</v>
      </c>
      <c r="AU165" s="135" t="s">
        <v>39</v>
      </c>
      <c r="AV165" s="135" t="s">
        <v>39</v>
      </c>
      <c r="AW165" s="135" t="s">
        <v>61</v>
      </c>
      <c r="AX165" s="135" t="s">
        <v>37</v>
      </c>
      <c r="AY165" s="135" t="s">
        <v>81</v>
      </c>
    </row>
    <row r="166" spans="2:65" s="5" customFormat="1" ht="15.75" customHeight="1">
      <c r="B166" s="16"/>
      <c r="C166" s="103" t="s">
        <v>97</v>
      </c>
      <c r="D166" s="103" t="s">
        <v>84</v>
      </c>
      <c r="E166" s="104" t="s">
        <v>496</v>
      </c>
      <c r="F166" s="105" t="s">
        <v>497</v>
      </c>
      <c r="G166" s="106" t="s">
        <v>134</v>
      </c>
      <c r="H166" s="107">
        <v>4</v>
      </c>
      <c r="I166" s="108"/>
      <c r="J166" s="109">
        <f>ROUND($I$166*$H$166,2)</f>
        <v>0</v>
      </c>
      <c r="K166" s="105" t="s">
        <v>129</v>
      </c>
      <c r="L166" s="32"/>
      <c r="M166" s="110"/>
      <c r="N166" s="111" t="s">
        <v>26</v>
      </c>
      <c r="O166" s="17"/>
      <c r="P166" s="17"/>
      <c r="Q166" s="112">
        <v>0.00032</v>
      </c>
      <c r="R166" s="112">
        <f>$Q$166*$H$166</f>
        <v>0.00128</v>
      </c>
      <c r="S166" s="112">
        <v>0</v>
      </c>
      <c r="T166" s="113">
        <f>$S$166*$H$166</f>
        <v>0</v>
      </c>
      <c r="AR166" s="47" t="s">
        <v>86</v>
      </c>
      <c r="AT166" s="47" t="s">
        <v>84</v>
      </c>
      <c r="AU166" s="47" t="s">
        <v>39</v>
      </c>
      <c r="AY166" s="5" t="s">
        <v>81</v>
      </c>
      <c r="BE166" s="114">
        <f>IF($N$166="základní",$J$166,0)</f>
        <v>0</v>
      </c>
      <c r="BF166" s="114">
        <f>IF($N$166="snížená",$J$166,0)</f>
        <v>0</v>
      </c>
      <c r="BG166" s="114">
        <f>IF($N$166="zákl. přenesená",$J$166,0)</f>
        <v>0</v>
      </c>
      <c r="BH166" s="114">
        <f>IF($N$166="sníž. přenesená",$J$166,0)</f>
        <v>0</v>
      </c>
      <c r="BI166" s="114">
        <f>IF($N$166="nulová",$J$166,0)</f>
        <v>0</v>
      </c>
      <c r="BJ166" s="47" t="s">
        <v>8</v>
      </c>
      <c r="BK166" s="114">
        <f>ROUND($I$166*$H$166,2)</f>
        <v>0</v>
      </c>
      <c r="BL166" s="47" t="s">
        <v>86</v>
      </c>
      <c r="BM166" s="47" t="s">
        <v>608</v>
      </c>
    </row>
    <row r="167" spans="2:47" s="5" customFormat="1" ht="16.5" customHeight="1">
      <c r="B167" s="16"/>
      <c r="C167" s="17"/>
      <c r="D167" s="115" t="s">
        <v>87</v>
      </c>
      <c r="E167" s="17"/>
      <c r="F167" s="116" t="s">
        <v>499</v>
      </c>
      <c r="G167" s="17"/>
      <c r="H167" s="17"/>
      <c r="J167" s="17"/>
      <c r="K167" s="17"/>
      <c r="L167" s="32"/>
      <c r="M167" s="35"/>
      <c r="N167" s="17"/>
      <c r="O167" s="17"/>
      <c r="P167" s="17"/>
      <c r="Q167" s="17"/>
      <c r="R167" s="17"/>
      <c r="S167" s="17"/>
      <c r="T167" s="36"/>
      <c r="AT167" s="5" t="s">
        <v>87</v>
      </c>
      <c r="AU167" s="5" t="s">
        <v>39</v>
      </c>
    </row>
    <row r="168" spans="2:51" s="5" customFormat="1" ht="15.75" customHeight="1">
      <c r="B168" s="128"/>
      <c r="C168" s="129"/>
      <c r="D168" s="127" t="s">
        <v>130</v>
      </c>
      <c r="E168" s="129"/>
      <c r="F168" s="130" t="s">
        <v>94</v>
      </c>
      <c r="G168" s="129"/>
      <c r="H168" s="131">
        <v>4</v>
      </c>
      <c r="J168" s="129"/>
      <c r="K168" s="129"/>
      <c r="L168" s="132"/>
      <c r="M168" s="133"/>
      <c r="N168" s="129"/>
      <c r="O168" s="129"/>
      <c r="P168" s="129"/>
      <c r="Q168" s="129"/>
      <c r="R168" s="129"/>
      <c r="S168" s="129"/>
      <c r="T168" s="134"/>
      <c r="AT168" s="135" t="s">
        <v>130</v>
      </c>
      <c r="AU168" s="135" t="s">
        <v>39</v>
      </c>
      <c r="AV168" s="135" t="s">
        <v>39</v>
      </c>
      <c r="AW168" s="135" t="s">
        <v>61</v>
      </c>
      <c r="AX168" s="135" t="s">
        <v>37</v>
      </c>
      <c r="AY168" s="135" t="s">
        <v>81</v>
      </c>
    </row>
    <row r="169" spans="2:65" s="5" customFormat="1" ht="15.75" customHeight="1">
      <c r="B169" s="16"/>
      <c r="C169" s="103" t="s">
        <v>194</v>
      </c>
      <c r="D169" s="103" t="s">
        <v>84</v>
      </c>
      <c r="E169" s="104" t="s">
        <v>609</v>
      </c>
      <c r="F169" s="105" t="s">
        <v>610</v>
      </c>
      <c r="G169" s="106" t="s">
        <v>134</v>
      </c>
      <c r="H169" s="107">
        <v>2</v>
      </c>
      <c r="I169" s="108"/>
      <c r="J169" s="109">
        <f>ROUND($I$169*$H$169,2)</f>
        <v>0</v>
      </c>
      <c r="K169" s="105" t="s">
        <v>129</v>
      </c>
      <c r="L169" s="32"/>
      <c r="M169" s="110"/>
      <c r="N169" s="111" t="s">
        <v>26</v>
      </c>
      <c r="O169" s="17"/>
      <c r="P169" s="17"/>
      <c r="Q169" s="112">
        <v>8E-05</v>
      </c>
      <c r="R169" s="112">
        <f>$Q$169*$H$169</f>
        <v>0.00016</v>
      </c>
      <c r="S169" s="112">
        <v>0.0206</v>
      </c>
      <c r="T169" s="113">
        <f>$S$169*$H$169</f>
        <v>0.0412</v>
      </c>
      <c r="AR169" s="47" t="s">
        <v>86</v>
      </c>
      <c r="AT169" s="47" t="s">
        <v>84</v>
      </c>
      <c r="AU169" s="47" t="s">
        <v>39</v>
      </c>
      <c r="AY169" s="5" t="s">
        <v>81</v>
      </c>
      <c r="BE169" s="114">
        <f>IF($N$169="základní",$J$169,0)</f>
        <v>0</v>
      </c>
      <c r="BF169" s="114">
        <f>IF($N$169="snížená",$J$169,0)</f>
        <v>0</v>
      </c>
      <c r="BG169" s="114">
        <f>IF($N$169="zákl. přenesená",$J$169,0)</f>
        <v>0</v>
      </c>
      <c r="BH169" s="114">
        <f>IF($N$169="sníž. přenesená",$J$169,0)</f>
        <v>0</v>
      </c>
      <c r="BI169" s="114">
        <f>IF($N$169="nulová",$J$169,0)</f>
        <v>0</v>
      </c>
      <c r="BJ169" s="47" t="s">
        <v>8</v>
      </c>
      <c r="BK169" s="114">
        <f>ROUND($I$169*$H$169,2)</f>
        <v>0</v>
      </c>
      <c r="BL169" s="47" t="s">
        <v>86</v>
      </c>
      <c r="BM169" s="47" t="s">
        <v>611</v>
      </c>
    </row>
    <row r="170" spans="2:47" s="5" customFormat="1" ht="16.5" customHeight="1">
      <c r="B170" s="16"/>
      <c r="C170" s="17"/>
      <c r="D170" s="115" t="s">
        <v>87</v>
      </c>
      <c r="E170" s="17"/>
      <c r="F170" s="116" t="s">
        <v>612</v>
      </c>
      <c r="G170" s="17"/>
      <c r="H170" s="17"/>
      <c r="J170" s="17"/>
      <c r="K170" s="17"/>
      <c r="L170" s="32"/>
      <c r="M170" s="35"/>
      <c r="N170" s="17"/>
      <c r="O170" s="17"/>
      <c r="P170" s="17"/>
      <c r="Q170" s="17"/>
      <c r="R170" s="17"/>
      <c r="S170" s="17"/>
      <c r="T170" s="36"/>
      <c r="AT170" s="5" t="s">
        <v>87</v>
      </c>
      <c r="AU170" s="5" t="s">
        <v>39</v>
      </c>
    </row>
    <row r="171" spans="2:65" s="5" customFormat="1" ht="15.75" customHeight="1">
      <c r="B171" s="16"/>
      <c r="C171" s="103" t="s">
        <v>3</v>
      </c>
      <c r="D171" s="103" t="s">
        <v>84</v>
      </c>
      <c r="E171" s="104" t="s">
        <v>500</v>
      </c>
      <c r="F171" s="105" t="s">
        <v>501</v>
      </c>
      <c r="G171" s="106" t="s">
        <v>89</v>
      </c>
      <c r="H171" s="107">
        <v>0.002</v>
      </c>
      <c r="I171" s="108"/>
      <c r="J171" s="109">
        <f>ROUND($I$171*$H$171,2)</f>
        <v>0</v>
      </c>
      <c r="K171" s="105" t="s">
        <v>129</v>
      </c>
      <c r="L171" s="32"/>
      <c r="M171" s="110"/>
      <c r="N171" s="111" t="s">
        <v>26</v>
      </c>
      <c r="O171" s="17"/>
      <c r="P171" s="17"/>
      <c r="Q171" s="112">
        <v>0</v>
      </c>
      <c r="R171" s="112">
        <f>$Q$171*$H$171</f>
        <v>0</v>
      </c>
      <c r="S171" s="112">
        <v>0</v>
      </c>
      <c r="T171" s="113">
        <f>$S$171*$H$171</f>
        <v>0</v>
      </c>
      <c r="AR171" s="47" t="s">
        <v>86</v>
      </c>
      <c r="AT171" s="47" t="s">
        <v>84</v>
      </c>
      <c r="AU171" s="47" t="s">
        <v>39</v>
      </c>
      <c r="AY171" s="5" t="s">
        <v>81</v>
      </c>
      <c r="BE171" s="114">
        <f>IF($N$171="základní",$J$171,0)</f>
        <v>0</v>
      </c>
      <c r="BF171" s="114">
        <f>IF($N$171="snížená",$J$171,0)</f>
        <v>0</v>
      </c>
      <c r="BG171" s="114">
        <f>IF($N$171="zákl. přenesená",$J$171,0)</f>
        <v>0</v>
      </c>
      <c r="BH171" s="114">
        <f>IF($N$171="sníž. přenesená",$J$171,0)</f>
        <v>0</v>
      </c>
      <c r="BI171" s="114">
        <f>IF($N$171="nulová",$J$171,0)</f>
        <v>0</v>
      </c>
      <c r="BJ171" s="47" t="s">
        <v>8</v>
      </c>
      <c r="BK171" s="114">
        <f>ROUND($I$171*$H$171,2)</f>
        <v>0</v>
      </c>
      <c r="BL171" s="47" t="s">
        <v>86</v>
      </c>
      <c r="BM171" s="47" t="s">
        <v>613</v>
      </c>
    </row>
    <row r="172" spans="2:47" s="5" customFormat="1" ht="27" customHeight="1">
      <c r="B172" s="16"/>
      <c r="C172" s="17"/>
      <c r="D172" s="115" t="s">
        <v>87</v>
      </c>
      <c r="E172" s="17"/>
      <c r="F172" s="116" t="s">
        <v>503</v>
      </c>
      <c r="G172" s="17"/>
      <c r="H172" s="17"/>
      <c r="J172" s="17"/>
      <c r="K172" s="17"/>
      <c r="L172" s="32"/>
      <c r="M172" s="35"/>
      <c r="N172" s="17"/>
      <c r="O172" s="17"/>
      <c r="P172" s="17"/>
      <c r="Q172" s="17"/>
      <c r="R172" s="17"/>
      <c r="S172" s="17"/>
      <c r="T172" s="36"/>
      <c r="AT172" s="5" t="s">
        <v>87</v>
      </c>
      <c r="AU172" s="5" t="s">
        <v>39</v>
      </c>
    </row>
    <row r="173" spans="2:65" s="5" customFormat="1" ht="15.75" customHeight="1">
      <c r="B173" s="16"/>
      <c r="C173" s="103" t="s">
        <v>209</v>
      </c>
      <c r="D173" s="103" t="s">
        <v>84</v>
      </c>
      <c r="E173" s="104" t="s">
        <v>614</v>
      </c>
      <c r="F173" s="105" t="s">
        <v>615</v>
      </c>
      <c r="G173" s="106" t="s">
        <v>89</v>
      </c>
      <c r="H173" s="107">
        <v>0.4</v>
      </c>
      <c r="I173" s="108"/>
      <c r="J173" s="109">
        <f>ROUND($I$173*$H$173,2)</f>
        <v>0</v>
      </c>
      <c r="K173" s="105" t="s">
        <v>129</v>
      </c>
      <c r="L173" s="32"/>
      <c r="M173" s="110"/>
      <c r="N173" s="111" t="s">
        <v>26</v>
      </c>
      <c r="O173" s="17"/>
      <c r="P173" s="17"/>
      <c r="Q173" s="112">
        <v>0</v>
      </c>
      <c r="R173" s="112">
        <f>$Q$173*$H$173</f>
        <v>0</v>
      </c>
      <c r="S173" s="112">
        <v>0</v>
      </c>
      <c r="T173" s="113">
        <f>$S$173*$H$173</f>
        <v>0</v>
      </c>
      <c r="AR173" s="47" t="s">
        <v>86</v>
      </c>
      <c r="AT173" s="47" t="s">
        <v>84</v>
      </c>
      <c r="AU173" s="47" t="s">
        <v>39</v>
      </c>
      <c r="AY173" s="5" t="s">
        <v>81</v>
      </c>
      <c r="BE173" s="114">
        <f>IF($N$173="základní",$J$173,0)</f>
        <v>0</v>
      </c>
      <c r="BF173" s="114">
        <f>IF($N$173="snížená",$J$173,0)</f>
        <v>0</v>
      </c>
      <c r="BG173" s="114">
        <f>IF($N$173="zákl. přenesená",$J$173,0)</f>
        <v>0</v>
      </c>
      <c r="BH173" s="114">
        <f>IF($N$173="sníž. přenesená",$J$173,0)</f>
        <v>0</v>
      </c>
      <c r="BI173" s="114">
        <f>IF($N$173="nulová",$J$173,0)</f>
        <v>0</v>
      </c>
      <c r="BJ173" s="47" t="s">
        <v>8</v>
      </c>
      <c r="BK173" s="114">
        <f>ROUND($I$173*$H$173,2)</f>
        <v>0</v>
      </c>
      <c r="BL173" s="47" t="s">
        <v>86</v>
      </c>
      <c r="BM173" s="47" t="s">
        <v>616</v>
      </c>
    </row>
    <row r="174" spans="2:47" s="5" customFormat="1" ht="27" customHeight="1">
      <c r="B174" s="16"/>
      <c r="C174" s="17"/>
      <c r="D174" s="115" t="s">
        <v>87</v>
      </c>
      <c r="E174" s="17"/>
      <c r="F174" s="116" t="s">
        <v>617</v>
      </c>
      <c r="G174" s="17"/>
      <c r="H174" s="17"/>
      <c r="J174" s="17"/>
      <c r="K174" s="17"/>
      <c r="L174" s="32"/>
      <c r="M174" s="35"/>
      <c r="N174" s="17"/>
      <c r="O174" s="17"/>
      <c r="P174" s="17"/>
      <c r="Q174" s="17"/>
      <c r="R174" s="17"/>
      <c r="S174" s="17"/>
      <c r="T174" s="36"/>
      <c r="AT174" s="5" t="s">
        <v>87</v>
      </c>
      <c r="AU174" s="5" t="s">
        <v>39</v>
      </c>
    </row>
    <row r="175" spans="2:51" s="5" customFormat="1" ht="15.75" customHeight="1">
      <c r="B175" s="128"/>
      <c r="C175" s="129"/>
      <c r="D175" s="127" t="s">
        <v>130</v>
      </c>
      <c r="E175" s="129"/>
      <c r="F175" s="130" t="s">
        <v>618</v>
      </c>
      <c r="G175" s="129"/>
      <c r="H175" s="131">
        <v>0.4</v>
      </c>
      <c r="J175" s="129"/>
      <c r="K175" s="129"/>
      <c r="L175" s="132"/>
      <c r="M175" s="133"/>
      <c r="N175" s="129"/>
      <c r="O175" s="129"/>
      <c r="P175" s="129"/>
      <c r="Q175" s="129"/>
      <c r="R175" s="129"/>
      <c r="S175" s="129"/>
      <c r="T175" s="134"/>
      <c r="AT175" s="135" t="s">
        <v>130</v>
      </c>
      <c r="AU175" s="135" t="s">
        <v>39</v>
      </c>
      <c r="AV175" s="135" t="s">
        <v>39</v>
      </c>
      <c r="AW175" s="135" t="s">
        <v>61</v>
      </c>
      <c r="AX175" s="135" t="s">
        <v>37</v>
      </c>
      <c r="AY175" s="135" t="s">
        <v>81</v>
      </c>
    </row>
    <row r="176" spans="2:63" s="90" customFormat="1" ht="30.75" customHeight="1">
      <c r="B176" s="91"/>
      <c r="C176" s="92"/>
      <c r="D176" s="92" t="s">
        <v>36</v>
      </c>
      <c r="E176" s="101" t="s">
        <v>82</v>
      </c>
      <c r="F176" s="101" t="s">
        <v>83</v>
      </c>
      <c r="G176" s="92"/>
      <c r="H176" s="92"/>
      <c r="J176" s="102">
        <f>$BK$176</f>
        <v>0</v>
      </c>
      <c r="K176" s="92"/>
      <c r="L176" s="95"/>
      <c r="M176" s="96"/>
      <c r="N176" s="92"/>
      <c r="O176" s="92"/>
      <c r="P176" s="97">
        <f>SUM($P$177:$P$192)</f>
        <v>0</v>
      </c>
      <c r="Q176" s="92"/>
      <c r="R176" s="97">
        <f>SUM($R$177:$R$192)</f>
        <v>0.0671752</v>
      </c>
      <c r="S176" s="92"/>
      <c r="T176" s="98">
        <f>SUM($T$177:$T$192)</f>
        <v>0.0007799999999999999</v>
      </c>
      <c r="AR176" s="99" t="s">
        <v>39</v>
      </c>
      <c r="AT176" s="99" t="s">
        <v>36</v>
      </c>
      <c r="AU176" s="99" t="s">
        <v>8</v>
      </c>
      <c r="AY176" s="99" t="s">
        <v>81</v>
      </c>
      <c r="BK176" s="100">
        <f>SUM($BK$177:$BK$192)</f>
        <v>0</v>
      </c>
    </row>
    <row r="177" spans="2:65" s="5" customFormat="1" ht="15.75" customHeight="1">
      <c r="B177" s="16"/>
      <c r="C177" s="103" t="s">
        <v>227</v>
      </c>
      <c r="D177" s="103" t="s">
        <v>84</v>
      </c>
      <c r="E177" s="104" t="s">
        <v>619</v>
      </c>
      <c r="F177" s="105" t="s">
        <v>620</v>
      </c>
      <c r="G177" s="106" t="s">
        <v>134</v>
      </c>
      <c r="H177" s="107">
        <v>3</v>
      </c>
      <c r="I177" s="108"/>
      <c r="J177" s="109">
        <f>ROUND($I$177*$H$177,2)</f>
        <v>0</v>
      </c>
      <c r="K177" s="105" t="s">
        <v>129</v>
      </c>
      <c r="L177" s="32"/>
      <c r="M177" s="110"/>
      <c r="N177" s="111" t="s">
        <v>26</v>
      </c>
      <c r="O177" s="17"/>
      <c r="P177" s="17"/>
      <c r="Q177" s="112">
        <v>0</v>
      </c>
      <c r="R177" s="112">
        <f>$Q$177*$H$177</f>
        <v>0</v>
      </c>
      <c r="S177" s="112">
        <v>0.00026</v>
      </c>
      <c r="T177" s="113">
        <f>$S$177*$H$177</f>
        <v>0.0007799999999999999</v>
      </c>
      <c r="AR177" s="47" t="s">
        <v>86</v>
      </c>
      <c r="AT177" s="47" t="s">
        <v>84</v>
      </c>
      <c r="AU177" s="47" t="s">
        <v>39</v>
      </c>
      <c r="AY177" s="5" t="s">
        <v>81</v>
      </c>
      <c r="BE177" s="114">
        <f>IF($N$177="základní",$J$177,0)</f>
        <v>0</v>
      </c>
      <c r="BF177" s="114">
        <f>IF($N$177="snížená",$J$177,0)</f>
        <v>0</v>
      </c>
      <c r="BG177" s="114">
        <f>IF($N$177="zákl. přenesená",$J$177,0)</f>
        <v>0</v>
      </c>
      <c r="BH177" s="114">
        <f>IF($N$177="sníž. přenesená",$J$177,0)</f>
        <v>0</v>
      </c>
      <c r="BI177" s="114">
        <f>IF($N$177="nulová",$J$177,0)</f>
        <v>0</v>
      </c>
      <c r="BJ177" s="47" t="s">
        <v>8</v>
      </c>
      <c r="BK177" s="114">
        <f>ROUND($I$177*$H$177,2)</f>
        <v>0</v>
      </c>
      <c r="BL177" s="47" t="s">
        <v>86</v>
      </c>
      <c r="BM177" s="47" t="s">
        <v>621</v>
      </c>
    </row>
    <row r="178" spans="2:47" s="5" customFormat="1" ht="16.5" customHeight="1">
      <c r="B178" s="16"/>
      <c r="C178" s="17"/>
      <c r="D178" s="115" t="s">
        <v>87</v>
      </c>
      <c r="E178" s="17"/>
      <c r="F178" s="116" t="s">
        <v>622</v>
      </c>
      <c r="G178" s="17"/>
      <c r="H178" s="17"/>
      <c r="J178" s="17"/>
      <c r="K178" s="17"/>
      <c r="L178" s="32"/>
      <c r="M178" s="35"/>
      <c r="N178" s="17"/>
      <c r="O178" s="17"/>
      <c r="P178" s="17"/>
      <c r="Q178" s="17"/>
      <c r="R178" s="17"/>
      <c r="S178" s="17"/>
      <c r="T178" s="36"/>
      <c r="AT178" s="5" t="s">
        <v>87</v>
      </c>
      <c r="AU178" s="5" t="s">
        <v>39</v>
      </c>
    </row>
    <row r="179" spans="2:51" s="5" customFormat="1" ht="15.75" customHeight="1">
      <c r="B179" s="128"/>
      <c r="C179" s="129"/>
      <c r="D179" s="127" t="s">
        <v>130</v>
      </c>
      <c r="E179" s="129"/>
      <c r="F179" s="130" t="s">
        <v>91</v>
      </c>
      <c r="G179" s="129"/>
      <c r="H179" s="131">
        <v>3</v>
      </c>
      <c r="J179" s="129"/>
      <c r="K179" s="129"/>
      <c r="L179" s="132"/>
      <c r="M179" s="133"/>
      <c r="N179" s="129"/>
      <c r="O179" s="129"/>
      <c r="P179" s="129"/>
      <c r="Q179" s="129"/>
      <c r="R179" s="129"/>
      <c r="S179" s="129"/>
      <c r="T179" s="134"/>
      <c r="AT179" s="135" t="s">
        <v>130</v>
      </c>
      <c r="AU179" s="135" t="s">
        <v>39</v>
      </c>
      <c r="AV179" s="135" t="s">
        <v>39</v>
      </c>
      <c r="AW179" s="135" t="s">
        <v>61</v>
      </c>
      <c r="AX179" s="135" t="s">
        <v>37</v>
      </c>
      <c r="AY179" s="135" t="s">
        <v>81</v>
      </c>
    </row>
    <row r="180" spans="2:65" s="5" customFormat="1" ht="15.75" customHeight="1">
      <c r="B180" s="16"/>
      <c r="C180" s="103" t="s">
        <v>173</v>
      </c>
      <c r="D180" s="103" t="s">
        <v>84</v>
      </c>
      <c r="E180" s="104" t="s">
        <v>623</v>
      </c>
      <c r="F180" s="105" t="s">
        <v>624</v>
      </c>
      <c r="G180" s="106" t="s">
        <v>134</v>
      </c>
      <c r="H180" s="107">
        <v>1</v>
      </c>
      <c r="I180" s="108"/>
      <c r="J180" s="109">
        <f>ROUND($I$180*$H$180,2)</f>
        <v>0</v>
      </c>
      <c r="K180" s="105" t="s">
        <v>129</v>
      </c>
      <c r="L180" s="32"/>
      <c r="M180" s="110"/>
      <c r="N180" s="111" t="s">
        <v>26</v>
      </c>
      <c r="O180" s="17"/>
      <c r="P180" s="17"/>
      <c r="Q180" s="112">
        <v>0</v>
      </c>
      <c r="R180" s="112">
        <f>$Q$180*$H$180</f>
        <v>0</v>
      </c>
      <c r="S180" s="112">
        <v>0</v>
      </c>
      <c r="T180" s="113">
        <f>$S$180*$H$180</f>
        <v>0</v>
      </c>
      <c r="AR180" s="47" t="s">
        <v>86</v>
      </c>
      <c r="AT180" s="47" t="s">
        <v>84</v>
      </c>
      <c r="AU180" s="47" t="s">
        <v>39</v>
      </c>
      <c r="AY180" s="5" t="s">
        <v>81</v>
      </c>
      <c r="BE180" s="114">
        <f>IF($N$180="základní",$J$180,0)</f>
        <v>0</v>
      </c>
      <c r="BF180" s="114">
        <f>IF($N$180="snížená",$J$180,0)</f>
        <v>0</v>
      </c>
      <c r="BG180" s="114">
        <f>IF($N$180="zákl. přenesená",$J$180,0)</f>
        <v>0</v>
      </c>
      <c r="BH180" s="114">
        <f>IF($N$180="sníž. přenesená",$J$180,0)</f>
        <v>0</v>
      </c>
      <c r="BI180" s="114">
        <f>IF($N$180="nulová",$J$180,0)</f>
        <v>0</v>
      </c>
      <c r="BJ180" s="47" t="s">
        <v>8</v>
      </c>
      <c r="BK180" s="114">
        <f>ROUND($I$180*$H$180,2)</f>
        <v>0</v>
      </c>
      <c r="BL180" s="47" t="s">
        <v>86</v>
      </c>
      <c r="BM180" s="47" t="s">
        <v>625</v>
      </c>
    </row>
    <row r="181" spans="2:47" s="5" customFormat="1" ht="27" customHeight="1">
      <c r="B181" s="16"/>
      <c r="C181" s="17"/>
      <c r="D181" s="115" t="s">
        <v>87</v>
      </c>
      <c r="E181" s="17"/>
      <c r="F181" s="116" t="s">
        <v>626</v>
      </c>
      <c r="G181" s="17"/>
      <c r="H181" s="17"/>
      <c r="J181" s="17"/>
      <c r="K181" s="17"/>
      <c r="L181" s="32"/>
      <c r="M181" s="35"/>
      <c r="N181" s="17"/>
      <c r="O181" s="17"/>
      <c r="P181" s="17"/>
      <c r="Q181" s="17"/>
      <c r="R181" s="17"/>
      <c r="S181" s="17"/>
      <c r="T181" s="36"/>
      <c r="AT181" s="5" t="s">
        <v>87</v>
      </c>
      <c r="AU181" s="5" t="s">
        <v>39</v>
      </c>
    </row>
    <row r="182" spans="2:65" s="5" customFormat="1" ht="15.75" customHeight="1">
      <c r="B182" s="16"/>
      <c r="C182" s="103" t="s">
        <v>221</v>
      </c>
      <c r="D182" s="103" t="s">
        <v>84</v>
      </c>
      <c r="E182" s="104" t="s">
        <v>232</v>
      </c>
      <c r="F182" s="105" t="s">
        <v>233</v>
      </c>
      <c r="G182" s="106" t="s">
        <v>85</v>
      </c>
      <c r="H182" s="107">
        <v>63.504</v>
      </c>
      <c r="I182" s="108"/>
      <c r="J182" s="109">
        <f>ROUND($I$182*$H$182,2)</f>
        <v>0</v>
      </c>
      <c r="K182" s="105"/>
      <c r="L182" s="32"/>
      <c r="M182" s="110"/>
      <c r="N182" s="111" t="s">
        <v>26</v>
      </c>
      <c r="O182" s="17"/>
      <c r="P182" s="17"/>
      <c r="Q182" s="112">
        <v>0</v>
      </c>
      <c r="R182" s="112">
        <f>$Q$182*$H$182</f>
        <v>0</v>
      </c>
      <c r="S182" s="112">
        <v>0</v>
      </c>
      <c r="T182" s="113">
        <f>$S$182*$H$182</f>
        <v>0</v>
      </c>
      <c r="AR182" s="47" t="s">
        <v>86</v>
      </c>
      <c r="AT182" s="47" t="s">
        <v>84</v>
      </c>
      <c r="AU182" s="47" t="s">
        <v>39</v>
      </c>
      <c r="AY182" s="5" t="s">
        <v>81</v>
      </c>
      <c r="BE182" s="114">
        <f>IF($N$182="základní",$J$182,0)</f>
        <v>0</v>
      </c>
      <c r="BF182" s="114">
        <f>IF($N$182="snížená",$J$182,0)</f>
        <v>0</v>
      </c>
      <c r="BG182" s="114">
        <f>IF($N$182="zákl. přenesená",$J$182,0)</f>
        <v>0</v>
      </c>
      <c r="BH182" s="114">
        <f>IF($N$182="sníž. přenesená",$J$182,0)</f>
        <v>0</v>
      </c>
      <c r="BI182" s="114">
        <f>IF($N$182="nulová",$J$182,0)</f>
        <v>0</v>
      </c>
      <c r="BJ182" s="47" t="s">
        <v>8</v>
      </c>
      <c r="BK182" s="114">
        <f>ROUND($I$182*$H$182,2)</f>
        <v>0</v>
      </c>
      <c r="BL182" s="47" t="s">
        <v>86</v>
      </c>
      <c r="BM182" s="47" t="s">
        <v>627</v>
      </c>
    </row>
    <row r="183" spans="2:47" s="5" customFormat="1" ht="16.5" customHeight="1">
      <c r="B183" s="16"/>
      <c r="C183" s="17"/>
      <c r="D183" s="115" t="s">
        <v>87</v>
      </c>
      <c r="E183" s="17"/>
      <c r="F183" s="116" t="s">
        <v>234</v>
      </c>
      <c r="G183" s="17"/>
      <c r="H183" s="17"/>
      <c r="J183" s="17"/>
      <c r="K183" s="17"/>
      <c r="L183" s="32"/>
      <c r="M183" s="35"/>
      <c r="N183" s="17"/>
      <c r="O183" s="17"/>
      <c r="P183" s="17"/>
      <c r="Q183" s="17"/>
      <c r="R183" s="17"/>
      <c r="S183" s="17"/>
      <c r="T183" s="36"/>
      <c r="AT183" s="5" t="s">
        <v>87</v>
      </c>
      <c r="AU183" s="5" t="s">
        <v>39</v>
      </c>
    </row>
    <row r="184" spans="2:51" s="5" customFormat="1" ht="15.75" customHeight="1">
      <c r="B184" s="128"/>
      <c r="C184" s="129"/>
      <c r="D184" s="127" t="s">
        <v>130</v>
      </c>
      <c r="E184" s="129"/>
      <c r="F184" s="130" t="s">
        <v>628</v>
      </c>
      <c r="G184" s="129"/>
      <c r="H184" s="131">
        <v>63.504</v>
      </c>
      <c r="J184" s="129"/>
      <c r="K184" s="129"/>
      <c r="L184" s="132"/>
      <c r="M184" s="133"/>
      <c r="N184" s="129"/>
      <c r="O184" s="129"/>
      <c r="P184" s="129"/>
      <c r="Q184" s="129"/>
      <c r="R184" s="129"/>
      <c r="S184" s="129"/>
      <c r="T184" s="134"/>
      <c r="AT184" s="135" t="s">
        <v>130</v>
      </c>
      <c r="AU184" s="135" t="s">
        <v>39</v>
      </c>
      <c r="AV184" s="135" t="s">
        <v>39</v>
      </c>
      <c r="AW184" s="135" t="s">
        <v>61</v>
      </c>
      <c r="AX184" s="135" t="s">
        <v>37</v>
      </c>
      <c r="AY184" s="135" t="s">
        <v>81</v>
      </c>
    </row>
    <row r="185" spans="2:65" s="5" customFormat="1" ht="15.75" customHeight="1">
      <c r="B185" s="16"/>
      <c r="C185" s="103" t="s">
        <v>222</v>
      </c>
      <c r="D185" s="103" t="s">
        <v>84</v>
      </c>
      <c r="E185" s="104" t="s">
        <v>236</v>
      </c>
      <c r="F185" s="105" t="s">
        <v>237</v>
      </c>
      <c r="G185" s="106" t="s">
        <v>85</v>
      </c>
      <c r="H185" s="107">
        <v>63.504</v>
      </c>
      <c r="I185" s="108"/>
      <c r="J185" s="109">
        <f>ROUND($I$185*$H$185,2)</f>
        <v>0</v>
      </c>
      <c r="K185" s="105" t="s">
        <v>129</v>
      </c>
      <c r="L185" s="32"/>
      <c r="M185" s="110"/>
      <c r="N185" s="111" t="s">
        <v>26</v>
      </c>
      <c r="O185" s="17"/>
      <c r="P185" s="17"/>
      <c r="Q185" s="112">
        <v>5E-05</v>
      </c>
      <c r="R185" s="112">
        <f>$Q$185*$H$185</f>
        <v>0.0031752</v>
      </c>
      <c r="S185" s="112">
        <v>0</v>
      </c>
      <c r="T185" s="113">
        <f>$S$185*$H$185</f>
        <v>0</v>
      </c>
      <c r="AR185" s="47" t="s">
        <v>86</v>
      </c>
      <c r="AT185" s="47" t="s">
        <v>84</v>
      </c>
      <c r="AU185" s="47" t="s">
        <v>39</v>
      </c>
      <c r="AY185" s="5" t="s">
        <v>81</v>
      </c>
      <c r="BE185" s="114">
        <f>IF($N$185="základní",$J$185,0)</f>
        <v>0</v>
      </c>
      <c r="BF185" s="114">
        <f>IF($N$185="snížená",$J$185,0)</f>
        <v>0</v>
      </c>
      <c r="BG185" s="114">
        <f>IF($N$185="zákl. přenesená",$J$185,0)</f>
        <v>0</v>
      </c>
      <c r="BH185" s="114">
        <f>IF($N$185="sníž. přenesená",$J$185,0)</f>
        <v>0</v>
      </c>
      <c r="BI185" s="114">
        <f>IF($N$185="nulová",$J$185,0)</f>
        <v>0</v>
      </c>
      <c r="BJ185" s="47" t="s">
        <v>8</v>
      </c>
      <c r="BK185" s="114">
        <f>ROUND($I$185*$H$185,2)</f>
        <v>0</v>
      </c>
      <c r="BL185" s="47" t="s">
        <v>86</v>
      </c>
      <c r="BM185" s="47" t="s">
        <v>629</v>
      </c>
    </row>
    <row r="186" spans="2:47" s="5" customFormat="1" ht="16.5" customHeight="1">
      <c r="B186" s="16"/>
      <c r="C186" s="17"/>
      <c r="D186" s="115" t="s">
        <v>87</v>
      </c>
      <c r="E186" s="17"/>
      <c r="F186" s="116" t="s">
        <v>102</v>
      </c>
      <c r="G186" s="17"/>
      <c r="H186" s="17"/>
      <c r="J186" s="17"/>
      <c r="K186" s="17"/>
      <c r="L186" s="32"/>
      <c r="M186" s="35"/>
      <c r="N186" s="17"/>
      <c r="O186" s="17"/>
      <c r="P186" s="17"/>
      <c r="Q186" s="17"/>
      <c r="R186" s="17"/>
      <c r="S186" s="17"/>
      <c r="T186" s="36"/>
      <c r="AT186" s="5" t="s">
        <v>87</v>
      </c>
      <c r="AU186" s="5" t="s">
        <v>39</v>
      </c>
    </row>
    <row r="187" spans="2:51" s="5" customFormat="1" ht="15.75" customHeight="1">
      <c r="B187" s="128"/>
      <c r="C187" s="129"/>
      <c r="D187" s="127" t="s">
        <v>130</v>
      </c>
      <c r="E187" s="129"/>
      <c r="F187" s="130" t="s">
        <v>628</v>
      </c>
      <c r="G187" s="129"/>
      <c r="H187" s="131">
        <v>63.504</v>
      </c>
      <c r="J187" s="129"/>
      <c r="K187" s="129"/>
      <c r="L187" s="132"/>
      <c r="M187" s="133"/>
      <c r="N187" s="129"/>
      <c r="O187" s="129"/>
      <c r="P187" s="129"/>
      <c r="Q187" s="129"/>
      <c r="R187" s="129"/>
      <c r="S187" s="129"/>
      <c r="T187" s="134"/>
      <c r="AT187" s="135" t="s">
        <v>130</v>
      </c>
      <c r="AU187" s="135" t="s">
        <v>39</v>
      </c>
      <c r="AV187" s="135" t="s">
        <v>39</v>
      </c>
      <c r="AW187" s="135" t="s">
        <v>61</v>
      </c>
      <c r="AX187" s="135" t="s">
        <v>37</v>
      </c>
      <c r="AY187" s="135" t="s">
        <v>81</v>
      </c>
    </row>
    <row r="188" spans="2:65" s="5" customFormat="1" ht="15.75" customHeight="1">
      <c r="B188" s="16"/>
      <c r="C188" s="117" t="s">
        <v>344</v>
      </c>
      <c r="D188" s="117" t="s">
        <v>88</v>
      </c>
      <c r="E188" s="118" t="s">
        <v>238</v>
      </c>
      <c r="F188" s="119" t="s">
        <v>239</v>
      </c>
      <c r="G188" s="120" t="s">
        <v>89</v>
      </c>
      <c r="H188" s="121">
        <v>0.064</v>
      </c>
      <c r="I188" s="122"/>
      <c r="J188" s="123">
        <f>ROUND($I$188*$H$188,2)</f>
        <v>0</v>
      </c>
      <c r="K188" s="119" t="s">
        <v>129</v>
      </c>
      <c r="L188" s="124"/>
      <c r="M188" s="125"/>
      <c r="N188" s="126" t="s">
        <v>26</v>
      </c>
      <c r="O188" s="17"/>
      <c r="P188" s="17"/>
      <c r="Q188" s="112">
        <v>1</v>
      </c>
      <c r="R188" s="112">
        <f>$Q$188*$H$188</f>
        <v>0.064</v>
      </c>
      <c r="S188" s="112">
        <v>0</v>
      </c>
      <c r="T188" s="113">
        <f>$S$188*$H$188</f>
        <v>0</v>
      </c>
      <c r="AR188" s="47" t="s">
        <v>90</v>
      </c>
      <c r="AT188" s="47" t="s">
        <v>88</v>
      </c>
      <c r="AU188" s="47" t="s">
        <v>39</v>
      </c>
      <c r="AY188" s="5" t="s">
        <v>81</v>
      </c>
      <c r="BE188" s="114">
        <f>IF($N$188="základní",$J$188,0)</f>
        <v>0</v>
      </c>
      <c r="BF188" s="114">
        <f>IF($N$188="snížená",$J$188,0)</f>
        <v>0</v>
      </c>
      <c r="BG188" s="114">
        <f>IF($N$188="zákl. přenesená",$J$188,0)</f>
        <v>0</v>
      </c>
      <c r="BH188" s="114">
        <f>IF($N$188="sníž. přenesená",$J$188,0)</f>
        <v>0</v>
      </c>
      <c r="BI188" s="114">
        <f>IF($N$188="nulová",$J$188,0)</f>
        <v>0</v>
      </c>
      <c r="BJ188" s="47" t="s">
        <v>8</v>
      </c>
      <c r="BK188" s="114">
        <f>ROUND($I$188*$H$188,2)</f>
        <v>0</v>
      </c>
      <c r="BL188" s="47" t="s">
        <v>86</v>
      </c>
      <c r="BM188" s="47" t="s">
        <v>630</v>
      </c>
    </row>
    <row r="189" spans="2:47" s="5" customFormat="1" ht="27" customHeight="1">
      <c r="B189" s="16"/>
      <c r="C189" s="17"/>
      <c r="D189" s="115" t="s">
        <v>87</v>
      </c>
      <c r="E189" s="17"/>
      <c r="F189" s="116" t="s">
        <v>240</v>
      </c>
      <c r="G189" s="17"/>
      <c r="H189" s="17"/>
      <c r="J189" s="17"/>
      <c r="K189" s="17"/>
      <c r="L189" s="32"/>
      <c r="M189" s="35"/>
      <c r="N189" s="17"/>
      <c r="O189" s="17"/>
      <c r="P189" s="17"/>
      <c r="Q189" s="17"/>
      <c r="R189" s="17"/>
      <c r="S189" s="17"/>
      <c r="T189" s="36"/>
      <c r="AT189" s="5" t="s">
        <v>87</v>
      </c>
      <c r="AU189" s="5" t="s">
        <v>39</v>
      </c>
    </row>
    <row r="190" spans="2:51" s="5" customFormat="1" ht="15.75" customHeight="1">
      <c r="B190" s="128"/>
      <c r="C190" s="129"/>
      <c r="D190" s="127" t="s">
        <v>130</v>
      </c>
      <c r="E190" s="129"/>
      <c r="F190" s="130" t="s">
        <v>631</v>
      </c>
      <c r="G190" s="129"/>
      <c r="H190" s="131">
        <v>0.064</v>
      </c>
      <c r="J190" s="129"/>
      <c r="K190" s="129"/>
      <c r="L190" s="132"/>
      <c r="M190" s="133"/>
      <c r="N190" s="129"/>
      <c r="O190" s="129"/>
      <c r="P190" s="129"/>
      <c r="Q190" s="129"/>
      <c r="R190" s="129"/>
      <c r="S190" s="129"/>
      <c r="T190" s="134"/>
      <c r="AT190" s="135" t="s">
        <v>130</v>
      </c>
      <c r="AU190" s="135" t="s">
        <v>39</v>
      </c>
      <c r="AV190" s="135" t="s">
        <v>39</v>
      </c>
      <c r="AW190" s="135" t="s">
        <v>61</v>
      </c>
      <c r="AX190" s="135" t="s">
        <v>37</v>
      </c>
      <c r="AY190" s="135" t="s">
        <v>81</v>
      </c>
    </row>
    <row r="191" spans="2:65" s="5" customFormat="1" ht="15.75" customHeight="1">
      <c r="B191" s="16"/>
      <c r="C191" s="103" t="s">
        <v>52</v>
      </c>
      <c r="D191" s="103" t="s">
        <v>84</v>
      </c>
      <c r="E191" s="104" t="s">
        <v>242</v>
      </c>
      <c r="F191" s="105" t="s">
        <v>243</v>
      </c>
      <c r="G191" s="106" t="s">
        <v>89</v>
      </c>
      <c r="H191" s="107">
        <v>0.067</v>
      </c>
      <c r="I191" s="108"/>
      <c r="J191" s="109">
        <f>ROUND($I$191*$H$191,2)</f>
        <v>0</v>
      </c>
      <c r="K191" s="105" t="s">
        <v>129</v>
      </c>
      <c r="L191" s="32"/>
      <c r="M191" s="110"/>
      <c r="N191" s="111" t="s">
        <v>26</v>
      </c>
      <c r="O191" s="17"/>
      <c r="P191" s="17"/>
      <c r="Q191" s="112">
        <v>0</v>
      </c>
      <c r="R191" s="112">
        <f>$Q$191*$H$191</f>
        <v>0</v>
      </c>
      <c r="S191" s="112">
        <v>0</v>
      </c>
      <c r="T191" s="113">
        <f>$S$191*$H$191</f>
        <v>0</v>
      </c>
      <c r="AR191" s="47" t="s">
        <v>86</v>
      </c>
      <c r="AT191" s="47" t="s">
        <v>84</v>
      </c>
      <c r="AU191" s="47" t="s">
        <v>39</v>
      </c>
      <c r="AY191" s="5" t="s">
        <v>81</v>
      </c>
      <c r="BE191" s="114">
        <f>IF($N$191="základní",$J$191,0)</f>
        <v>0</v>
      </c>
      <c r="BF191" s="114">
        <f>IF($N$191="snížená",$J$191,0)</f>
        <v>0</v>
      </c>
      <c r="BG191" s="114">
        <f>IF($N$191="zákl. přenesená",$J$191,0)</f>
        <v>0</v>
      </c>
      <c r="BH191" s="114">
        <f>IF($N$191="sníž. přenesená",$J$191,0)</f>
        <v>0</v>
      </c>
      <c r="BI191" s="114">
        <f>IF($N$191="nulová",$J$191,0)</f>
        <v>0</v>
      </c>
      <c r="BJ191" s="47" t="s">
        <v>8</v>
      </c>
      <c r="BK191" s="114">
        <f>ROUND($I$191*$H$191,2)</f>
        <v>0</v>
      </c>
      <c r="BL191" s="47" t="s">
        <v>86</v>
      </c>
      <c r="BM191" s="47" t="s">
        <v>632</v>
      </c>
    </row>
    <row r="192" spans="2:47" s="5" customFormat="1" ht="27" customHeight="1">
      <c r="B192" s="16"/>
      <c r="C192" s="17"/>
      <c r="D192" s="115" t="s">
        <v>87</v>
      </c>
      <c r="E192" s="17"/>
      <c r="F192" s="116" t="s">
        <v>244</v>
      </c>
      <c r="G192" s="17"/>
      <c r="H192" s="17"/>
      <c r="J192" s="17"/>
      <c r="K192" s="17"/>
      <c r="L192" s="32"/>
      <c r="M192" s="35"/>
      <c r="N192" s="17"/>
      <c r="O192" s="17"/>
      <c r="P192" s="17"/>
      <c r="Q192" s="17"/>
      <c r="R192" s="17"/>
      <c r="S192" s="17"/>
      <c r="T192" s="36"/>
      <c r="AT192" s="5" t="s">
        <v>87</v>
      </c>
      <c r="AU192" s="5" t="s">
        <v>39</v>
      </c>
    </row>
    <row r="193" spans="2:63" s="90" customFormat="1" ht="30.75" customHeight="1">
      <c r="B193" s="91"/>
      <c r="C193" s="92"/>
      <c r="D193" s="92" t="s">
        <v>36</v>
      </c>
      <c r="E193" s="101" t="s">
        <v>245</v>
      </c>
      <c r="F193" s="101" t="s">
        <v>246</v>
      </c>
      <c r="G193" s="92"/>
      <c r="H193" s="92"/>
      <c r="J193" s="102">
        <f>$BK$193</f>
        <v>0</v>
      </c>
      <c r="K193" s="92"/>
      <c r="L193" s="95"/>
      <c r="M193" s="96"/>
      <c r="N193" s="92"/>
      <c r="O193" s="92"/>
      <c r="P193" s="97">
        <f>SUM($P$194:$P$207)</f>
        <v>0</v>
      </c>
      <c r="Q193" s="92"/>
      <c r="R193" s="97">
        <f>SUM($R$194:$R$207)</f>
        <v>0.16725060000000003</v>
      </c>
      <c r="S193" s="92"/>
      <c r="T193" s="98">
        <f>SUM($T$194:$T$207)</f>
        <v>0.056971</v>
      </c>
      <c r="AR193" s="99" t="s">
        <v>39</v>
      </c>
      <c r="AT193" s="99" t="s">
        <v>36</v>
      </c>
      <c r="AU193" s="99" t="s">
        <v>8</v>
      </c>
      <c r="AY193" s="99" t="s">
        <v>81</v>
      </c>
      <c r="BK193" s="100">
        <f>SUM($BK$194:$BK$207)</f>
        <v>0</v>
      </c>
    </row>
    <row r="194" spans="2:65" s="5" customFormat="1" ht="15.75" customHeight="1">
      <c r="B194" s="16"/>
      <c r="C194" s="103" t="s">
        <v>220</v>
      </c>
      <c r="D194" s="103" t="s">
        <v>84</v>
      </c>
      <c r="E194" s="104" t="s">
        <v>247</v>
      </c>
      <c r="F194" s="105" t="s">
        <v>248</v>
      </c>
      <c r="G194" s="106" t="s">
        <v>128</v>
      </c>
      <c r="H194" s="107">
        <v>24.77</v>
      </c>
      <c r="I194" s="108"/>
      <c r="J194" s="109">
        <f>ROUND($I$194*$H$194,2)</f>
        <v>0</v>
      </c>
      <c r="K194" s="105" t="s">
        <v>129</v>
      </c>
      <c r="L194" s="32"/>
      <c r="M194" s="110"/>
      <c r="N194" s="111" t="s">
        <v>26</v>
      </c>
      <c r="O194" s="17"/>
      <c r="P194" s="17"/>
      <c r="Q194" s="112">
        <v>0</v>
      </c>
      <c r="R194" s="112">
        <f>$Q$194*$H$194</f>
        <v>0</v>
      </c>
      <c r="S194" s="112">
        <v>0.0023</v>
      </c>
      <c r="T194" s="113">
        <f>$S$194*$H$194</f>
        <v>0.056971</v>
      </c>
      <c r="AR194" s="47" t="s">
        <v>86</v>
      </c>
      <c r="AT194" s="47" t="s">
        <v>84</v>
      </c>
      <c r="AU194" s="47" t="s">
        <v>39</v>
      </c>
      <c r="AY194" s="5" t="s">
        <v>81</v>
      </c>
      <c r="BE194" s="114">
        <f>IF($N$194="základní",$J$194,0)</f>
        <v>0</v>
      </c>
      <c r="BF194" s="114">
        <f>IF($N$194="snížená",$J$194,0)</f>
        <v>0</v>
      </c>
      <c r="BG194" s="114">
        <f>IF($N$194="zákl. přenesená",$J$194,0)</f>
        <v>0</v>
      </c>
      <c r="BH194" s="114">
        <f>IF($N$194="sníž. přenesená",$J$194,0)</f>
        <v>0</v>
      </c>
      <c r="BI194" s="114">
        <f>IF($N$194="nulová",$J$194,0)</f>
        <v>0</v>
      </c>
      <c r="BJ194" s="47" t="s">
        <v>8</v>
      </c>
      <c r="BK194" s="114">
        <f>ROUND($I$194*$H$194,2)</f>
        <v>0</v>
      </c>
      <c r="BL194" s="47" t="s">
        <v>86</v>
      </c>
      <c r="BM194" s="47" t="s">
        <v>633</v>
      </c>
    </row>
    <row r="195" spans="2:47" s="5" customFormat="1" ht="16.5" customHeight="1">
      <c r="B195" s="16"/>
      <c r="C195" s="17"/>
      <c r="D195" s="115" t="s">
        <v>87</v>
      </c>
      <c r="E195" s="17"/>
      <c r="F195" s="116" t="s">
        <v>249</v>
      </c>
      <c r="G195" s="17"/>
      <c r="H195" s="17"/>
      <c r="J195" s="17"/>
      <c r="K195" s="17"/>
      <c r="L195" s="32"/>
      <c r="M195" s="35"/>
      <c r="N195" s="17"/>
      <c r="O195" s="17"/>
      <c r="P195" s="17"/>
      <c r="Q195" s="17"/>
      <c r="R195" s="17"/>
      <c r="S195" s="17"/>
      <c r="T195" s="36"/>
      <c r="AT195" s="5" t="s">
        <v>87</v>
      </c>
      <c r="AU195" s="5" t="s">
        <v>39</v>
      </c>
    </row>
    <row r="196" spans="2:51" s="5" customFormat="1" ht="15.75" customHeight="1">
      <c r="B196" s="128"/>
      <c r="C196" s="129"/>
      <c r="D196" s="127" t="s">
        <v>130</v>
      </c>
      <c r="E196" s="129"/>
      <c r="F196" s="130" t="s">
        <v>569</v>
      </c>
      <c r="G196" s="129"/>
      <c r="H196" s="131">
        <v>24.77</v>
      </c>
      <c r="J196" s="129"/>
      <c r="K196" s="129"/>
      <c r="L196" s="132"/>
      <c r="M196" s="133"/>
      <c r="N196" s="129"/>
      <c r="O196" s="129"/>
      <c r="P196" s="129"/>
      <c r="Q196" s="129"/>
      <c r="R196" s="129"/>
      <c r="S196" s="129"/>
      <c r="T196" s="134"/>
      <c r="AT196" s="135" t="s">
        <v>130</v>
      </c>
      <c r="AU196" s="135" t="s">
        <v>39</v>
      </c>
      <c r="AV196" s="135" t="s">
        <v>39</v>
      </c>
      <c r="AW196" s="135" t="s">
        <v>61</v>
      </c>
      <c r="AX196" s="135" t="s">
        <v>37</v>
      </c>
      <c r="AY196" s="135" t="s">
        <v>81</v>
      </c>
    </row>
    <row r="197" spans="2:65" s="5" customFormat="1" ht="15.75" customHeight="1">
      <c r="B197" s="16"/>
      <c r="C197" s="103" t="s">
        <v>213</v>
      </c>
      <c r="D197" s="103" t="s">
        <v>84</v>
      </c>
      <c r="E197" s="104" t="s">
        <v>251</v>
      </c>
      <c r="F197" s="105" t="s">
        <v>252</v>
      </c>
      <c r="G197" s="106" t="s">
        <v>128</v>
      </c>
      <c r="H197" s="107">
        <v>24.77</v>
      </c>
      <c r="I197" s="108"/>
      <c r="J197" s="109">
        <f>ROUND($I$197*$H$197,2)</f>
        <v>0</v>
      </c>
      <c r="K197" s="105" t="s">
        <v>129</v>
      </c>
      <c r="L197" s="32"/>
      <c r="M197" s="110"/>
      <c r="N197" s="111" t="s">
        <v>26</v>
      </c>
      <c r="O197" s="17"/>
      <c r="P197" s="17"/>
      <c r="Q197" s="112">
        <v>0.00578</v>
      </c>
      <c r="R197" s="112">
        <f>$Q$197*$H$197</f>
        <v>0.1431706</v>
      </c>
      <c r="S197" s="112">
        <v>0</v>
      </c>
      <c r="T197" s="113">
        <f>$S$197*$H$197</f>
        <v>0</v>
      </c>
      <c r="AR197" s="47" t="s">
        <v>86</v>
      </c>
      <c r="AT197" s="47" t="s">
        <v>84</v>
      </c>
      <c r="AU197" s="47" t="s">
        <v>39</v>
      </c>
      <c r="AY197" s="5" t="s">
        <v>81</v>
      </c>
      <c r="BE197" s="114">
        <f>IF($N$197="základní",$J$197,0)</f>
        <v>0</v>
      </c>
      <c r="BF197" s="114">
        <f>IF($N$197="snížená",$J$197,0)</f>
        <v>0</v>
      </c>
      <c r="BG197" s="114">
        <f>IF($N$197="zákl. přenesená",$J$197,0)</f>
        <v>0</v>
      </c>
      <c r="BH197" s="114">
        <f>IF($N$197="sníž. přenesená",$J$197,0)</f>
        <v>0</v>
      </c>
      <c r="BI197" s="114">
        <f>IF($N$197="nulová",$J$197,0)</f>
        <v>0</v>
      </c>
      <c r="BJ197" s="47" t="s">
        <v>8</v>
      </c>
      <c r="BK197" s="114">
        <f>ROUND($I$197*$H$197,2)</f>
        <v>0</v>
      </c>
      <c r="BL197" s="47" t="s">
        <v>86</v>
      </c>
      <c r="BM197" s="47" t="s">
        <v>634</v>
      </c>
    </row>
    <row r="198" spans="2:47" s="5" customFormat="1" ht="16.5" customHeight="1">
      <c r="B198" s="16"/>
      <c r="C198" s="17"/>
      <c r="D198" s="115" t="s">
        <v>87</v>
      </c>
      <c r="E198" s="17"/>
      <c r="F198" s="116" t="s">
        <v>253</v>
      </c>
      <c r="G198" s="17"/>
      <c r="H198" s="17"/>
      <c r="J198" s="17"/>
      <c r="K198" s="17"/>
      <c r="L198" s="32"/>
      <c r="M198" s="35"/>
      <c r="N198" s="17"/>
      <c r="O198" s="17"/>
      <c r="P198" s="17"/>
      <c r="Q198" s="17"/>
      <c r="R198" s="17"/>
      <c r="S198" s="17"/>
      <c r="T198" s="36"/>
      <c r="AT198" s="5" t="s">
        <v>87</v>
      </c>
      <c r="AU198" s="5" t="s">
        <v>39</v>
      </c>
    </row>
    <row r="199" spans="2:51" s="5" customFormat="1" ht="15.75" customHeight="1">
      <c r="B199" s="128"/>
      <c r="C199" s="129"/>
      <c r="D199" s="127" t="s">
        <v>130</v>
      </c>
      <c r="E199" s="129"/>
      <c r="F199" s="130" t="s">
        <v>569</v>
      </c>
      <c r="G199" s="129"/>
      <c r="H199" s="131">
        <v>24.77</v>
      </c>
      <c r="J199" s="129"/>
      <c r="K199" s="129"/>
      <c r="L199" s="132"/>
      <c r="M199" s="133"/>
      <c r="N199" s="129"/>
      <c r="O199" s="129"/>
      <c r="P199" s="129"/>
      <c r="Q199" s="129"/>
      <c r="R199" s="129"/>
      <c r="S199" s="129"/>
      <c r="T199" s="134"/>
      <c r="AT199" s="135" t="s">
        <v>130</v>
      </c>
      <c r="AU199" s="135" t="s">
        <v>39</v>
      </c>
      <c r="AV199" s="135" t="s">
        <v>39</v>
      </c>
      <c r="AW199" s="135" t="s">
        <v>61</v>
      </c>
      <c r="AX199" s="135" t="s">
        <v>37</v>
      </c>
      <c r="AY199" s="135" t="s">
        <v>81</v>
      </c>
    </row>
    <row r="200" spans="2:65" s="5" customFormat="1" ht="15.75" customHeight="1">
      <c r="B200" s="16"/>
      <c r="C200" s="103" t="s">
        <v>92</v>
      </c>
      <c r="D200" s="103" t="s">
        <v>84</v>
      </c>
      <c r="E200" s="104" t="s">
        <v>254</v>
      </c>
      <c r="F200" s="105" t="s">
        <v>255</v>
      </c>
      <c r="G200" s="106" t="s">
        <v>128</v>
      </c>
      <c r="H200" s="107">
        <v>8</v>
      </c>
      <c r="I200" s="108"/>
      <c r="J200" s="109">
        <f>ROUND($I$200*$H$200,2)</f>
        <v>0</v>
      </c>
      <c r="K200" s="105" t="s">
        <v>129</v>
      </c>
      <c r="L200" s="32"/>
      <c r="M200" s="110"/>
      <c r="N200" s="111" t="s">
        <v>26</v>
      </c>
      <c r="O200" s="17"/>
      <c r="P200" s="17"/>
      <c r="Q200" s="112">
        <v>0.00041</v>
      </c>
      <c r="R200" s="112">
        <f>$Q$200*$H$200</f>
        <v>0.00328</v>
      </c>
      <c r="S200" s="112">
        <v>0</v>
      </c>
      <c r="T200" s="113">
        <f>$S$200*$H$200</f>
        <v>0</v>
      </c>
      <c r="AR200" s="47" t="s">
        <v>86</v>
      </c>
      <c r="AT200" s="47" t="s">
        <v>84</v>
      </c>
      <c r="AU200" s="47" t="s">
        <v>39</v>
      </c>
      <c r="AY200" s="5" t="s">
        <v>81</v>
      </c>
      <c r="BE200" s="114">
        <f>IF($N$200="základní",$J$200,0)</f>
        <v>0</v>
      </c>
      <c r="BF200" s="114">
        <f>IF($N$200="snížená",$J$200,0)</f>
        <v>0</v>
      </c>
      <c r="BG200" s="114">
        <f>IF($N$200="zákl. přenesená",$J$200,0)</f>
        <v>0</v>
      </c>
      <c r="BH200" s="114">
        <f>IF($N$200="sníž. přenesená",$J$200,0)</f>
        <v>0</v>
      </c>
      <c r="BI200" s="114">
        <f>IF($N$200="nulová",$J$200,0)</f>
        <v>0</v>
      </c>
      <c r="BJ200" s="47" t="s">
        <v>8</v>
      </c>
      <c r="BK200" s="114">
        <f>ROUND($I$200*$H$200,2)</f>
        <v>0</v>
      </c>
      <c r="BL200" s="47" t="s">
        <v>86</v>
      </c>
      <c r="BM200" s="47" t="s">
        <v>635</v>
      </c>
    </row>
    <row r="201" spans="2:47" s="5" customFormat="1" ht="16.5" customHeight="1">
      <c r="B201" s="16"/>
      <c r="C201" s="17"/>
      <c r="D201" s="115" t="s">
        <v>87</v>
      </c>
      <c r="E201" s="17"/>
      <c r="F201" s="116" t="s">
        <v>256</v>
      </c>
      <c r="G201" s="17"/>
      <c r="H201" s="17"/>
      <c r="J201" s="17"/>
      <c r="K201" s="17"/>
      <c r="L201" s="32"/>
      <c r="M201" s="35"/>
      <c r="N201" s="17"/>
      <c r="O201" s="17"/>
      <c r="P201" s="17"/>
      <c r="Q201" s="17"/>
      <c r="R201" s="17"/>
      <c r="S201" s="17"/>
      <c r="T201" s="36"/>
      <c r="AT201" s="5" t="s">
        <v>87</v>
      </c>
      <c r="AU201" s="5" t="s">
        <v>39</v>
      </c>
    </row>
    <row r="202" spans="2:51" s="5" customFormat="1" ht="15.75" customHeight="1">
      <c r="B202" s="128"/>
      <c r="C202" s="129"/>
      <c r="D202" s="127" t="s">
        <v>130</v>
      </c>
      <c r="E202" s="129"/>
      <c r="F202" s="130" t="s">
        <v>100</v>
      </c>
      <c r="G202" s="129"/>
      <c r="H202" s="131">
        <v>8</v>
      </c>
      <c r="J202" s="129"/>
      <c r="K202" s="129"/>
      <c r="L202" s="132"/>
      <c r="M202" s="133"/>
      <c r="N202" s="129"/>
      <c r="O202" s="129"/>
      <c r="P202" s="129"/>
      <c r="Q202" s="129"/>
      <c r="R202" s="129"/>
      <c r="S202" s="129"/>
      <c r="T202" s="134"/>
      <c r="AT202" s="135" t="s">
        <v>130</v>
      </c>
      <c r="AU202" s="135" t="s">
        <v>39</v>
      </c>
      <c r="AV202" s="135" t="s">
        <v>39</v>
      </c>
      <c r="AW202" s="135" t="s">
        <v>61</v>
      </c>
      <c r="AX202" s="135" t="s">
        <v>37</v>
      </c>
      <c r="AY202" s="135" t="s">
        <v>81</v>
      </c>
    </row>
    <row r="203" spans="2:65" s="5" customFormat="1" ht="15.75" customHeight="1">
      <c r="B203" s="16"/>
      <c r="C203" s="117" t="s">
        <v>177</v>
      </c>
      <c r="D203" s="117" t="s">
        <v>88</v>
      </c>
      <c r="E203" s="118" t="s">
        <v>372</v>
      </c>
      <c r="F203" s="119" t="s">
        <v>373</v>
      </c>
      <c r="G203" s="120" t="s">
        <v>128</v>
      </c>
      <c r="H203" s="121">
        <v>8</v>
      </c>
      <c r="I203" s="122"/>
      <c r="J203" s="123">
        <f>ROUND($I$203*$H$203,2)</f>
        <v>0</v>
      </c>
      <c r="K203" s="119" t="s">
        <v>129</v>
      </c>
      <c r="L203" s="124"/>
      <c r="M203" s="125"/>
      <c r="N203" s="126" t="s">
        <v>26</v>
      </c>
      <c r="O203" s="17"/>
      <c r="P203" s="17"/>
      <c r="Q203" s="112">
        <v>0.0026</v>
      </c>
      <c r="R203" s="112">
        <f>$Q$203*$H$203</f>
        <v>0.0208</v>
      </c>
      <c r="S203" s="112">
        <v>0</v>
      </c>
      <c r="T203" s="113">
        <f>$S$203*$H$203</f>
        <v>0</v>
      </c>
      <c r="AR203" s="47" t="s">
        <v>90</v>
      </c>
      <c r="AT203" s="47" t="s">
        <v>88</v>
      </c>
      <c r="AU203" s="47" t="s">
        <v>39</v>
      </c>
      <c r="AY203" s="5" t="s">
        <v>81</v>
      </c>
      <c r="BE203" s="114">
        <f>IF($N$203="základní",$J$203,0)</f>
        <v>0</v>
      </c>
      <c r="BF203" s="114">
        <f>IF($N$203="snížená",$J$203,0)</f>
        <v>0</v>
      </c>
      <c r="BG203" s="114">
        <f>IF($N$203="zákl. přenesená",$J$203,0)</f>
        <v>0</v>
      </c>
      <c r="BH203" s="114">
        <f>IF($N$203="sníž. přenesená",$J$203,0)</f>
        <v>0</v>
      </c>
      <c r="BI203" s="114">
        <f>IF($N$203="nulová",$J$203,0)</f>
        <v>0</v>
      </c>
      <c r="BJ203" s="47" t="s">
        <v>8</v>
      </c>
      <c r="BK203" s="114">
        <f>ROUND($I$203*$H$203,2)</f>
        <v>0</v>
      </c>
      <c r="BL203" s="47" t="s">
        <v>86</v>
      </c>
      <c r="BM203" s="47" t="s">
        <v>636</v>
      </c>
    </row>
    <row r="204" spans="2:47" s="5" customFormat="1" ht="16.5" customHeight="1">
      <c r="B204" s="16"/>
      <c r="C204" s="17"/>
      <c r="D204" s="115" t="s">
        <v>87</v>
      </c>
      <c r="E204" s="17"/>
      <c r="F204" s="116" t="s">
        <v>637</v>
      </c>
      <c r="G204" s="17"/>
      <c r="H204" s="17"/>
      <c r="J204" s="17"/>
      <c r="K204" s="17"/>
      <c r="L204" s="32"/>
      <c r="M204" s="35"/>
      <c r="N204" s="17"/>
      <c r="O204" s="17"/>
      <c r="P204" s="17"/>
      <c r="Q204" s="17"/>
      <c r="R204" s="17"/>
      <c r="S204" s="17"/>
      <c r="T204" s="36"/>
      <c r="AT204" s="5" t="s">
        <v>87</v>
      </c>
      <c r="AU204" s="5" t="s">
        <v>39</v>
      </c>
    </row>
    <row r="205" spans="2:51" s="5" customFormat="1" ht="15.75" customHeight="1">
      <c r="B205" s="128"/>
      <c r="C205" s="129"/>
      <c r="D205" s="127" t="s">
        <v>130</v>
      </c>
      <c r="E205" s="129"/>
      <c r="F205" s="130" t="s">
        <v>100</v>
      </c>
      <c r="G205" s="129"/>
      <c r="H205" s="131">
        <v>8</v>
      </c>
      <c r="J205" s="129"/>
      <c r="K205" s="129"/>
      <c r="L205" s="132"/>
      <c r="M205" s="133"/>
      <c r="N205" s="129"/>
      <c r="O205" s="129"/>
      <c r="P205" s="129"/>
      <c r="Q205" s="129"/>
      <c r="R205" s="129"/>
      <c r="S205" s="129"/>
      <c r="T205" s="134"/>
      <c r="AT205" s="135" t="s">
        <v>130</v>
      </c>
      <c r="AU205" s="135" t="s">
        <v>39</v>
      </c>
      <c r="AV205" s="135" t="s">
        <v>39</v>
      </c>
      <c r="AW205" s="135" t="s">
        <v>61</v>
      </c>
      <c r="AX205" s="135" t="s">
        <v>37</v>
      </c>
      <c r="AY205" s="135" t="s">
        <v>81</v>
      </c>
    </row>
    <row r="206" spans="2:65" s="5" customFormat="1" ht="15.75" customHeight="1">
      <c r="B206" s="16"/>
      <c r="C206" s="103" t="s">
        <v>180</v>
      </c>
      <c r="D206" s="103" t="s">
        <v>84</v>
      </c>
      <c r="E206" s="104" t="s">
        <v>258</v>
      </c>
      <c r="F206" s="105" t="s">
        <v>259</v>
      </c>
      <c r="G206" s="106" t="s">
        <v>89</v>
      </c>
      <c r="H206" s="107">
        <v>0.167</v>
      </c>
      <c r="I206" s="108"/>
      <c r="J206" s="109">
        <f>ROUND($I$206*$H$206,2)</f>
        <v>0</v>
      </c>
      <c r="K206" s="105" t="s">
        <v>129</v>
      </c>
      <c r="L206" s="32"/>
      <c r="M206" s="110"/>
      <c r="N206" s="111" t="s">
        <v>26</v>
      </c>
      <c r="O206" s="17"/>
      <c r="P206" s="17"/>
      <c r="Q206" s="112">
        <v>0</v>
      </c>
      <c r="R206" s="112">
        <f>$Q$206*$H$206</f>
        <v>0</v>
      </c>
      <c r="S206" s="112">
        <v>0</v>
      </c>
      <c r="T206" s="113">
        <f>$S$206*$H$206</f>
        <v>0</v>
      </c>
      <c r="AR206" s="47" t="s">
        <v>86</v>
      </c>
      <c r="AT206" s="47" t="s">
        <v>84</v>
      </c>
      <c r="AU206" s="47" t="s">
        <v>39</v>
      </c>
      <c r="AY206" s="5" t="s">
        <v>81</v>
      </c>
      <c r="BE206" s="114">
        <f>IF($N$206="základní",$J$206,0)</f>
        <v>0</v>
      </c>
      <c r="BF206" s="114">
        <f>IF($N$206="snížená",$J$206,0)</f>
        <v>0</v>
      </c>
      <c r="BG206" s="114">
        <f>IF($N$206="zákl. přenesená",$J$206,0)</f>
        <v>0</v>
      </c>
      <c r="BH206" s="114">
        <f>IF($N$206="sníž. přenesená",$J$206,0)</f>
        <v>0</v>
      </c>
      <c r="BI206" s="114">
        <f>IF($N$206="nulová",$J$206,0)</f>
        <v>0</v>
      </c>
      <c r="BJ206" s="47" t="s">
        <v>8</v>
      </c>
      <c r="BK206" s="114">
        <f>ROUND($I$206*$H$206,2)</f>
        <v>0</v>
      </c>
      <c r="BL206" s="47" t="s">
        <v>86</v>
      </c>
      <c r="BM206" s="47" t="s">
        <v>638</v>
      </c>
    </row>
    <row r="207" spans="2:47" s="5" customFormat="1" ht="27" customHeight="1">
      <c r="B207" s="16"/>
      <c r="C207" s="17"/>
      <c r="D207" s="115" t="s">
        <v>87</v>
      </c>
      <c r="E207" s="17"/>
      <c r="F207" s="116" t="s">
        <v>260</v>
      </c>
      <c r="G207" s="17"/>
      <c r="H207" s="17"/>
      <c r="J207" s="17"/>
      <c r="K207" s="17"/>
      <c r="L207" s="32"/>
      <c r="M207" s="35"/>
      <c r="N207" s="17"/>
      <c r="O207" s="17"/>
      <c r="P207" s="17"/>
      <c r="Q207" s="17"/>
      <c r="R207" s="17"/>
      <c r="S207" s="17"/>
      <c r="T207" s="36"/>
      <c r="AT207" s="5" t="s">
        <v>87</v>
      </c>
      <c r="AU207" s="5" t="s">
        <v>39</v>
      </c>
    </row>
    <row r="208" spans="2:63" s="90" customFormat="1" ht="30.75" customHeight="1">
      <c r="B208" s="91"/>
      <c r="C208" s="92"/>
      <c r="D208" s="92" t="s">
        <v>36</v>
      </c>
      <c r="E208" s="101" t="s">
        <v>639</v>
      </c>
      <c r="F208" s="101" t="s">
        <v>640</v>
      </c>
      <c r="G208" s="92"/>
      <c r="H208" s="92"/>
      <c r="J208" s="102">
        <f>$BK$208</f>
        <v>0</v>
      </c>
      <c r="K208" s="92"/>
      <c r="L208" s="95"/>
      <c r="M208" s="96"/>
      <c r="N208" s="92"/>
      <c r="O208" s="92"/>
      <c r="P208" s="97">
        <f>SUM($P$209:$P$211)</f>
        <v>0</v>
      </c>
      <c r="Q208" s="92"/>
      <c r="R208" s="97">
        <f>SUM($R$209:$R$211)</f>
        <v>0</v>
      </c>
      <c r="S208" s="92"/>
      <c r="T208" s="98">
        <f>SUM($T$209:$T$211)</f>
        <v>0.040799999999999996</v>
      </c>
      <c r="AR208" s="99" t="s">
        <v>39</v>
      </c>
      <c r="AT208" s="99" t="s">
        <v>36</v>
      </c>
      <c r="AU208" s="99" t="s">
        <v>8</v>
      </c>
      <c r="AY208" s="99" t="s">
        <v>81</v>
      </c>
      <c r="BK208" s="100">
        <f>SUM($BK$209:$BK$211)</f>
        <v>0</v>
      </c>
    </row>
    <row r="209" spans="2:65" s="5" customFormat="1" ht="15.75" customHeight="1">
      <c r="B209" s="16"/>
      <c r="C209" s="103" t="s">
        <v>157</v>
      </c>
      <c r="D209" s="103" t="s">
        <v>84</v>
      </c>
      <c r="E209" s="104" t="s">
        <v>641</v>
      </c>
      <c r="F209" s="105" t="s">
        <v>642</v>
      </c>
      <c r="G209" s="106" t="s">
        <v>128</v>
      </c>
      <c r="H209" s="107">
        <v>1.5</v>
      </c>
      <c r="I209" s="108"/>
      <c r="J209" s="109">
        <f>ROUND($I$209*$H$209,2)</f>
        <v>0</v>
      </c>
      <c r="K209" s="105" t="s">
        <v>129</v>
      </c>
      <c r="L209" s="32"/>
      <c r="M209" s="110"/>
      <c r="N209" s="111" t="s">
        <v>26</v>
      </c>
      <c r="O209" s="17"/>
      <c r="P209" s="17"/>
      <c r="Q209" s="112">
        <v>0</v>
      </c>
      <c r="R209" s="112">
        <f>$Q$209*$H$209</f>
        <v>0</v>
      </c>
      <c r="S209" s="112">
        <v>0.0272</v>
      </c>
      <c r="T209" s="113">
        <f>$S$209*$H$209</f>
        <v>0.040799999999999996</v>
      </c>
      <c r="AR209" s="47" t="s">
        <v>86</v>
      </c>
      <c r="AT209" s="47" t="s">
        <v>84</v>
      </c>
      <c r="AU209" s="47" t="s">
        <v>39</v>
      </c>
      <c r="AY209" s="5" t="s">
        <v>81</v>
      </c>
      <c r="BE209" s="114">
        <f>IF($N$209="základní",$J$209,0)</f>
        <v>0</v>
      </c>
      <c r="BF209" s="114">
        <f>IF($N$209="snížená",$J$209,0)</f>
        <v>0</v>
      </c>
      <c r="BG209" s="114">
        <f>IF($N$209="zákl. přenesená",$J$209,0)</f>
        <v>0</v>
      </c>
      <c r="BH209" s="114">
        <f>IF($N$209="sníž. přenesená",$J$209,0)</f>
        <v>0</v>
      </c>
      <c r="BI209" s="114">
        <f>IF($N$209="nulová",$J$209,0)</f>
        <v>0</v>
      </c>
      <c r="BJ209" s="47" t="s">
        <v>8</v>
      </c>
      <c r="BK209" s="114">
        <f>ROUND($I$209*$H$209,2)</f>
        <v>0</v>
      </c>
      <c r="BL209" s="47" t="s">
        <v>86</v>
      </c>
      <c r="BM209" s="47" t="s">
        <v>643</v>
      </c>
    </row>
    <row r="210" spans="2:47" s="5" customFormat="1" ht="16.5" customHeight="1">
      <c r="B210" s="16"/>
      <c r="C210" s="17"/>
      <c r="D210" s="115" t="s">
        <v>87</v>
      </c>
      <c r="E210" s="17"/>
      <c r="F210" s="116" t="s">
        <v>644</v>
      </c>
      <c r="G210" s="17"/>
      <c r="H210" s="17"/>
      <c r="J210" s="17"/>
      <c r="K210" s="17"/>
      <c r="L210" s="32"/>
      <c r="M210" s="35"/>
      <c r="N210" s="17"/>
      <c r="O210" s="17"/>
      <c r="P210" s="17"/>
      <c r="Q210" s="17"/>
      <c r="R210" s="17"/>
      <c r="S210" s="17"/>
      <c r="T210" s="36"/>
      <c r="AT210" s="5" t="s">
        <v>87</v>
      </c>
      <c r="AU210" s="5" t="s">
        <v>39</v>
      </c>
    </row>
    <row r="211" spans="2:51" s="5" customFormat="1" ht="15.75" customHeight="1">
      <c r="B211" s="128"/>
      <c r="C211" s="129"/>
      <c r="D211" s="127" t="s">
        <v>130</v>
      </c>
      <c r="E211" s="129"/>
      <c r="F211" s="130" t="s">
        <v>645</v>
      </c>
      <c r="G211" s="129"/>
      <c r="H211" s="131">
        <v>1.5</v>
      </c>
      <c r="J211" s="129"/>
      <c r="K211" s="129"/>
      <c r="L211" s="132"/>
      <c r="M211" s="133"/>
      <c r="N211" s="129"/>
      <c r="O211" s="129"/>
      <c r="P211" s="129"/>
      <c r="Q211" s="129"/>
      <c r="R211" s="129"/>
      <c r="S211" s="129"/>
      <c r="T211" s="134"/>
      <c r="AT211" s="135" t="s">
        <v>130</v>
      </c>
      <c r="AU211" s="135" t="s">
        <v>39</v>
      </c>
      <c r="AV211" s="135" t="s">
        <v>39</v>
      </c>
      <c r="AW211" s="135" t="s">
        <v>61</v>
      </c>
      <c r="AX211" s="135" t="s">
        <v>37</v>
      </c>
      <c r="AY211" s="135" t="s">
        <v>81</v>
      </c>
    </row>
    <row r="212" spans="2:63" s="90" customFormat="1" ht="30.75" customHeight="1">
      <c r="B212" s="91"/>
      <c r="C212" s="92"/>
      <c r="D212" s="92" t="s">
        <v>36</v>
      </c>
      <c r="E212" s="101" t="s">
        <v>271</v>
      </c>
      <c r="F212" s="101" t="s">
        <v>272</v>
      </c>
      <c r="G212" s="92"/>
      <c r="H212" s="92"/>
      <c r="J212" s="102">
        <f>$BK$212</f>
        <v>0</v>
      </c>
      <c r="K212" s="92"/>
      <c r="L212" s="95"/>
      <c r="M212" s="96"/>
      <c r="N212" s="92"/>
      <c r="O212" s="92"/>
      <c r="P212" s="97">
        <f>SUM($P$213:$P$226)</f>
        <v>0</v>
      </c>
      <c r="Q212" s="92"/>
      <c r="R212" s="97">
        <f>SUM($R$213:$R$226)</f>
        <v>0.040690580000000004</v>
      </c>
      <c r="S212" s="92"/>
      <c r="T212" s="98">
        <f>SUM($T$213:$T$226)</f>
        <v>0</v>
      </c>
      <c r="AR212" s="99" t="s">
        <v>39</v>
      </c>
      <c r="AT212" s="99" t="s">
        <v>36</v>
      </c>
      <c r="AU212" s="99" t="s">
        <v>8</v>
      </c>
      <c r="AY212" s="99" t="s">
        <v>81</v>
      </c>
      <c r="BK212" s="100">
        <f>SUM($BK$213:$BK$226)</f>
        <v>0</v>
      </c>
    </row>
    <row r="213" spans="2:65" s="5" customFormat="1" ht="15.75" customHeight="1">
      <c r="B213" s="16"/>
      <c r="C213" s="103" t="s">
        <v>257</v>
      </c>
      <c r="D213" s="103" t="s">
        <v>84</v>
      </c>
      <c r="E213" s="104" t="s">
        <v>543</v>
      </c>
      <c r="F213" s="105" t="s">
        <v>544</v>
      </c>
      <c r="G213" s="106" t="s">
        <v>128</v>
      </c>
      <c r="H213" s="107">
        <v>24.77</v>
      </c>
      <c r="I213" s="108"/>
      <c r="J213" s="109">
        <f>ROUND($I$213*$H$213,2)</f>
        <v>0</v>
      </c>
      <c r="K213" s="105" t="s">
        <v>129</v>
      </c>
      <c r="L213" s="32"/>
      <c r="M213" s="110"/>
      <c r="N213" s="111" t="s">
        <v>26</v>
      </c>
      <c r="O213" s="17"/>
      <c r="P213" s="17"/>
      <c r="Q213" s="112">
        <v>1E-05</v>
      </c>
      <c r="R213" s="112">
        <f>$Q$213*$H$213</f>
        <v>0.0002477</v>
      </c>
      <c r="S213" s="112">
        <v>0</v>
      </c>
      <c r="T213" s="113">
        <f>$S$213*$H$213</f>
        <v>0</v>
      </c>
      <c r="AR213" s="47" t="s">
        <v>86</v>
      </c>
      <c r="AT213" s="47" t="s">
        <v>84</v>
      </c>
      <c r="AU213" s="47" t="s">
        <v>39</v>
      </c>
      <c r="AY213" s="5" t="s">
        <v>81</v>
      </c>
      <c r="BE213" s="114">
        <f>IF($N$213="základní",$J$213,0)</f>
        <v>0</v>
      </c>
      <c r="BF213" s="114">
        <f>IF($N$213="snížená",$J$213,0)</f>
        <v>0</v>
      </c>
      <c r="BG213" s="114">
        <f>IF($N$213="zákl. přenesená",$J$213,0)</f>
        <v>0</v>
      </c>
      <c r="BH213" s="114">
        <f>IF($N$213="sníž. přenesená",$J$213,0)</f>
        <v>0</v>
      </c>
      <c r="BI213" s="114">
        <f>IF($N$213="nulová",$J$213,0)</f>
        <v>0</v>
      </c>
      <c r="BJ213" s="47" t="s">
        <v>8</v>
      </c>
      <c r="BK213" s="114">
        <f>ROUND($I$213*$H$213,2)</f>
        <v>0</v>
      </c>
      <c r="BL213" s="47" t="s">
        <v>86</v>
      </c>
      <c r="BM213" s="47" t="s">
        <v>646</v>
      </c>
    </row>
    <row r="214" spans="2:47" s="5" customFormat="1" ht="16.5" customHeight="1">
      <c r="B214" s="16"/>
      <c r="C214" s="17"/>
      <c r="D214" s="115" t="s">
        <v>87</v>
      </c>
      <c r="E214" s="17"/>
      <c r="F214" s="116" t="s">
        <v>546</v>
      </c>
      <c r="G214" s="17"/>
      <c r="H214" s="17"/>
      <c r="J214" s="17"/>
      <c r="K214" s="17"/>
      <c r="L214" s="32"/>
      <c r="M214" s="35"/>
      <c r="N214" s="17"/>
      <c r="O214" s="17"/>
      <c r="P214" s="17"/>
      <c r="Q214" s="17"/>
      <c r="R214" s="17"/>
      <c r="S214" s="17"/>
      <c r="T214" s="36"/>
      <c r="AT214" s="5" t="s">
        <v>87</v>
      </c>
      <c r="AU214" s="5" t="s">
        <v>39</v>
      </c>
    </row>
    <row r="215" spans="2:51" s="5" customFormat="1" ht="15.75" customHeight="1">
      <c r="B215" s="128"/>
      <c r="C215" s="129"/>
      <c r="D215" s="127" t="s">
        <v>130</v>
      </c>
      <c r="E215" s="129"/>
      <c r="F215" s="130" t="s">
        <v>569</v>
      </c>
      <c r="G215" s="129"/>
      <c r="H215" s="131">
        <v>24.77</v>
      </c>
      <c r="J215" s="129"/>
      <c r="K215" s="129"/>
      <c r="L215" s="132"/>
      <c r="M215" s="133"/>
      <c r="N215" s="129"/>
      <c r="O215" s="129"/>
      <c r="P215" s="129"/>
      <c r="Q215" s="129"/>
      <c r="R215" s="129"/>
      <c r="S215" s="129"/>
      <c r="T215" s="134"/>
      <c r="AT215" s="135" t="s">
        <v>130</v>
      </c>
      <c r="AU215" s="135" t="s">
        <v>39</v>
      </c>
      <c r="AV215" s="135" t="s">
        <v>39</v>
      </c>
      <c r="AW215" s="135" t="s">
        <v>61</v>
      </c>
      <c r="AX215" s="135" t="s">
        <v>37</v>
      </c>
      <c r="AY215" s="135" t="s">
        <v>81</v>
      </c>
    </row>
    <row r="216" spans="2:65" s="5" customFormat="1" ht="15.75" customHeight="1">
      <c r="B216" s="16"/>
      <c r="C216" s="103" t="s">
        <v>90</v>
      </c>
      <c r="D216" s="103" t="s">
        <v>84</v>
      </c>
      <c r="E216" s="104" t="s">
        <v>274</v>
      </c>
      <c r="F216" s="105" t="s">
        <v>275</v>
      </c>
      <c r="G216" s="106" t="s">
        <v>128</v>
      </c>
      <c r="H216" s="107">
        <v>57.284</v>
      </c>
      <c r="I216" s="108"/>
      <c r="J216" s="109">
        <f>ROUND($I$216*$H$216,2)</f>
        <v>0</v>
      </c>
      <c r="K216" s="105" t="s">
        <v>129</v>
      </c>
      <c r="L216" s="32"/>
      <c r="M216" s="110"/>
      <c r="N216" s="111" t="s">
        <v>26</v>
      </c>
      <c r="O216" s="17"/>
      <c r="P216" s="17"/>
      <c r="Q216" s="112">
        <v>1E-05</v>
      </c>
      <c r="R216" s="112">
        <f>$Q$216*$H$216</f>
        <v>0.00057284</v>
      </c>
      <c r="S216" s="112">
        <v>0</v>
      </c>
      <c r="T216" s="113">
        <f>$S$216*$H$216</f>
        <v>0</v>
      </c>
      <c r="AR216" s="47" t="s">
        <v>86</v>
      </c>
      <c r="AT216" s="47" t="s">
        <v>84</v>
      </c>
      <c r="AU216" s="47" t="s">
        <v>39</v>
      </c>
      <c r="AY216" s="5" t="s">
        <v>81</v>
      </c>
      <c r="BE216" s="114">
        <f>IF($N$216="základní",$J$216,0)</f>
        <v>0</v>
      </c>
      <c r="BF216" s="114">
        <f>IF($N$216="snížená",$J$216,0)</f>
        <v>0</v>
      </c>
      <c r="BG216" s="114">
        <f>IF($N$216="zákl. přenesená",$J$216,0)</f>
        <v>0</v>
      </c>
      <c r="BH216" s="114">
        <f>IF($N$216="sníž. přenesená",$J$216,0)</f>
        <v>0</v>
      </c>
      <c r="BI216" s="114">
        <f>IF($N$216="nulová",$J$216,0)</f>
        <v>0</v>
      </c>
      <c r="BJ216" s="47" t="s">
        <v>8</v>
      </c>
      <c r="BK216" s="114">
        <f>ROUND($I$216*$H$216,2)</f>
        <v>0</v>
      </c>
      <c r="BL216" s="47" t="s">
        <v>86</v>
      </c>
      <c r="BM216" s="47" t="s">
        <v>647</v>
      </c>
    </row>
    <row r="217" spans="2:47" s="5" customFormat="1" ht="16.5" customHeight="1">
      <c r="B217" s="16"/>
      <c r="C217" s="17"/>
      <c r="D217" s="115" t="s">
        <v>87</v>
      </c>
      <c r="E217" s="17"/>
      <c r="F217" s="116" t="s">
        <v>276</v>
      </c>
      <c r="G217" s="17"/>
      <c r="H217" s="17"/>
      <c r="J217" s="17"/>
      <c r="K217" s="17"/>
      <c r="L217" s="32"/>
      <c r="M217" s="35"/>
      <c r="N217" s="17"/>
      <c r="O217" s="17"/>
      <c r="P217" s="17"/>
      <c r="Q217" s="17"/>
      <c r="R217" s="17"/>
      <c r="S217" s="17"/>
      <c r="T217" s="36"/>
      <c r="AT217" s="5" t="s">
        <v>87</v>
      </c>
      <c r="AU217" s="5" t="s">
        <v>39</v>
      </c>
    </row>
    <row r="218" spans="2:51" s="5" customFormat="1" ht="15.75" customHeight="1">
      <c r="B218" s="128"/>
      <c r="C218" s="129"/>
      <c r="D218" s="127" t="s">
        <v>130</v>
      </c>
      <c r="E218" s="129"/>
      <c r="F218" s="130" t="s">
        <v>573</v>
      </c>
      <c r="G218" s="129"/>
      <c r="H218" s="131">
        <v>57.284</v>
      </c>
      <c r="J218" s="129"/>
      <c r="K218" s="129"/>
      <c r="L218" s="132"/>
      <c r="M218" s="133"/>
      <c r="N218" s="129"/>
      <c r="O218" s="129"/>
      <c r="P218" s="129"/>
      <c r="Q218" s="129"/>
      <c r="R218" s="129"/>
      <c r="S218" s="129"/>
      <c r="T218" s="134"/>
      <c r="AT218" s="135" t="s">
        <v>130</v>
      </c>
      <c r="AU218" s="135" t="s">
        <v>39</v>
      </c>
      <c r="AV218" s="135" t="s">
        <v>39</v>
      </c>
      <c r="AW218" s="135" t="s">
        <v>61</v>
      </c>
      <c r="AX218" s="135" t="s">
        <v>37</v>
      </c>
      <c r="AY218" s="135" t="s">
        <v>81</v>
      </c>
    </row>
    <row r="219" spans="2:65" s="5" customFormat="1" ht="15.75" customHeight="1">
      <c r="B219" s="16"/>
      <c r="C219" s="103" t="s">
        <v>127</v>
      </c>
      <c r="D219" s="103" t="s">
        <v>84</v>
      </c>
      <c r="E219" s="104" t="s">
        <v>384</v>
      </c>
      <c r="F219" s="105" t="s">
        <v>385</v>
      </c>
      <c r="G219" s="106" t="s">
        <v>128</v>
      </c>
      <c r="H219" s="107">
        <v>86.674</v>
      </c>
      <c r="I219" s="108"/>
      <c r="J219" s="109">
        <f>ROUND($I$219*$H$219,2)</f>
        <v>0</v>
      </c>
      <c r="K219" s="105" t="s">
        <v>129</v>
      </c>
      <c r="L219" s="32"/>
      <c r="M219" s="110"/>
      <c r="N219" s="111" t="s">
        <v>26</v>
      </c>
      <c r="O219" s="17"/>
      <c r="P219" s="17"/>
      <c r="Q219" s="112">
        <v>0.0002</v>
      </c>
      <c r="R219" s="112">
        <f>$Q$219*$H$219</f>
        <v>0.0173348</v>
      </c>
      <c r="S219" s="112">
        <v>0</v>
      </c>
      <c r="T219" s="113">
        <f>$S$219*$H$219</f>
        <v>0</v>
      </c>
      <c r="AR219" s="47" t="s">
        <v>86</v>
      </c>
      <c r="AT219" s="47" t="s">
        <v>84</v>
      </c>
      <c r="AU219" s="47" t="s">
        <v>39</v>
      </c>
      <c r="AY219" s="5" t="s">
        <v>81</v>
      </c>
      <c r="BE219" s="114">
        <f>IF($N$219="základní",$J$219,0)</f>
        <v>0</v>
      </c>
      <c r="BF219" s="114">
        <f>IF($N$219="snížená",$J$219,0)</f>
        <v>0</v>
      </c>
      <c r="BG219" s="114">
        <f>IF($N$219="zákl. přenesená",$J$219,0)</f>
        <v>0</v>
      </c>
      <c r="BH219" s="114">
        <f>IF($N$219="sníž. přenesená",$J$219,0)</f>
        <v>0</v>
      </c>
      <c r="BI219" s="114">
        <f>IF($N$219="nulová",$J$219,0)</f>
        <v>0</v>
      </c>
      <c r="BJ219" s="47" t="s">
        <v>8</v>
      </c>
      <c r="BK219" s="114">
        <f>ROUND($I$219*$H$219,2)</f>
        <v>0</v>
      </c>
      <c r="BL219" s="47" t="s">
        <v>86</v>
      </c>
      <c r="BM219" s="47" t="s">
        <v>648</v>
      </c>
    </row>
    <row r="220" spans="2:47" s="5" customFormat="1" ht="16.5" customHeight="1">
      <c r="B220" s="16"/>
      <c r="C220" s="17"/>
      <c r="D220" s="115" t="s">
        <v>87</v>
      </c>
      <c r="E220" s="17"/>
      <c r="F220" s="116" t="s">
        <v>387</v>
      </c>
      <c r="G220" s="17"/>
      <c r="H220" s="17"/>
      <c r="J220" s="17"/>
      <c r="K220" s="17"/>
      <c r="L220" s="32"/>
      <c r="M220" s="35"/>
      <c r="N220" s="17"/>
      <c r="O220" s="17"/>
      <c r="P220" s="17"/>
      <c r="Q220" s="17"/>
      <c r="R220" s="17"/>
      <c r="S220" s="17"/>
      <c r="T220" s="36"/>
      <c r="AT220" s="5" t="s">
        <v>87</v>
      </c>
      <c r="AU220" s="5" t="s">
        <v>39</v>
      </c>
    </row>
    <row r="221" spans="2:51" s="5" customFormat="1" ht="15.75" customHeight="1">
      <c r="B221" s="128"/>
      <c r="C221" s="129"/>
      <c r="D221" s="127" t="s">
        <v>130</v>
      </c>
      <c r="E221" s="129"/>
      <c r="F221" s="130" t="s">
        <v>569</v>
      </c>
      <c r="G221" s="129"/>
      <c r="H221" s="131">
        <v>24.77</v>
      </c>
      <c r="J221" s="129"/>
      <c r="K221" s="129"/>
      <c r="L221" s="132"/>
      <c r="M221" s="133"/>
      <c r="N221" s="129"/>
      <c r="O221" s="129"/>
      <c r="P221" s="129"/>
      <c r="Q221" s="129"/>
      <c r="R221" s="129"/>
      <c r="S221" s="129"/>
      <c r="T221" s="134"/>
      <c r="AT221" s="135" t="s">
        <v>130</v>
      </c>
      <c r="AU221" s="135" t="s">
        <v>39</v>
      </c>
      <c r="AV221" s="135" t="s">
        <v>39</v>
      </c>
      <c r="AW221" s="135" t="s">
        <v>61</v>
      </c>
      <c r="AX221" s="135" t="s">
        <v>37</v>
      </c>
      <c r="AY221" s="135" t="s">
        <v>81</v>
      </c>
    </row>
    <row r="222" spans="2:51" s="5" customFormat="1" ht="15.75" customHeight="1">
      <c r="B222" s="128"/>
      <c r="C222" s="129"/>
      <c r="D222" s="127" t="s">
        <v>130</v>
      </c>
      <c r="E222" s="129"/>
      <c r="F222" s="130" t="s">
        <v>649</v>
      </c>
      <c r="G222" s="129"/>
      <c r="H222" s="131">
        <v>61.904</v>
      </c>
      <c r="J222" s="129"/>
      <c r="K222" s="129"/>
      <c r="L222" s="132"/>
      <c r="M222" s="133"/>
      <c r="N222" s="129"/>
      <c r="O222" s="129"/>
      <c r="P222" s="129"/>
      <c r="Q222" s="129"/>
      <c r="R222" s="129"/>
      <c r="S222" s="129"/>
      <c r="T222" s="134"/>
      <c r="AT222" s="135" t="s">
        <v>130</v>
      </c>
      <c r="AU222" s="135" t="s">
        <v>39</v>
      </c>
      <c r="AV222" s="135" t="s">
        <v>39</v>
      </c>
      <c r="AW222" s="135" t="s">
        <v>61</v>
      </c>
      <c r="AX222" s="135" t="s">
        <v>37</v>
      </c>
      <c r="AY222" s="135" t="s">
        <v>81</v>
      </c>
    </row>
    <row r="223" spans="2:65" s="5" customFormat="1" ht="15.75" customHeight="1">
      <c r="B223" s="16"/>
      <c r="C223" s="103" t="s">
        <v>125</v>
      </c>
      <c r="D223" s="103" t="s">
        <v>84</v>
      </c>
      <c r="E223" s="104" t="s">
        <v>278</v>
      </c>
      <c r="F223" s="105" t="s">
        <v>279</v>
      </c>
      <c r="G223" s="106" t="s">
        <v>128</v>
      </c>
      <c r="H223" s="107">
        <v>86.674</v>
      </c>
      <c r="I223" s="108"/>
      <c r="J223" s="109">
        <f>ROUND($I$223*$H$223,2)</f>
        <v>0</v>
      </c>
      <c r="K223" s="105" t="s">
        <v>129</v>
      </c>
      <c r="L223" s="32"/>
      <c r="M223" s="110"/>
      <c r="N223" s="111" t="s">
        <v>26</v>
      </c>
      <c r="O223" s="17"/>
      <c r="P223" s="17"/>
      <c r="Q223" s="112">
        <v>0.00026</v>
      </c>
      <c r="R223" s="112">
        <f>$Q$223*$H$223</f>
        <v>0.022535239999999998</v>
      </c>
      <c r="S223" s="112">
        <v>0</v>
      </c>
      <c r="T223" s="113">
        <f>$S$223*$H$223</f>
        <v>0</v>
      </c>
      <c r="AR223" s="47" t="s">
        <v>86</v>
      </c>
      <c r="AT223" s="47" t="s">
        <v>84</v>
      </c>
      <c r="AU223" s="47" t="s">
        <v>39</v>
      </c>
      <c r="AY223" s="5" t="s">
        <v>81</v>
      </c>
      <c r="BE223" s="114">
        <f>IF($N$223="základní",$J$223,0)</f>
        <v>0</v>
      </c>
      <c r="BF223" s="114">
        <f>IF($N$223="snížená",$J$223,0)</f>
        <v>0</v>
      </c>
      <c r="BG223" s="114">
        <f>IF($N$223="zákl. přenesená",$J$223,0)</f>
        <v>0</v>
      </c>
      <c r="BH223" s="114">
        <f>IF($N$223="sníž. přenesená",$J$223,0)</f>
        <v>0</v>
      </c>
      <c r="BI223" s="114">
        <f>IF($N$223="nulová",$J$223,0)</f>
        <v>0</v>
      </c>
      <c r="BJ223" s="47" t="s">
        <v>8</v>
      </c>
      <c r="BK223" s="114">
        <f>ROUND($I$223*$H$223,2)</f>
        <v>0</v>
      </c>
      <c r="BL223" s="47" t="s">
        <v>86</v>
      </c>
      <c r="BM223" s="47" t="s">
        <v>650</v>
      </c>
    </row>
    <row r="224" spans="2:47" s="5" customFormat="1" ht="27" customHeight="1">
      <c r="B224" s="16"/>
      <c r="C224" s="17"/>
      <c r="D224" s="115" t="s">
        <v>87</v>
      </c>
      <c r="E224" s="17"/>
      <c r="F224" s="116" t="s">
        <v>280</v>
      </c>
      <c r="G224" s="17"/>
      <c r="H224" s="17"/>
      <c r="J224" s="17"/>
      <c r="K224" s="17"/>
      <c r="L224" s="32"/>
      <c r="M224" s="35"/>
      <c r="N224" s="17"/>
      <c r="O224" s="17"/>
      <c r="P224" s="17"/>
      <c r="Q224" s="17"/>
      <c r="R224" s="17"/>
      <c r="S224" s="17"/>
      <c r="T224" s="36"/>
      <c r="AT224" s="5" t="s">
        <v>87</v>
      </c>
      <c r="AU224" s="5" t="s">
        <v>39</v>
      </c>
    </row>
    <row r="225" spans="2:51" s="5" customFormat="1" ht="15.75" customHeight="1">
      <c r="B225" s="128"/>
      <c r="C225" s="129"/>
      <c r="D225" s="127" t="s">
        <v>130</v>
      </c>
      <c r="E225" s="129"/>
      <c r="F225" s="130" t="s">
        <v>569</v>
      </c>
      <c r="G225" s="129"/>
      <c r="H225" s="131">
        <v>24.77</v>
      </c>
      <c r="J225" s="129"/>
      <c r="K225" s="129"/>
      <c r="L225" s="132"/>
      <c r="M225" s="133"/>
      <c r="N225" s="129"/>
      <c r="O225" s="129"/>
      <c r="P225" s="129"/>
      <c r="Q225" s="129"/>
      <c r="R225" s="129"/>
      <c r="S225" s="129"/>
      <c r="T225" s="134"/>
      <c r="AT225" s="135" t="s">
        <v>130</v>
      </c>
      <c r="AU225" s="135" t="s">
        <v>39</v>
      </c>
      <c r="AV225" s="135" t="s">
        <v>39</v>
      </c>
      <c r="AW225" s="135" t="s">
        <v>61</v>
      </c>
      <c r="AX225" s="135" t="s">
        <v>37</v>
      </c>
      <c r="AY225" s="135" t="s">
        <v>81</v>
      </c>
    </row>
    <row r="226" spans="2:51" s="5" customFormat="1" ht="15.75" customHeight="1">
      <c r="B226" s="128"/>
      <c r="C226" s="129"/>
      <c r="D226" s="127" t="s">
        <v>130</v>
      </c>
      <c r="E226" s="129"/>
      <c r="F226" s="130" t="s">
        <v>649</v>
      </c>
      <c r="G226" s="129"/>
      <c r="H226" s="131">
        <v>61.904</v>
      </c>
      <c r="J226" s="129"/>
      <c r="K226" s="129"/>
      <c r="L226" s="132"/>
      <c r="M226" s="133"/>
      <c r="N226" s="129"/>
      <c r="O226" s="129"/>
      <c r="P226" s="129"/>
      <c r="Q226" s="129"/>
      <c r="R226" s="129"/>
      <c r="S226" s="129"/>
      <c r="T226" s="134"/>
      <c r="AT226" s="135" t="s">
        <v>130</v>
      </c>
      <c r="AU226" s="135" t="s">
        <v>39</v>
      </c>
      <c r="AV226" s="135" t="s">
        <v>39</v>
      </c>
      <c r="AW226" s="135" t="s">
        <v>61</v>
      </c>
      <c r="AX226" s="135" t="s">
        <v>37</v>
      </c>
      <c r="AY226" s="135" t="s">
        <v>81</v>
      </c>
    </row>
    <row r="227" spans="2:63" s="90" customFormat="1" ht="30.75" customHeight="1">
      <c r="B227" s="91"/>
      <c r="C227" s="92"/>
      <c r="D227" s="92" t="s">
        <v>36</v>
      </c>
      <c r="E227" s="101" t="s">
        <v>284</v>
      </c>
      <c r="F227" s="101" t="s">
        <v>285</v>
      </c>
      <c r="G227" s="92"/>
      <c r="H227" s="92"/>
      <c r="J227" s="102">
        <f>$BK$227</f>
        <v>0</v>
      </c>
      <c r="K227" s="92"/>
      <c r="L227" s="95"/>
      <c r="M227" s="96"/>
      <c r="N227" s="92"/>
      <c r="O227" s="92"/>
      <c r="P227" s="97">
        <f>SUM($P$228:$P$235)</f>
        <v>0</v>
      </c>
      <c r="Q227" s="92"/>
      <c r="R227" s="97">
        <f>SUM($R$228:$R$235)</f>
        <v>0.0026096</v>
      </c>
      <c r="S227" s="92"/>
      <c r="T227" s="98">
        <f>SUM($T$228:$T$235)</f>
        <v>0</v>
      </c>
      <c r="AR227" s="99" t="s">
        <v>39</v>
      </c>
      <c r="AT227" s="99" t="s">
        <v>36</v>
      </c>
      <c r="AU227" s="99" t="s">
        <v>8</v>
      </c>
      <c r="AY227" s="99" t="s">
        <v>81</v>
      </c>
      <c r="BK227" s="100">
        <f>SUM($BK$228:$BK$235)</f>
        <v>0</v>
      </c>
    </row>
    <row r="228" spans="2:65" s="5" customFormat="1" ht="15.75" customHeight="1">
      <c r="B228" s="16"/>
      <c r="C228" s="103" t="s">
        <v>223</v>
      </c>
      <c r="D228" s="103" t="s">
        <v>84</v>
      </c>
      <c r="E228" s="104" t="s">
        <v>286</v>
      </c>
      <c r="F228" s="105" t="s">
        <v>287</v>
      </c>
      <c r="G228" s="106" t="s">
        <v>128</v>
      </c>
      <c r="H228" s="107">
        <v>7.457</v>
      </c>
      <c r="I228" s="108"/>
      <c r="J228" s="109">
        <f>ROUND($I$228*$H$228,2)</f>
        <v>0</v>
      </c>
      <c r="K228" s="105" t="s">
        <v>129</v>
      </c>
      <c r="L228" s="32"/>
      <c r="M228" s="110"/>
      <c r="N228" s="111" t="s">
        <v>26</v>
      </c>
      <c r="O228" s="17"/>
      <c r="P228" s="17"/>
      <c r="Q228" s="112">
        <v>0</v>
      </c>
      <c r="R228" s="112">
        <f>$Q$228*$H$228</f>
        <v>0</v>
      </c>
      <c r="S228" s="112">
        <v>0</v>
      </c>
      <c r="T228" s="113">
        <f>$S$228*$H$228</f>
        <v>0</v>
      </c>
      <c r="AR228" s="47" t="s">
        <v>86</v>
      </c>
      <c r="AT228" s="47" t="s">
        <v>84</v>
      </c>
      <c r="AU228" s="47" t="s">
        <v>39</v>
      </c>
      <c r="AY228" s="5" t="s">
        <v>81</v>
      </c>
      <c r="BE228" s="114">
        <f>IF($N$228="základní",$J$228,0)</f>
        <v>0</v>
      </c>
      <c r="BF228" s="114">
        <f>IF($N$228="snížená",$J$228,0)</f>
        <v>0</v>
      </c>
      <c r="BG228" s="114">
        <f>IF($N$228="zákl. přenesená",$J$228,0)</f>
        <v>0</v>
      </c>
      <c r="BH228" s="114">
        <f>IF($N$228="sníž. přenesená",$J$228,0)</f>
        <v>0</v>
      </c>
      <c r="BI228" s="114">
        <f>IF($N$228="nulová",$J$228,0)</f>
        <v>0</v>
      </c>
      <c r="BJ228" s="47" t="s">
        <v>8</v>
      </c>
      <c r="BK228" s="114">
        <f>ROUND($I$228*$H$228,2)</f>
        <v>0</v>
      </c>
      <c r="BL228" s="47" t="s">
        <v>86</v>
      </c>
      <c r="BM228" s="47" t="s">
        <v>651</v>
      </c>
    </row>
    <row r="229" spans="2:47" s="5" customFormat="1" ht="16.5" customHeight="1">
      <c r="B229" s="16"/>
      <c r="C229" s="17"/>
      <c r="D229" s="115" t="s">
        <v>87</v>
      </c>
      <c r="E229" s="17"/>
      <c r="F229" s="116" t="s">
        <v>288</v>
      </c>
      <c r="G229" s="17"/>
      <c r="H229" s="17"/>
      <c r="J229" s="17"/>
      <c r="K229" s="17"/>
      <c r="L229" s="32"/>
      <c r="M229" s="35"/>
      <c r="N229" s="17"/>
      <c r="O229" s="17"/>
      <c r="P229" s="17"/>
      <c r="Q229" s="17"/>
      <c r="R229" s="17"/>
      <c r="S229" s="17"/>
      <c r="T229" s="36"/>
      <c r="AT229" s="5" t="s">
        <v>87</v>
      </c>
      <c r="AU229" s="5" t="s">
        <v>39</v>
      </c>
    </row>
    <row r="230" spans="2:51" s="5" customFormat="1" ht="15.75" customHeight="1">
      <c r="B230" s="128"/>
      <c r="C230" s="129"/>
      <c r="D230" s="127" t="s">
        <v>130</v>
      </c>
      <c r="E230" s="129"/>
      <c r="F230" s="130" t="s">
        <v>391</v>
      </c>
      <c r="G230" s="129"/>
      <c r="H230" s="131">
        <v>4.433</v>
      </c>
      <c r="J230" s="129"/>
      <c r="K230" s="129"/>
      <c r="L230" s="132"/>
      <c r="M230" s="133"/>
      <c r="N230" s="129"/>
      <c r="O230" s="129"/>
      <c r="P230" s="129"/>
      <c r="Q230" s="129"/>
      <c r="R230" s="129"/>
      <c r="S230" s="129"/>
      <c r="T230" s="134"/>
      <c r="AT230" s="135" t="s">
        <v>130</v>
      </c>
      <c r="AU230" s="135" t="s">
        <v>39</v>
      </c>
      <c r="AV230" s="135" t="s">
        <v>39</v>
      </c>
      <c r="AW230" s="135" t="s">
        <v>61</v>
      </c>
      <c r="AX230" s="135" t="s">
        <v>37</v>
      </c>
      <c r="AY230" s="135" t="s">
        <v>81</v>
      </c>
    </row>
    <row r="231" spans="2:51" s="5" customFormat="1" ht="15.75" customHeight="1">
      <c r="B231" s="128"/>
      <c r="C231" s="129"/>
      <c r="D231" s="127" t="s">
        <v>130</v>
      </c>
      <c r="E231" s="129"/>
      <c r="F231" s="130" t="s">
        <v>652</v>
      </c>
      <c r="G231" s="129"/>
      <c r="H231" s="131">
        <v>3.024</v>
      </c>
      <c r="J231" s="129"/>
      <c r="K231" s="129"/>
      <c r="L231" s="132"/>
      <c r="M231" s="133"/>
      <c r="N231" s="129"/>
      <c r="O231" s="129"/>
      <c r="P231" s="129"/>
      <c r="Q231" s="129"/>
      <c r="R231" s="129"/>
      <c r="S231" s="129"/>
      <c r="T231" s="134"/>
      <c r="AT231" s="135" t="s">
        <v>130</v>
      </c>
      <c r="AU231" s="135" t="s">
        <v>39</v>
      </c>
      <c r="AV231" s="135" t="s">
        <v>39</v>
      </c>
      <c r="AW231" s="135" t="s">
        <v>61</v>
      </c>
      <c r="AX231" s="135" t="s">
        <v>37</v>
      </c>
      <c r="AY231" s="135" t="s">
        <v>81</v>
      </c>
    </row>
    <row r="232" spans="2:65" s="5" customFormat="1" ht="15.75" customHeight="1">
      <c r="B232" s="16"/>
      <c r="C232" s="117" t="s">
        <v>334</v>
      </c>
      <c r="D232" s="117" t="s">
        <v>88</v>
      </c>
      <c r="E232" s="118" t="s">
        <v>289</v>
      </c>
      <c r="F232" s="119" t="s">
        <v>290</v>
      </c>
      <c r="G232" s="120" t="s">
        <v>291</v>
      </c>
      <c r="H232" s="121">
        <v>1.864</v>
      </c>
      <c r="I232" s="122"/>
      <c r="J232" s="123">
        <f>ROUND($I$232*$H$232,2)</f>
        <v>0</v>
      </c>
      <c r="K232" s="119" t="s">
        <v>129</v>
      </c>
      <c r="L232" s="124"/>
      <c r="M232" s="125"/>
      <c r="N232" s="126" t="s">
        <v>26</v>
      </c>
      <c r="O232" s="17"/>
      <c r="P232" s="17"/>
      <c r="Q232" s="112">
        <v>0.0014</v>
      </c>
      <c r="R232" s="112">
        <f>$Q$232*$H$232</f>
        <v>0.0026096</v>
      </c>
      <c r="S232" s="112">
        <v>0</v>
      </c>
      <c r="T232" s="113">
        <f>$S$232*$H$232</f>
        <v>0</v>
      </c>
      <c r="AR232" s="47" t="s">
        <v>90</v>
      </c>
      <c r="AT232" s="47" t="s">
        <v>88</v>
      </c>
      <c r="AU232" s="47" t="s">
        <v>39</v>
      </c>
      <c r="AY232" s="5" t="s">
        <v>81</v>
      </c>
      <c r="BE232" s="114">
        <f>IF($N$232="základní",$J$232,0)</f>
        <v>0</v>
      </c>
      <c r="BF232" s="114">
        <f>IF($N$232="snížená",$J$232,0)</f>
        <v>0</v>
      </c>
      <c r="BG232" s="114">
        <f>IF($N$232="zákl. přenesená",$J$232,0)</f>
        <v>0</v>
      </c>
      <c r="BH232" s="114">
        <f>IF($N$232="sníž. přenesená",$J$232,0)</f>
        <v>0</v>
      </c>
      <c r="BI232" s="114">
        <f>IF($N$232="nulová",$J$232,0)</f>
        <v>0</v>
      </c>
      <c r="BJ232" s="47" t="s">
        <v>8</v>
      </c>
      <c r="BK232" s="114">
        <f>ROUND($I$232*$H$232,2)</f>
        <v>0</v>
      </c>
      <c r="BL232" s="47" t="s">
        <v>86</v>
      </c>
      <c r="BM232" s="47" t="s">
        <v>653</v>
      </c>
    </row>
    <row r="233" spans="2:47" s="5" customFormat="1" ht="16.5" customHeight="1">
      <c r="B233" s="16"/>
      <c r="C233" s="17"/>
      <c r="D233" s="115" t="s">
        <v>87</v>
      </c>
      <c r="E233" s="17"/>
      <c r="F233" s="116" t="s">
        <v>395</v>
      </c>
      <c r="G233" s="17"/>
      <c r="H233" s="17"/>
      <c r="J233" s="17"/>
      <c r="K233" s="17"/>
      <c r="L233" s="32"/>
      <c r="M233" s="35"/>
      <c r="N233" s="17"/>
      <c r="O233" s="17"/>
      <c r="P233" s="17"/>
      <c r="Q233" s="17"/>
      <c r="R233" s="17"/>
      <c r="S233" s="17"/>
      <c r="T233" s="36"/>
      <c r="AT233" s="5" t="s">
        <v>87</v>
      </c>
      <c r="AU233" s="5" t="s">
        <v>39</v>
      </c>
    </row>
    <row r="234" spans="2:51" s="5" customFormat="1" ht="15.75" customHeight="1">
      <c r="B234" s="128"/>
      <c r="C234" s="129"/>
      <c r="D234" s="127" t="s">
        <v>130</v>
      </c>
      <c r="E234" s="129"/>
      <c r="F234" s="130" t="s">
        <v>398</v>
      </c>
      <c r="G234" s="129"/>
      <c r="H234" s="131">
        <v>1.108</v>
      </c>
      <c r="J234" s="129"/>
      <c r="K234" s="129"/>
      <c r="L234" s="132"/>
      <c r="M234" s="133"/>
      <c r="N234" s="129"/>
      <c r="O234" s="129"/>
      <c r="P234" s="129"/>
      <c r="Q234" s="129"/>
      <c r="R234" s="129"/>
      <c r="S234" s="129"/>
      <c r="T234" s="134"/>
      <c r="AT234" s="135" t="s">
        <v>130</v>
      </c>
      <c r="AU234" s="135" t="s">
        <v>39</v>
      </c>
      <c r="AV234" s="135" t="s">
        <v>39</v>
      </c>
      <c r="AW234" s="135" t="s">
        <v>61</v>
      </c>
      <c r="AX234" s="135" t="s">
        <v>37</v>
      </c>
      <c r="AY234" s="135" t="s">
        <v>81</v>
      </c>
    </row>
    <row r="235" spans="2:51" s="5" customFormat="1" ht="15.75" customHeight="1">
      <c r="B235" s="128"/>
      <c r="C235" s="129"/>
      <c r="D235" s="127" t="s">
        <v>130</v>
      </c>
      <c r="E235" s="129"/>
      <c r="F235" s="130" t="s">
        <v>654</v>
      </c>
      <c r="G235" s="129"/>
      <c r="H235" s="131">
        <v>0.756</v>
      </c>
      <c r="J235" s="129"/>
      <c r="K235" s="129"/>
      <c r="L235" s="132"/>
      <c r="M235" s="136"/>
      <c r="N235" s="137"/>
      <c r="O235" s="137"/>
      <c r="P235" s="137"/>
      <c r="Q235" s="137"/>
      <c r="R235" s="137"/>
      <c r="S235" s="137"/>
      <c r="T235" s="138"/>
      <c r="AT235" s="135" t="s">
        <v>130</v>
      </c>
      <c r="AU235" s="135" t="s">
        <v>39</v>
      </c>
      <c r="AV235" s="135" t="s">
        <v>39</v>
      </c>
      <c r="AW235" s="135" t="s">
        <v>61</v>
      </c>
      <c r="AX235" s="135" t="s">
        <v>37</v>
      </c>
      <c r="AY235" s="135" t="s">
        <v>81</v>
      </c>
    </row>
    <row r="236" spans="2:12" s="5" customFormat="1" ht="7.5" customHeight="1">
      <c r="B236" s="27"/>
      <c r="C236" s="28"/>
      <c r="D236" s="28"/>
      <c r="E236" s="28"/>
      <c r="F236" s="28"/>
      <c r="G236" s="28"/>
      <c r="H236" s="28"/>
      <c r="I236" s="59"/>
      <c r="J236" s="28"/>
      <c r="K236" s="28"/>
      <c r="L236" s="32"/>
    </row>
    <row r="313" s="2" customFormat="1" ht="14.25" customHeight="1"/>
  </sheetData>
  <sheetProtection password="CC35" sheet="1" objects="1" scenarios="1" formatColumns="0" formatRows="0" sort="0" autoFilter="0"/>
  <autoFilter ref="C93:K93"/>
  <mergeCells count="9">
    <mergeCell ref="E86:H86"/>
    <mergeCell ref="G1:H1"/>
    <mergeCell ref="L2:V2"/>
    <mergeCell ref="E7:H7"/>
    <mergeCell ref="E9:H9"/>
    <mergeCell ref="E24:H24"/>
    <mergeCell ref="E45:H45"/>
    <mergeCell ref="E47:H47"/>
    <mergeCell ref="E84:H84"/>
  </mergeCells>
  <hyperlinks>
    <hyperlink ref="F1:G1" location="C2" tooltip="Krycí list soupisu" display="1) Krycí list soupisu"/>
    <hyperlink ref="G1:H1" location="C54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4"/>
      <c r="B1" s="141"/>
      <c r="C1" s="141"/>
      <c r="D1" s="140" t="s">
        <v>0</v>
      </c>
      <c r="E1" s="141"/>
      <c r="F1" s="142" t="s">
        <v>796</v>
      </c>
      <c r="G1" s="220" t="s">
        <v>797</v>
      </c>
      <c r="H1" s="220"/>
      <c r="I1" s="141"/>
      <c r="J1" s="142" t="s">
        <v>798</v>
      </c>
      <c r="K1" s="140" t="s">
        <v>54</v>
      </c>
      <c r="L1" s="142" t="s">
        <v>799</v>
      </c>
      <c r="M1" s="142"/>
      <c r="N1" s="142"/>
      <c r="O1" s="142"/>
      <c r="P1" s="142"/>
      <c r="Q1" s="142"/>
      <c r="R1" s="142"/>
      <c r="S1" s="142"/>
      <c r="T1" s="142"/>
      <c r="U1" s="139"/>
      <c r="V1" s="13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2"/>
      <c r="L2" s="221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2" t="s">
        <v>51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45"/>
      <c r="J3" s="7"/>
      <c r="K3" s="8"/>
      <c r="AT3" s="2" t="s">
        <v>39</v>
      </c>
    </row>
    <row r="4" spans="2:46" s="2" customFormat="1" ht="37.5" customHeight="1">
      <c r="B4" s="9"/>
      <c r="C4" s="10"/>
      <c r="D4" s="11" t="s">
        <v>55</v>
      </c>
      <c r="E4" s="10"/>
      <c r="F4" s="10"/>
      <c r="G4" s="10"/>
      <c r="H4" s="10"/>
      <c r="J4" s="10"/>
      <c r="K4" s="12"/>
      <c r="M4" s="13" t="s">
        <v>4</v>
      </c>
      <c r="AT4" s="2" t="s">
        <v>1</v>
      </c>
    </row>
    <row r="5" spans="2:11" s="2" customFormat="1" ht="7.5" customHeight="1">
      <c r="B5" s="9"/>
      <c r="C5" s="10"/>
      <c r="D5" s="10"/>
      <c r="E5" s="10"/>
      <c r="F5" s="10"/>
      <c r="G5" s="10"/>
      <c r="H5" s="10"/>
      <c r="J5" s="10"/>
      <c r="K5" s="12"/>
    </row>
    <row r="6" spans="2:11" s="2" customFormat="1" ht="15.75" customHeight="1">
      <c r="B6" s="9"/>
      <c r="C6" s="10"/>
      <c r="D6" s="15" t="s">
        <v>5</v>
      </c>
      <c r="E6" s="10"/>
      <c r="F6" s="10"/>
      <c r="G6" s="10"/>
      <c r="H6" s="10"/>
      <c r="J6" s="10"/>
      <c r="K6" s="12"/>
    </row>
    <row r="7" spans="2:11" s="2" customFormat="1" ht="15.75" customHeight="1">
      <c r="B7" s="9"/>
      <c r="C7" s="10"/>
      <c r="D7" s="10"/>
      <c r="E7" s="223" t="e">
        <f>#REF!</f>
        <v>#REF!</v>
      </c>
      <c r="F7" s="224"/>
      <c r="G7" s="224"/>
      <c r="H7" s="224"/>
      <c r="J7" s="10"/>
      <c r="K7" s="12"/>
    </row>
    <row r="8" spans="2:11" s="5" customFormat="1" ht="15.75" customHeight="1">
      <c r="B8" s="16"/>
      <c r="C8" s="17"/>
      <c r="D8" s="15" t="s">
        <v>56</v>
      </c>
      <c r="E8" s="17"/>
      <c r="F8" s="17"/>
      <c r="G8" s="17"/>
      <c r="H8" s="17"/>
      <c r="J8" s="17"/>
      <c r="K8" s="18"/>
    </row>
    <row r="9" spans="2:11" s="5" customFormat="1" ht="37.5" customHeight="1">
      <c r="B9" s="16"/>
      <c r="C9" s="17"/>
      <c r="D9" s="17"/>
      <c r="E9" s="218" t="s">
        <v>655</v>
      </c>
      <c r="F9" s="219"/>
      <c r="G9" s="219"/>
      <c r="H9" s="219"/>
      <c r="J9" s="17"/>
      <c r="K9" s="18"/>
    </row>
    <row r="10" spans="2:11" s="5" customFormat="1" ht="14.25" customHeight="1">
      <c r="B10" s="16"/>
      <c r="C10" s="17"/>
      <c r="D10" s="17"/>
      <c r="E10" s="17"/>
      <c r="F10" s="17"/>
      <c r="G10" s="17"/>
      <c r="H10" s="17"/>
      <c r="J10" s="17"/>
      <c r="K10" s="18"/>
    </row>
    <row r="11" spans="2:11" s="5" customFormat="1" ht="15" customHeight="1">
      <c r="B11" s="16"/>
      <c r="C11" s="17"/>
      <c r="D11" s="15" t="s">
        <v>6</v>
      </c>
      <c r="E11" s="17"/>
      <c r="F11" s="14"/>
      <c r="G11" s="17"/>
      <c r="H11" s="17"/>
      <c r="I11" s="46" t="s">
        <v>7</v>
      </c>
      <c r="J11" s="14"/>
      <c r="K11" s="18"/>
    </row>
    <row r="12" spans="2:11" s="5" customFormat="1" ht="15" customHeight="1">
      <c r="B12" s="16"/>
      <c r="C12" s="17"/>
      <c r="D12" s="15" t="s">
        <v>9</v>
      </c>
      <c r="E12" s="17"/>
      <c r="F12" s="14" t="s">
        <v>10</v>
      </c>
      <c r="G12" s="17"/>
      <c r="H12" s="17"/>
      <c r="I12" s="46" t="s">
        <v>11</v>
      </c>
      <c r="J12" s="33" t="e">
        <f>#REF!</f>
        <v>#REF!</v>
      </c>
      <c r="K12" s="18"/>
    </row>
    <row r="13" spans="2:11" s="5" customFormat="1" ht="12" customHeight="1">
      <c r="B13" s="16"/>
      <c r="C13" s="17"/>
      <c r="D13" s="17"/>
      <c r="E13" s="17"/>
      <c r="F13" s="17"/>
      <c r="G13" s="17"/>
      <c r="H13" s="17"/>
      <c r="J13" s="17"/>
      <c r="K13" s="18"/>
    </row>
    <row r="14" spans="2:11" s="5" customFormat="1" ht="15" customHeight="1">
      <c r="B14" s="16"/>
      <c r="C14" s="17"/>
      <c r="D14" s="15" t="s">
        <v>13</v>
      </c>
      <c r="E14" s="17"/>
      <c r="F14" s="17"/>
      <c r="G14" s="17"/>
      <c r="H14" s="17"/>
      <c r="I14" s="46" t="s">
        <v>14</v>
      </c>
      <c r="J14" s="14"/>
      <c r="K14" s="18"/>
    </row>
    <row r="15" spans="2:11" s="5" customFormat="1" ht="18.75" customHeight="1">
      <c r="B15" s="16"/>
      <c r="C15" s="17"/>
      <c r="D15" s="17"/>
      <c r="E15" s="14" t="s">
        <v>15</v>
      </c>
      <c r="F15" s="17"/>
      <c r="G15" s="17"/>
      <c r="H15" s="17"/>
      <c r="I15" s="46" t="s">
        <v>16</v>
      </c>
      <c r="J15" s="14"/>
      <c r="K15" s="18"/>
    </row>
    <row r="16" spans="2:11" s="5" customFormat="1" ht="7.5" customHeight="1">
      <c r="B16" s="16"/>
      <c r="C16" s="17"/>
      <c r="D16" s="17"/>
      <c r="E16" s="17"/>
      <c r="F16" s="17"/>
      <c r="G16" s="17"/>
      <c r="H16" s="17"/>
      <c r="J16" s="17"/>
      <c r="K16" s="18"/>
    </row>
    <row r="17" spans="2:11" s="5" customFormat="1" ht="15" customHeight="1">
      <c r="B17" s="16"/>
      <c r="C17" s="17"/>
      <c r="D17" s="15" t="s">
        <v>17</v>
      </c>
      <c r="E17" s="17"/>
      <c r="F17" s="17"/>
      <c r="G17" s="17"/>
      <c r="H17" s="17"/>
      <c r="I17" s="46" t="s">
        <v>14</v>
      </c>
      <c r="J17" s="14" t="e">
        <f>IF(#REF!="Vyplň údaj","",IF(#REF!="","",#REF!))</f>
        <v>#REF!</v>
      </c>
      <c r="K17" s="18"/>
    </row>
    <row r="18" spans="2:11" s="5" customFormat="1" ht="18.75" customHeight="1">
      <c r="B18" s="16"/>
      <c r="C18" s="17"/>
      <c r="D18" s="17"/>
      <c r="E18" s="14" t="e">
        <f>IF(#REF!="Vyplň údaj","",IF(#REF!="","",#REF!))</f>
        <v>#REF!</v>
      </c>
      <c r="F18" s="17"/>
      <c r="G18" s="17"/>
      <c r="H18" s="17"/>
      <c r="I18" s="46" t="s">
        <v>16</v>
      </c>
      <c r="J18" s="14" t="e">
        <f>IF(#REF!="Vyplň údaj","",IF(#REF!="","",#REF!))</f>
        <v>#REF!</v>
      </c>
      <c r="K18" s="18"/>
    </row>
    <row r="19" spans="2:11" s="5" customFormat="1" ht="7.5" customHeight="1">
      <c r="B19" s="16"/>
      <c r="C19" s="17"/>
      <c r="D19" s="17"/>
      <c r="E19" s="17"/>
      <c r="F19" s="17"/>
      <c r="G19" s="17"/>
      <c r="H19" s="17"/>
      <c r="J19" s="17"/>
      <c r="K19" s="18"/>
    </row>
    <row r="20" spans="2:11" s="5" customFormat="1" ht="15" customHeight="1">
      <c r="B20" s="16"/>
      <c r="C20" s="17"/>
      <c r="D20" s="15" t="s">
        <v>18</v>
      </c>
      <c r="E20" s="17"/>
      <c r="F20" s="17"/>
      <c r="G20" s="17"/>
      <c r="H20" s="17"/>
      <c r="I20" s="46" t="s">
        <v>14</v>
      </c>
      <c r="J20" s="14"/>
      <c r="K20" s="18"/>
    </row>
    <row r="21" spans="2:11" s="5" customFormat="1" ht="18.75" customHeight="1">
      <c r="B21" s="16"/>
      <c r="C21" s="17"/>
      <c r="D21" s="17"/>
      <c r="E21" s="14" t="s">
        <v>19</v>
      </c>
      <c r="F21" s="17"/>
      <c r="G21" s="17"/>
      <c r="H21" s="17"/>
      <c r="I21" s="46" t="s">
        <v>16</v>
      </c>
      <c r="J21" s="14"/>
      <c r="K21" s="18"/>
    </row>
    <row r="22" spans="2:11" s="5" customFormat="1" ht="7.5" customHeight="1">
      <c r="B22" s="16"/>
      <c r="C22" s="17"/>
      <c r="D22" s="17"/>
      <c r="E22" s="17"/>
      <c r="F22" s="17"/>
      <c r="G22" s="17"/>
      <c r="H22" s="17"/>
      <c r="J22" s="17"/>
      <c r="K22" s="18"/>
    </row>
    <row r="23" spans="2:11" s="5" customFormat="1" ht="15" customHeight="1">
      <c r="B23" s="16"/>
      <c r="C23" s="17"/>
      <c r="D23" s="15" t="s">
        <v>20</v>
      </c>
      <c r="E23" s="17"/>
      <c r="F23" s="17"/>
      <c r="G23" s="17"/>
      <c r="H23" s="17"/>
      <c r="J23" s="17"/>
      <c r="K23" s="18"/>
    </row>
    <row r="24" spans="2:11" s="47" customFormat="1" ht="15.75" customHeight="1">
      <c r="B24" s="48"/>
      <c r="C24" s="49"/>
      <c r="D24" s="49"/>
      <c r="E24" s="225"/>
      <c r="F24" s="226"/>
      <c r="G24" s="226"/>
      <c r="H24" s="226"/>
      <c r="J24" s="49"/>
      <c r="K24" s="50"/>
    </row>
    <row r="25" spans="2:11" s="5" customFormat="1" ht="7.5" customHeight="1">
      <c r="B25" s="16"/>
      <c r="C25" s="17"/>
      <c r="D25" s="17"/>
      <c r="E25" s="17"/>
      <c r="F25" s="17"/>
      <c r="G25" s="17"/>
      <c r="H25" s="17"/>
      <c r="J25" s="17"/>
      <c r="K25" s="18"/>
    </row>
    <row r="26" spans="2:11" s="5" customFormat="1" ht="7.5" customHeight="1">
      <c r="B26" s="16"/>
      <c r="C26" s="17"/>
      <c r="D26" s="41"/>
      <c r="E26" s="41"/>
      <c r="F26" s="41"/>
      <c r="G26" s="41"/>
      <c r="H26" s="41"/>
      <c r="I26" s="34"/>
      <c r="J26" s="41"/>
      <c r="K26" s="51"/>
    </row>
    <row r="27" spans="2:11" s="5" customFormat="1" ht="26.25" customHeight="1">
      <c r="B27" s="16"/>
      <c r="C27" s="17"/>
      <c r="D27" s="52" t="s">
        <v>21</v>
      </c>
      <c r="E27" s="17"/>
      <c r="F27" s="17"/>
      <c r="G27" s="17"/>
      <c r="H27" s="17"/>
      <c r="J27" s="43">
        <f>ROUNDUP($J$89,2)</f>
        <v>0</v>
      </c>
      <c r="K27" s="18"/>
    </row>
    <row r="28" spans="2:11" s="5" customFormat="1" ht="7.5" customHeight="1">
      <c r="B28" s="16"/>
      <c r="C28" s="17"/>
      <c r="D28" s="41"/>
      <c r="E28" s="41"/>
      <c r="F28" s="41"/>
      <c r="G28" s="41"/>
      <c r="H28" s="41"/>
      <c r="I28" s="34"/>
      <c r="J28" s="41"/>
      <c r="K28" s="51"/>
    </row>
    <row r="29" spans="2:11" s="5" customFormat="1" ht="15" customHeight="1">
      <c r="B29" s="16"/>
      <c r="C29" s="17"/>
      <c r="D29" s="17"/>
      <c r="E29" s="17"/>
      <c r="F29" s="19" t="s">
        <v>23</v>
      </c>
      <c r="G29" s="17"/>
      <c r="H29" s="17"/>
      <c r="I29" s="53" t="s">
        <v>22</v>
      </c>
      <c r="J29" s="19" t="s">
        <v>24</v>
      </c>
      <c r="K29" s="18"/>
    </row>
    <row r="30" spans="2:11" s="5" customFormat="1" ht="15" customHeight="1">
      <c r="B30" s="16"/>
      <c r="C30" s="17"/>
      <c r="D30" s="20" t="s">
        <v>25</v>
      </c>
      <c r="E30" s="20" t="s">
        <v>26</v>
      </c>
      <c r="F30" s="54">
        <f>ROUNDUP(SUM($BE$89:$BE$193),2)</f>
        <v>0</v>
      </c>
      <c r="G30" s="17"/>
      <c r="H30" s="17"/>
      <c r="I30" s="55">
        <v>0.21</v>
      </c>
      <c r="J30" s="54">
        <f>ROUNDUP(SUM($BE$89:$BE$193)*$I$30,1)</f>
        <v>0</v>
      </c>
      <c r="K30" s="18"/>
    </row>
    <row r="31" spans="2:11" s="5" customFormat="1" ht="15" customHeight="1">
      <c r="B31" s="16"/>
      <c r="C31" s="17"/>
      <c r="D31" s="17"/>
      <c r="E31" s="20" t="s">
        <v>27</v>
      </c>
      <c r="F31" s="54">
        <f>ROUNDUP(SUM($BF$89:$BF$193),2)</f>
        <v>0</v>
      </c>
      <c r="G31" s="17"/>
      <c r="H31" s="17"/>
      <c r="I31" s="55">
        <v>0.15</v>
      </c>
      <c r="J31" s="54">
        <f>ROUNDUP(SUM($BF$89:$BF$193)*$I$31,1)</f>
        <v>0</v>
      </c>
      <c r="K31" s="18"/>
    </row>
    <row r="32" spans="2:11" s="5" customFormat="1" ht="15" customHeight="1" hidden="1">
      <c r="B32" s="16"/>
      <c r="C32" s="17"/>
      <c r="D32" s="17"/>
      <c r="E32" s="20" t="s">
        <v>28</v>
      </c>
      <c r="F32" s="54">
        <f>ROUNDUP(SUM($BG$89:$BG$193),2)</f>
        <v>0</v>
      </c>
      <c r="G32" s="17"/>
      <c r="H32" s="17"/>
      <c r="I32" s="55">
        <v>0.21</v>
      </c>
      <c r="J32" s="54">
        <v>0</v>
      </c>
      <c r="K32" s="18"/>
    </row>
    <row r="33" spans="2:11" s="5" customFormat="1" ht="15" customHeight="1" hidden="1">
      <c r="B33" s="16"/>
      <c r="C33" s="17"/>
      <c r="D33" s="17"/>
      <c r="E33" s="20" t="s">
        <v>29</v>
      </c>
      <c r="F33" s="54">
        <f>ROUNDUP(SUM($BH$89:$BH$193),2)</f>
        <v>0</v>
      </c>
      <c r="G33" s="17"/>
      <c r="H33" s="17"/>
      <c r="I33" s="55">
        <v>0.15</v>
      </c>
      <c r="J33" s="54">
        <v>0</v>
      </c>
      <c r="K33" s="18"/>
    </row>
    <row r="34" spans="2:11" s="5" customFormat="1" ht="15" customHeight="1" hidden="1">
      <c r="B34" s="16"/>
      <c r="C34" s="17"/>
      <c r="D34" s="17"/>
      <c r="E34" s="20" t="s">
        <v>30</v>
      </c>
      <c r="F34" s="54">
        <f>ROUNDUP(SUM($BI$89:$BI$193),2)</f>
        <v>0</v>
      </c>
      <c r="G34" s="17"/>
      <c r="H34" s="17"/>
      <c r="I34" s="55">
        <v>0</v>
      </c>
      <c r="J34" s="54">
        <v>0</v>
      </c>
      <c r="K34" s="18"/>
    </row>
    <row r="35" spans="2:11" s="5" customFormat="1" ht="7.5" customHeight="1">
      <c r="B35" s="16"/>
      <c r="C35" s="17"/>
      <c r="D35" s="17"/>
      <c r="E35" s="17"/>
      <c r="F35" s="17"/>
      <c r="G35" s="17"/>
      <c r="H35" s="17"/>
      <c r="J35" s="17"/>
      <c r="K35" s="18"/>
    </row>
    <row r="36" spans="2:11" s="5" customFormat="1" ht="26.25" customHeight="1">
      <c r="B36" s="16"/>
      <c r="C36" s="21"/>
      <c r="D36" s="22" t="s">
        <v>31</v>
      </c>
      <c r="E36" s="23"/>
      <c r="F36" s="23"/>
      <c r="G36" s="56" t="s">
        <v>32</v>
      </c>
      <c r="H36" s="24" t="s">
        <v>33</v>
      </c>
      <c r="I36" s="57"/>
      <c r="J36" s="25">
        <f>ROUNDUP(SUM($J$27:$J$34),2)</f>
        <v>0</v>
      </c>
      <c r="K36" s="58"/>
    </row>
    <row r="37" spans="2:11" s="5" customFormat="1" ht="15" customHeight="1">
      <c r="B37" s="27"/>
      <c r="C37" s="28"/>
      <c r="D37" s="28"/>
      <c r="E37" s="28"/>
      <c r="F37" s="28"/>
      <c r="G37" s="28"/>
      <c r="H37" s="28"/>
      <c r="I37" s="59"/>
      <c r="J37" s="28"/>
      <c r="K37" s="29"/>
    </row>
    <row r="41" spans="2:11" s="5" customFormat="1" ht="7.5" customHeight="1">
      <c r="B41" s="60"/>
      <c r="C41" s="61"/>
      <c r="D41" s="61"/>
      <c r="E41" s="61"/>
      <c r="F41" s="61"/>
      <c r="G41" s="61"/>
      <c r="H41" s="61"/>
      <c r="I41" s="61"/>
      <c r="J41" s="61"/>
      <c r="K41" s="62"/>
    </row>
    <row r="42" spans="2:11" s="5" customFormat="1" ht="37.5" customHeight="1">
      <c r="B42" s="16"/>
      <c r="C42" s="11" t="s">
        <v>57</v>
      </c>
      <c r="D42" s="17"/>
      <c r="E42" s="17"/>
      <c r="F42" s="17"/>
      <c r="G42" s="17"/>
      <c r="H42" s="17"/>
      <c r="J42" s="17"/>
      <c r="K42" s="18"/>
    </row>
    <row r="43" spans="2:11" s="5" customFormat="1" ht="7.5" customHeight="1">
      <c r="B43" s="16"/>
      <c r="C43" s="17"/>
      <c r="D43" s="17"/>
      <c r="E43" s="17"/>
      <c r="F43" s="17"/>
      <c r="G43" s="17"/>
      <c r="H43" s="17"/>
      <c r="J43" s="17"/>
      <c r="K43" s="18"/>
    </row>
    <row r="44" spans="2:11" s="5" customFormat="1" ht="15" customHeight="1">
      <c r="B44" s="16"/>
      <c r="C44" s="15" t="s">
        <v>5</v>
      </c>
      <c r="D44" s="17"/>
      <c r="E44" s="17"/>
      <c r="F44" s="17"/>
      <c r="G44" s="17"/>
      <c r="H44" s="17"/>
      <c r="J44" s="17"/>
      <c r="K44" s="18"/>
    </row>
    <row r="45" spans="2:11" s="5" customFormat="1" ht="16.5" customHeight="1">
      <c r="B45" s="16"/>
      <c r="C45" s="17"/>
      <c r="D45" s="17"/>
      <c r="E45" s="223" t="e">
        <f>$E$7</f>
        <v>#REF!</v>
      </c>
      <c r="F45" s="219"/>
      <c r="G45" s="219"/>
      <c r="H45" s="219"/>
      <c r="J45" s="17"/>
      <c r="K45" s="18"/>
    </row>
    <row r="46" spans="2:11" s="5" customFormat="1" ht="15" customHeight="1">
      <c r="B46" s="16"/>
      <c r="C46" s="15" t="s">
        <v>56</v>
      </c>
      <c r="D46" s="17"/>
      <c r="E46" s="17"/>
      <c r="F46" s="17"/>
      <c r="G46" s="17"/>
      <c r="H46" s="17"/>
      <c r="J46" s="17"/>
      <c r="K46" s="18"/>
    </row>
    <row r="47" spans="2:11" s="5" customFormat="1" ht="19.5" customHeight="1">
      <c r="B47" s="16"/>
      <c r="C47" s="17"/>
      <c r="D47" s="17"/>
      <c r="E47" s="218" t="str">
        <f>$E$9</f>
        <v>25 - SO 02 - PRÁDLO</v>
      </c>
      <c r="F47" s="219"/>
      <c r="G47" s="219"/>
      <c r="H47" s="219"/>
      <c r="J47" s="17"/>
      <c r="K47" s="18"/>
    </row>
    <row r="48" spans="2:11" s="5" customFormat="1" ht="7.5" customHeight="1">
      <c r="B48" s="16"/>
      <c r="C48" s="17"/>
      <c r="D48" s="17"/>
      <c r="E48" s="17"/>
      <c r="F48" s="17"/>
      <c r="G48" s="17"/>
      <c r="H48" s="17"/>
      <c r="J48" s="17"/>
      <c r="K48" s="18"/>
    </row>
    <row r="49" spans="2:11" s="5" customFormat="1" ht="18.75" customHeight="1">
      <c r="B49" s="16"/>
      <c r="C49" s="15" t="s">
        <v>9</v>
      </c>
      <c r="D49" s="17"/>
      <c r="E49" s="17"/>
      <c r="F49" s="14" t="str">
        <f>$F$12</f>
        <v>Komořany</v>
      </c>
      <c r="G49" s="17"/>
      <c r="H49" s="17"/>
      <c r="I49" s="46" t="s">
        <v>11</v>
      </c>
      <c r="J49" s="33" t="e">
        <f>IF($J$12="","",$J$12)</f>
        <v>#REF!</v>
      </c>
      <c r="K49" s="18"/>
    </row>
    <row r="50" spans="2:11" s="5" customFormat="1" ht="7.5" customHeight="1">
      <c r="B50" s="16"/>
      <c r="C50" s="17"/>
      <c r="D50" s="17"/>
      <c r="E50" s="17"/>
      <c r="F50" s="17"/>
      <c r="G50" s="17"/>
      <c r="H50" s="17"/>
      <c r="J50" s="17"/>
      <c r="K50" s="18"/>
    </row>
    <row r="51" spans="2:11" s="5" customFormat="1" ht="15.75" customHeight="1">
      <c r="B51" s="16"/>
      <c r="C51" s="15" t="s">
        <v>13</v>
      </c>
      <c r="D51" s="17"/>
      <c r="E51" s="17"/>
      <c r="F51" s="14" t="str">
        <f>$E$15</f>
        <v>Severní energetická a.s.</v>
      </c>
      <c r="G51" s="17"/>
      <c r="H51" s="17"/>
      <c r="I51" s="46" t="s">
        <v>18</v>
      </c>
      <c r="J51" s="14" t="str">
        <f>$E$21</f>
        <v>Ing. Vlastimil Brabec</v>
      </c>
      <c r="K51" s="18"/>
    </row>
    <row r="52" spans="2:11" s="5" customFormat="1" ht="15" customHeight="1">
      <c r="B52" s="16"/>
      <c r="C52" s="15" t="s">
        <v>17</v>
      </c>
      <c r="D52" s="17"/>
      <c r="E52" s="17"/>
      <c r="F52" s="14" t="e">
        <f>IF($E$18="","",$E$18)</f>
        <v>#REF!</v>
      </c>
      <c r="G52" s="17"/>
      <c r="H52" s="17"/>
      <c r="J52" s="17"/>
      <c r="K52" s="18"/>
    </row>
    <row r="53" spans="2:11" s="5" customFormat="1" ht="11.25" customHeight="1">
      <c r="B53" s="16"/>
      <c r="C53" s="17"/>
      <c r="D53" s="17"/>
      <c r="E53" s="17"/>
      <c r="F53" s="17"/>
      <c r="G53" s="17"/>
      <c r="H53" s="17"/>
      <c r="J53" s="17"/>
      <c r="K53" s="18"/>
    </row>
    <row r="54" spans="2:11" s="5" customFormat="1" ht="30" customHeight="1">
      <c r="B54" s="16"/>
      <c r="C54" s="63" t="s">
        <v>58</v>
      </c>
      <c r="D54" s="21"/>
      <c r="E54" s="21"/>
      <c r="F54" s="21"/>
      <c r="G54" s="21"/>
      <c r="H54" s="21"/>
      <c r="I54" s="64"/>
      <c r="J54" s="65" t="s">
        <v>59</v>
      </c>
      <c r="K54" s="26"/>
    </row>
    <row r="55" spans="2:11" s="5" customFormat="1" ht="11.25" customHeight="1">
      <c r="B55" s="16"/>
      <c r="C55" s="17"/>
      <c r="D55" s="17"/>
      <c r="E55" s="17"/>
      <c r="F55" s="17"/>
      <c r="G55" s="17"/>
      <c r="H55" s="17"/>
      <c r="J55" s="17"/>
      <c r="K55" s="18"/>
    </row>
    <row r="56" spans="2:47" s="5" customFormat="1" ht="30" customHeight="1">
      <c r="B56" s="16"/>
      <c r="C56" s="42" t="s">
        <v>60</v>
      </c>
      <c r="D56" s="17"/>
      <c r="E56" s="17"/>
      <c r="F56" s="17"/>
      <c r="G56" s="17"/>
      <c r="H56" s="17"/>
      <c r="J56" s="43">
        <f>ROUNDUP($J$89,2)</f>
        <v>0</v>
      </c>
      <c r="K56" s="18"/>
      <c r="AU56" s="5" t="s">
        <v>61</v>
      </c>
    </row>
    <row r="57" spans="2:11" s="44" customFormat="1" ht="25.5" customHeight="1">
      <c r="B57" s="66"/>
      <c r="C57" s="67"/>
      <c r="D57" s="68" t="s">
        <v>106</v>
      </c>
      <c r="E57" s="68"/>
      <c r="F57" s="68"/>
      <c r="G57" s="68"/>
      <c r="H57" s="68"/>
      <c r="I57" s="69"/>
      <c r="J57" s="70">
        <f>ROUNDUP($J$90,2)</f>
        <v>0</v>
      </c>
      <c r="K57" s="71"/>
    </row>
    <row r="58" spans="2:11" s="72" customFormat="1" ht="21" customHeight="1">
      <c r="B58" s="73"/>
      <c r="C58" s="74"/>
      <c r="D58" s="75" t="s">
        <v>111</v>
      </c>
      <c r="E58" s="75"/>
      <c r="F58" s="75"/>
      <c r="G58" s="75"/>
      <c r="H58" s="75"/>
      <c r="I58" s="76"/>
      <c r="J58" s="77">
        <f>ROUNDUP($J$91,2)</f>
        <v>0</v>
      </c>
      <c r="K58" s="78"/>
    </row>
    <row r="59" spans="2:11" s="72" customFormat="1" ht="15.75" customHeight="1">
      <c r="B59" s="73"/>
      <c r="C59" s="74"/>
      <c r="D59" s="75" t="s">
        <v>112</v>
      </c>
      <c r="E59" s="75"/>
      <c r="F59" s="75"/>
      <c r="G59" s="75"/>
      <c r="H59" s="75"/>
      <c r="I59" s="76"/>
      <c r="J59" s="77">
        <f>ROUNDUP($J$95,2)</f>
        <v>0</v>
      </c>
      <c r="K59" s="78"/>
    </row>
    <row r="60" spans="2:11" s="72" customFormat="1" ht="21" customHeight="1">
      <c r="B60" s="73"/>
      <c r="C60" s="74"/>
      <c r="D60" s="75" t="s">
        <v>113</v>
      </c>
      <c r="E60" s="75"/>
      <c r="F60" s="75"/>
      <c r="G60" s="75"/>
      <c r="H60" s="75"/>
      <c r="I60" s="76"/>
      <c r="J60" s="77">
        <f>ROUNDUP($J$99,2)</f>
        <v>0</v>
      </c>
      <c r="K60" s="78"/>
    </row>
    <row r="61" spans="2:11" s="72" customFormat="1" ht="15.75" customHeight="1">
      <c r="B61" s="73"/>
      <c r="C61" s="74"/>
      <c r="D61" s="75" t="s">
        <v>114</v>
      </c>
      <c r="E61" s="75"/>
      <c r="F61" s="75"/>
      <c r="G61" s="75"/>
      <c r="H61" s="75"/>
      <c r="I61" s="76"/>
      <c r="J61" s="77">
        <f>ROUNDUP($J$112,2)</f>
        <v>0</v>
      </c>
      <c r="K61" s="78"/>
    </row>
    <row r="62" spans="2:11" s="72" customFormat="1" ht="15.75" customHeight="1">
      <c r="B62" s="73"/>
      <c r="C62" s="74"/>
      <c r="D62" s="75" t="s">
        <v>115</v>
      </c>
      <c r="E62" s="75"/>
      <c r="F62" s="75"/>
      <c r="G62" s="75"/>
      <c r="H62" s="75"/>
      <c r="I62" s="76"/>
      <c r="J62" s="77">
        <f>ROUNDUP($J$118,2)</f>
        <v>0</v>
      </c>
      <c r="K62" s="78"/>
    </row>
    <row r="63" spans="2:11" s="44" customFormat="1" ht="25.5" customHeight="1">
      <c r="B63" s="66"/>
      <c r="C63" s="67"/>
      <c r="D63" s="68" t="s">
        <v>62</v>
      </c>
      <c r="E63" s="68"/>
      <c r="F63" s="68"/>
      <c r="G63" s="68"/>
      <c r="H63" s="68"/>
      <c r="I63" s="69"/>
      <c r="J63" s="70">
        <f>ROUNDUP($J$130,2)</f>
        <v>0</v>
      </c>
      <c r="K63" s="71"/>
    </row>
    <row r="64" spans="2:11" s="72" customFormat="1" ht="21" customHeight="1">
      <c r="B64" s="73"/>
      <c r="C64" s="74"/>
      <c r="D64" s="75" t="s">
        <v>553</v>
      </c>
      <c r="E64" s="75"/>
      <c r="F64" s="75"/>
      <c r="G64" s="75"/>
      <c r="H64" s="75"/>
      <c r="I64" s="76"/>
      <c r="J64" s="77">
        <f>ROUNDUP($J$131,2)</f>
        <v>0</v>
      </c>
      <c r="K64" s="78"/>
    </row>
    <row r="65" spans="2:11" s="72" customFormat="1" ht="21" customHeight="1">
      <c r="B65" s="73"/>
      <c r="C65" s="74"/>
      <c r="D65" s="75" t="s">
        <v>63</v>
      </c>
      <c r="E65" s="75"/>
      <c r="F65" s="75"/>
      <c r="G65" s="75"/>
      <c r="H65" s="75"/>
      <c r="I65" s="76"/>
      <c r="J65" s="77">
        <f>ROUNDUP($J$143,2)</f>
        <v>0</v>
      </c>
      <c r="K65" s="78"/>
    </row>
    <row r="66" spans="2:11" s="72" customFormat="1" ht="21" customHeight="1">
      <c r="B66" s="73"/>
      <c r="C66" s="74"/>
      <c r="D66" s="75" t="s">
        <v>118</v>
      </c>
      <c r="E66" s="75"/>
      <c r="F66" s="75"/>
      <c r="G66" s="75"/>
      <c r="H66" s="75"/>
      <c r="I66" s="76"/>
      <c r="J66" s="77">
        <f>ROUNDUP($J$155,2)</f>
        <v>0</v>
      </c>
      <c r="K66" s="78"/>
    </row>
    <row r="67" spans="2:11" s="72" customFormat="1" ht="21" customHeight="1">
      <c r="B67" s="73"/>
      <c r="C67" s="74"/>
      <c r="D67" s="75" t="s">
        <v>554</v>
      </c>
      <c r="E67" s="75"/>
      <c r="F67" s="75"/>
      <c r="G67" s="75"/>
      <c r="H67" s="75"/>
      <c r="I67" s="76"/>
      <c r="J67" s="77">
        <f>ROUNDUP($J$167,2)</f>
        <v>0</v>
      </c>
      <c r="K67" s="78"/>
    </row>
    <row r="68" spans="2:11" s="72" customFormat="1" ht="21" customHeight="1">
      <c r="B68" s="73"/>
      <c r="C68" s="74"/>
      <c r="D68" s="75" t="s">
        <v>120</v>
      </c>
      <c r="E68" s="75"/>
      <c r="F68" s="75"/>
      <c r="G68" s="75"/>
      <c r="H68" s="75"/>
      <c r="I68" s="76"/>
      <c r="J68" s="77">
        <f>ROUNDUP($J$171,2)</f>
        <v>0</v>
      </c>
      <c r="K68" s="78"/>
    </row>
    <row r="69" spans="2:11" s="72" customFormat="1" ht="21" customHeight="1">
      <c r="B69" s="73"/>
      <c r="C69" s="74"/>
      <c r="D69" s="75" t="s">
        <v>121</v>
      </c>
      <c r="E69" s="75"/>
      <c r="F69" s="75"/>
      <c r="G69" s="75"/>
      <c r="H69" s="75"/>
      <c r="I69" s="76"/>
      <c r="J69" s="77">
        <f>ROUNDUP($J$183,2)</f>
        <v>0</v>
      </c>
      <c r="K69" s="78"/>
    </row>
    <row r="70" spans="2:11" s="5" customFormat="1" ht="22.5" customHeight="1">
      <c r="B70" s="16"/>
      <c r="C70" s="17"/>
      <c r="D70" s="17"/>
      <c r="E70" s="17"/>
      <c r="F70" s="17"/>
      <c r="G70" s="17"/>
      <c r="H70" s="17"/>
      <c r="J70" s="17"/>
      <c r="K70" s="18"/>
    </row>
    <row r="71" spans="2:11" s="5" customFormat="1" ht="7.5" customHeight="1">
      <c r="B71" s="27"/>
      <c r="C71" s="28"/>
      <c r="D71" s="28"/>
      <c r="E71" s="28"/>
      <c r="F71" s="28"/>
      <c r="G71" s="28"/>
      <c r="H71" s="28"/>
      <c r="I71" s="59"/>
      <c r="J71" s="28"/>
      <c r="K71" s="29"/>
    </row>
    <row r="75" spans="2:12" s="5" customFormat="1" ht="7.5" customHeight="1">
      <c r="B75" s="30"/>
      <c r="C75" s="31"/>
      <c r="D75" s="31"/>
      <c r="E75" s="31"/>
      <c r="F75" s="31"/>
      <c r="G75" s="31"/>
      <c r="H75" s="31"/>
      <c r="I75" s="61"/>
      <c r="J75" s="31"/>
      <c r="K75" s="31"/>
      <c r="L75" s="32"/>
    </row>
    <row r="76" spans="2:12" s="5" customFormat="1" ht="37.5" customHeight="1">
      <c r="B76" s="16"/>
      <c r="C76" s="11" t="s">
        <v>64</v>
      </c>
      <c r="D76" s="17"/>
      <c r="E76" s="17"/>
      <c r="F76" s="17"/>
      <c r="G76" s="17"/>
      <c r="H76" s="17"/>
      <c r="J76" s="17"/>
      <c r="K76" s="17"/>
      <c r="L76" s="32"/>
    </row>
    <row r="77" spans="2:12" s="5" customFormat="1" ht="7.5" customHeight="1">
      <c r="B77" s="16"/>
      <c r="C77" s="17"/>
      <c r="D77" s="17"/>
      <c r="E77" s="17"/>
      <c r="F77" s="17"/>
      <c r="G77" s="17"/>
      <c r="H77" s="17"/>
      <c r="J77" s="17"/>
      <c r="K77" s="17"/>
      <c r="L77" s="32"/>
    </row>
    <row r="78" spans="2:12" s="5" customFormat="1" ht="15" customHeight="1">
      <c r="B78" s="16"/>
      <c r="C78" s="15" t="s">
        <v>5</v>
      </c>
      <c r="D78" s="17"/>
      <c r="E78" s="17"/>
      <c r="F78" s="17"/>
      <c r="G78" s="17"/>
      <c r="H78" s="17"/>
      <c r="J78" s="17"/>
      <c r="K78" s="17"/>
      <c r="L78" s="32"/>
    </row>
    <row r="79" spans="2:12" s="5" customFormat="1" ht="16.5" customHeight="1">
      <c r="B79" s="16"/>
      <c r="C79" s="17"/>
      <c r="D79" s="17"/>
      <c r="E79" s="223" t="e">
        <f>$E$7</f>
        <v>#REF!</v>
      </c>
      <c r="F79" s="219"/>
      <c r="G79" s="219"/>
      <c r="H79" s="219"/>
      <c r="J79" s="17"/>
      <c r="K79" s="17"/>
      <c r="L79" s="32"/>
    </row>
    <row r="80" spans="2:12" s="5" customFormat="1" ht="15" customHeight="1">
      <c r="B80" s="16"/>
      <c r="C80" s="15" t="s">
        <v>56</v>
      </c>
      <c r="D80" s="17"/>
      <c r="E80" s="17"/>
      <c r="F80" s="17"/>
      <c r="G80" s="17"/>
      <c r="H80" s="17"/>
      <c r="J80" s="17"/>
      <c r="K80" s="17"/>
      <c r="L80" s="32"/>
    </row>
    <row r="81" spans="2:12" s="5" customFormat="1" ht="19.5" customHeight="1">
      <c r="B81" s="16"/>
      <c r="C81" s="17"/>
      <c r="D81" s="17"/>
      <c r="E81" s="218" t="str">
        <f>$E$9</f>
        <v>25 - SO 02 - PRÁDLO</v>
      </c>
      <c r="F81" s="219"/>
      <c r="G81" s="219"/>
      <c r="H81" s="219"/>
      <c r="J81" s="17"/>
      <c r="K81" s="17"/>
      <c r="L81" s="32"/>
    </row>
    <row r="82" spans="2:12" s="5" customFormat="1" ht="7.5" customHeight="1">
      <c r="B82" s="16"/>
      <c r="C82" s="17"/>
      <c r="D82" s="17"/>
      <c r="E82" s="17"/>
      <c r="F82" s="17"/>
      <c r="G82" s="17"/>
      <c r="H82" s="17"/>
      <c r="J82" s="17"/>
      <c r="K82" s="17"/>
      <c r="L82" s="32"/>
    </row>
    <row r="83" spans="2:12" s="5" customFormat="1" ht="18.75" customHeight="1">
      <c r="B83" s="16"/>
      <c r="C83" s="15" t="s">
        <v>9</v>
      </c>
      <c r="D83" s="17"/>
      <c r="E83" s="17"/>
      <c r="F83" s="14" t="str">
        <f>$F$12</f>
        <v>Komořany</v>
      </c>
      <c r="G83" s="17"/>
      <c r="H83" s="17"/>
      <c r="I83" s="46" t="s">
        <v>11</v>
      </c>
      <c r="J83" s="33" t="e">
        <f>IF($J$12="","",$J$12)</f>
        <v>#REF!</v>
      </c>
      <c r="K83" s="17"/>
      <c r="L83" s="32"/>
    </row>
    <row r="84" spans="2:12" s="5" customFormat="1" ht="7.5" customHeight="1">
      <c r="B84" s="16"/>
      <c r="C84" s="17"/>
      <c r="D84" s="17"/>
      <c r="E84" s="17"/>
      <c r="F84" s="17"/>
      <c r="G84" s="17"/>
      <c r="H84" s="17"/>
      <c r="J84" s="17"/>
      <c r="K84" s="17"/>
      <c r="L84" s="32"/>
    </row>
    <row r="85" spans="2:12" s="5" customFormat="1" ht="15.75" customHeight="1">
      <c r="B85" s="16"/>
      <c r="C85" s="15" t="s">
        <v>13</v>
      </c>
      <c r="D85" s="17"/>
      <c r="E85" s="17"/>
      <c r="F85" s="14" t="str">
        <f>$E$15</f>
        <v>Severní energetická a.s.</v>
      </c>
      <c r="G85" s="17"/>
      <c r="H85" s="17"/>
      <c r="I85" s="46" t="s">
        <v>18</v>
      </c>
      <c r="J85" s="14" t="str">
        <f>$E$21</f>
        <v>Ing. Vlastimil Brabec</v>
      </c>
      <c r="K85" s="17"/>
      <c r="L85" s="32"/>
    </row>
    <row r="86" spans="2:12" s="5" customFormat="1" ht="15" customHeight="1">
      <c r="B86" s="16"/>
      <c r="C86" s="15" t="s">
        <v>17</v>
      </c>
      <c r="D86" s="17"/>
      <c r="E86" s="17"/>
      <c r="F86" s="14" t="e">
        <f>IF($E$18="","",$E$18)</f>
        <v>#REF!</v>
      </c>
      <c r="G86" s="17"/>
      <c r="H86" s="17"/>
      <c r="J86" s="17"/>
      <c r="K86" s="17"/>
      <c r="L86" s="32"/>
    </row>
    <row r="87" spans="2:12" s="5" customFormat="1" ht="11.25" customHeight="1">
      <c r="B87" s="16"/>
      <c r="C87" s="17"/>
      <c r="D87" s="17"/>
      <c r="E87" s="17"/>
      <c r="F87" s="17"/>
      <c r="G87" s="17"/>
      <c r="H87" s="17"/>
      <c r="J87" s="17"/>
      <c r="K87" s="17"/>
      <c r="L87" s="32"/>
    </row>
    <row r="88" spans="2:20" s="79" customFormat="1" ht="30" customHeight="1">
      <c r="B88" s="80"/>
      <c r="C88" s="81" t="s">
        <v>65</v>
      </c>
      <c r="D88" s="82" t="s">
        <v>35</v>
      </c>
      <c r="E88" s="82" t="s">
        <v>34</v>
      </c>
      <c r="F88" s="82" t="s">
        <v>66</v>
      </c>
      <c r="G88" s="82" t="s">
        <v>67</v>
      </c>
      <c r="H88" s="82" t="s">
        <v>68</v>
      </c>
      <c r="I88" s="83" t="s">
        <v>69</v>
      </c>
      <c r="J88" s="82" t="s">
        <v>70</v>
      </c>
      <c r="K88" s="84" t="s">
        <v>71</v>
      </c>
      <c r="L88" s="85"/>
      <c r="M88" s="37" t="s">
        <v>72</v>
      </c>
      <c r="N88" s="38" t="s">
        <v>25</v>
      </c>
      <c r="O88" s="38" t="s">
        <v>73</v>
      </c>
      <c r="P88" s="38" t="s">
        <v>74</v>
      </c>
      <c r="Q88" s="38" t="s">
        <v>75</v>
      </c>
      <c r="R88" s="38" t="s">
        <v>76</v>
      </c>
      <c r="S88" s="38" t="s">
        <v>77</v>
      </c>
      <c r="T88" s="39" t="s">
        <v>78</v>
      </c>
    </row>
    <row r="89" spans="2:63" s="5" customFormat="1" ht="30" customHeight="1">
      <c r="B89" s="16"/>
      <c r="C89" s="42" t="s">
        <v>60</v>
      </c>
      <c r="D89" s="17"/>
      <c r="E89" s="17"/>
      <c r="F89" s="17"/>
      <c r="G89" s="17"/>
      <c r="H89" s="17"/>
      <c r="J89" s="86">
        <f>$BK$89</f>
        <v>0</v>
      </c>
      <c r="K89" s="17"/>
      <c r="L89" s="32"/>
      <c r="M89" s="40"/>
      <c r="N89" s="41"/>
      <c r="O89" s="41"/>
      <c r="P89" s="87">
        <f>$P$90+$P$130</f>
        <v>0</v>
      </c>
      <c r="Q89" s="41"/>
      <c r="R89" s="87">
        <f>$R$90+$R$130</f>
        <v>0.8148338500000001</v>
      </c>
      <c r="S89" s="41"/>
      <c r="T89" s="88">
        <f>$T$90+$T$130</f>
        <v>0.6724</v>
      </c>
      <c r="AT89" s="5" t="s">
        <v>36</v>
      </c>
      <c r="AU89" s="5" t="s">
        <v>61</v>
      </c>
      <c r="BK89" s="89">
        <f>$BK$90+$BK$130</f>
        <v>0</v>
      </c>
    </row>
    <row r="90" spans="2:63" s="90" customFormat="1" ht="37.5" customHeight="1">
      <c r="B90" s="91"/>
      <c r="C90" s="92"/>
      <c r="D90" s="92" t="s">
        <v>36</v>
      </c>
      <c r="E90" s="93" t="s">
        <v>122</v>
      </c>
      <c r="F90" s="93" t="s">
        <v>123</v>
      </c>
      <c r="G90" s="92"/>
      <c r="H90" s="92"/>
      <c r="J90" s="94">
        <f>$BK$90</f>
        <v>0</v>
      </c>
      <c r="K90" s="92"/>
      <c r="L90" s="95"/>
      <c r="M90" s="96"/>
      <c r="N90" s="92"/>
      <c r="O90" s="92"/>
      <c r="P90" s="97">
        <f>$P$91+$P$99</f>
        <v>0</v>
      </c>
      <c r="Q90" s="92"/>
      <c r="R90" s="97">
        <f>$R$91+$R$99</f>
        <v>0.47933400000000004</v>
      </c>
      <c r="S90" s="92"/>
      <c r="T90" s="98">
        <f>$T$91+$T$99</f>
        <v>0.556</v>
      </c>
      <c r="AR90" s="99" t="s">
        <v>8</v>
      </c>
      <c r="AT90" s="99" t="s">
        <v>36</v>
      </c>
      <c r="AU90" s="99" t="s">
        <v>37</v>
      </c>
      <c r="AY90" s="99" t="s">
        <v>81</v>
      </c>
      <c r="BK90" s="100">
        <f>$BK$91+$BK$99</f>
        <v>0</v>
      </c>
    </row>
    <row r="91" spans="2:63" s="90" customFormat="1" ht="21" customHeight="1">
      <c r="B91" s="91"/>
      <c r="C91" s="92"/>
      <c r="D91" s="92" t="s">
        <v>36</v>
      </c>
      <c r="E91" s="101" t="s">
        <v>98</v>
      </c>
      <c r="F91" s="101" t="s">
        <v>154</v>
      </c>
      <c r="G91" s="92"/>
      <c r="H91" s="92"/>
      <c r="J91" s="102">
        <f>$BK$91</f>
        <v>0</v>
      </c>
      <c r="K91" s="92"/>
      <c r="L91" s="95"/>
      <c r="M91" s="96"/>
      <c r="N91" s="92"/>
      <c r="O91" s="92"/>
      <c r="P91" s="97">
        <f>$P$92+SUM($P$93:$P$95)</f>
        <v>0</v>
      </c>
      <c r="Q91" s="92"/>
      <c r="R91" s="97">
        <f>$R$92+SUM($R$93:$R$95)</f>
        <v>0.269334</v>
      </c>
      <c r="S91" s="92"/>
      <c r="T91" s="98">
        <f>$T$92+SUM($T$93:$T$95)</f>
        <v>0</v>
      </c>
      <c r="AR91" s="99" t="s">
        <v>8</v>
      </c>
      <c r="AT91" s="99" t="s">
        <v>36</v>
      </c>
      <c r="AU91" s="99" t="s">
        <v>8</v>
      </c>
      <c r="AY91" s="99" t="s">
        <v>81</v>
      </c>
      <c r="BK91" s="100">
        <f>$BK$92+SUM($BK$93:$BK$95)</f>
        <v>0</v>
      </c>
    </row>
    <row r="92" spans="2:65" s="5" customFormat="1" ht="15.75" customHeight="1">
      <c r="B92" s="16"/>
      <c r="C92" s="103" t="s">
        <v>8</v>
      </c>
      <c r="D92" s="103" t="s">
        <v>84</v>
      </c>
      <c r="E92" s="104" t="s">
        <v>162</v>
      </c>
      <c r="F92" s="105" t="s">
        <v>163</v>
      </c>
      <c r="G92" s="106" t="s">
        <v>128</v>
      </c>
      <c r="H92" s="107">
        <v>27.06</v>
      </c>
      <c r="I92" s="108"/>
      <c r="J92" s="109">
        <f>ROUND($I$92*$H$92,2)</f>
        <v>0</v>
      </c>
      <c r="K92" s="105" t="s">
        <v>129</v>
      </c>
      <c r="L92" s="32"/>
      <c r="M92" s="110"/>
      <c r="N92" s="111" t="s">
        <v>26</v>
      </c>
      <c r="O92" s="17"/>
      <c r="P92" s="17"/>
      <c r="Q92" s="112">
        <v>0</v>
      </c>
      <c r="R92" s="112">
        <f>$Q$92*$H$92</f>
        <v>0</v>
      </c>
      <c r="S92" s="112">
        <v>0</v>
      </c>
      <c r="T92" s="113">
        <f>$S$92*$H$92</f>
        <v>0</v>
      </c>
      <c r="AR92" s="47" t="s">
        <v>94</v>
      </c>
      <c r="AT92" s="47" t="s">
        <v>84</v>
      </c>
      <c r="AU92" s="47" t="s">
        <v>39</v>
      </c>
      <c r="AY92" s="5" t="s">
        <v>81</v>
      </c>
      <c r="BE92" s="114">
        <f>IF($N$92="základní",$J$92,0)</f>
        <v>0</v>
      </c>
      <c r="BF92" s="114">
        <f>IF($N$92="snížená",$J$92,0)</f>
        <v>0</v>
      </c>
      <c r="BG92" s="114">
        <f>IF($N$92="zákl. přenesená",$J$92,0)</f>
        <v>0</v>
      </c>
      <c r="BH92" s="114">
        <f>IF($N$92="sníž. přenesená",$J$92,0)</f>
        <v>0</v>
      </c>
      <c r="BI92" s="114">
        <f>IF($N$92="nulová",$J$92,0)</f>
        <v>0</v>
      </c>
      <c r="BJ92" s="47" t="s">
        <v>8</v>
      </c>
      <c r="BK92" s="114">
        <f>ROUND($I$92*$H$92,2)</f>
        <v>0</v>
      </c>
      <c r="BL92" s="47" t="s">
        <v>94</v>
      </c>
      <c r="BM92" s="47" t="s">
        <v>656</v>
      </c>
    </row>
    <row r="93" spans="2:47" s="5" customFormat="1" ht="16.5" customHeight="1">
      <c r="B93" s="16"/>
      <c r="C93" s="17"/>
      <c r="D93" s="115" t="s">
        <v>87</v>
      </c>
      <c r="E93" s="17"/>
      <c r="F93" s="116" t="s">
        <v>164</v>
      </c>
      <c r="G93" s="17"/>
      <c r="H93" s="17"/>
      <c r="J93" s="17"/>
      <c r="K93" s="17"/>
      <c r="L93" s="32"/>
      <c r="M93" s="35"/>
      <c r="N93" s="17"/>
      <c r="O93" s="17"/>
      <c r="P93" s="17"/>
      <c r="Q93" s="17"/>
      <c r="R93" s="17"/>
      <c r="S93" s="17"/>
      <c r="T93" s="36"/>
      <c r="AT93" s="5" t="s">
        <v>87</v>
      </c>
      <c r="AU93" s="5" t="s">
        <v>39</v>
      </c>
    </row>
    <row r="94" spans="2:51" s="5" customFormat="1" ht="15.75" customHeight="1">
      <c r="B94" s="128"/>
      <c r="C94" s="129"/>
      <c r="D94" s="127" t="s">
        <v>130</v>
      </c>
      <c r="E94" s="129"/>
      <c r="F94" s="130" t="s">
        <v>657</v>
      </c>
      <c r="G94" s="129"/>
      <c r="H94" s="131">
        <v>27.06</v>
      </c>
      <c r="J94" s="129"/>
      <c r="K94" s="129"/>
      <c r="L94" s="132"/>
      <c r="M94" s="133"/>
      <c r="N94" s="129"/>
      <c r="O94" s="129"/>
      <c r="P94" s="129"/>
      <c r="Q94" s="129"/>
      <c r="R94" s="129"/>
      <c r="S94" s="129"/>
      <c r="T94" s="134"/>
      <c r="AT94" s="135" t="s">
        <v>130</v>
      </c>
      <c r="AU94" s="135" t="s">
        <v>39</v>
      </c>
      <c r="AV94" s="135" t="s">
        <v>39</v>
      </c>
      <c r="AW94" s="135" t="s">
        <v>61</v>
      </c>
      <c r="AX94" s="135" t="s">
        <v>37</v>
      </c>
      <c r="AY94" s="135" t="s">
        <v>81</v>
      </c>
    </row>
    <row r="95" spans="2:63" s="90" customFormat="1" ht="23.25" customHeight="1">
      <c r="B95" s="91"/>
      <c r="C95" s="92"/>
      <c r="D95" s="92" t="s">
        <v>36</v>
      </c>
      <c r="E95" s="101" t="s">
        <v>155</v>
      </c>
      <c r="F95" s="101" t="s">
        <v>156</v>
      </c>
      <c r="G95" s="92"/>
      <c r="H95" s="92"/>
      <c r="J95" s="102">
        <f>$BK$95</f>
        <v>0</v>
      </c>
      <c r="K95" s="92"/>
      <c r="L95" s="95"/>
      <c r="M95" s="96"/>
      <c r="N95" s="92"/>
      <c r="O95" s="92"/>
      <c r="P95" s="97">
        <f>SUM($P$96:$P$98)</f>
        <v>0</v>
      </c>
      <c r="Q95" s="92"/>
      <c r="R95" s="97">
        <f>SUM($R$96:$R$98)</f>
        <v>0.269334</v>
      </c>
      <c r="S95" s="92"/>
      <c r="T95" s="98">
        <f>SUM($T$96:$T$98)</f>
        <v>0</v>
      </c>
      <c r="AR95" s="99" t="s">
        <v>8</v>
      </c>
      <c r="AT95" s="99" t="s">
        <v>36</v>
      </c>
      <c r="AU95" s="99" t="s">
        <v>39</v>
      </c>
      <c r="AY95" s="99" t="s">
        <v>81</v>
      </c>
      <c r="BK95" s="100">
        <f>SUM($BK$96:$BK$98)</f>
        <v>0</v>
      </c>
    </row>
    <row r="96" spans="2:65" s="5" customFormat="1" ht="15.75" customHeight="1">
      <c r="B96" s="16"/>
      <c r="C96" s="103" t="s">
        <v>39</v>
      </c>
      <c r="D96" s="103" t="s">
        <v>84</v>
      </c>
      <c r="E96" s="104" t="s">
        <v>158</v>
      </c>
      <c r="F96" s="105" t="s">
        <v>159</v>
      </c>
      <c r="G96" s="106" t="s">
        <v>128</v>
      </c>
      <c r="H96" s="107">
        <v>51.795</v>
      </c>
      <c r="I96" s="108"/>
      <c r="J96" s="109">
        <f>ROUND($I$96*$H$96,2)</f>
        <v>0</v>
      </c>
      <c r="K96" s="105" t="s">
        <v>129</v>
      </c>
      <c r="L96" s="32"/>
      <c r="M96" s="110"/>
      <c r="N96" s="111" t="s">
        <v>26</v>
      </c>
      <c r="O96" s="17"/>
      <c r="P96" s="17"/>
      <c r="Q96" s="112">
        <v>0.0052</v>
      </c>
      <c r="R96" s="112">
        <f>$Q$96*$H$96</f>
        <v>0.269334</v>
      </c>
      <c r="S96" s="112">
        <v>0</v>
      </c>
      <c r="T96" s="113">
        <f>$S$96*$H$96</f>
        <v>0</v>
      </c>
      <c r="AR96" s="47" t="s">
        <v>94</v>
      </c>
      <c r="AT96" s="47" t="s">
        <v>84</v>
      </c>
      <c r="AU96" s="47" t="s">
        <v>91</v>
      </c>
      <c r="AY96" s="5" t="s">
        <v>81</v>
      </c>
      <c r="BE96" s="114">
        <f>IF($N$96="základní",$J$96,0)</f>
        <v>0</v>
      </c>
      <c r="BF96" s="114">
        <f>IF($N$96="snížená",$J$96,0)</f>
        <v>0</v>
      </c>
      <c r="BG96" s="114">
        <f>IF($N$96="zákl. přenesená",$J$96,0)</f>
        <v>0</v>
      </c>
      <c r="BH96" s="114">
        <f>IF($N$96="sníž. přenesená",$J$96,0)</f>
        <v>0</v>
      </c>
      <c r="BI96" s="114">
        <f>IF($N$96="nulová",$J$96,0)</f>
        <v>0</v>
      </c>
      <c r="BJ96" s="47" t="s">
        <v>8</v>
      </c>
      <c r="BK96" s="114">
        <f>ROUND($I$96*$H$96,2)</f>
        <v>0</v>
      </c>
      <c r="BL96" s="47" t="s">
        <v>94</v>
      </c>
      <c r="BM96" s="47" t="s">
        <v>658</v>
      </c>
    </row>
    <row r="97" spans="2:47" s="5" customFormat="1" ht="27" customHeight="1">
      <c r="B97" s="16"/>
      <c r="C97" s="17"/>
      <c r="D97" s="115" t="s">
        <v>87</v>
      </c>
      <c r="E97" s="17"/>
      <c r="F97" s="116" t="s">
        <v>160</v>
      </c>
      <c r="G97" s="17"/>
      <c r="H97" s="17"/>
      <c r="J97" s="17"/>
      <c r="K97" s="17"/>
      <c r="L97" s="32"/>
      <c r="M97" s="35"/>
      <c r="N97" s="17"/>
      <c r="O97" s="17"/>
      <c r="P97" s="17"/>
      <c r="Q97" s="17"/>
      <c r="R97" s="17"/>
      <c r="S97" s="17"/>
      <c r="T97" s="36"/>
      <c r="AT97" s="5" t="s">
        <v>87</v>
      </c>
      <c r="AU97" s="5" t="s">
        <v>91</v>
      </c>
    </row>
    <row r="98" spans="2:51" s="5" customFormat="1" ht="15.75" customHeight="1">
      <c r="B98" s="128"/>
      <c r="C98" s="129"/>
      <c r="D98" s="127" t="s">
        <v>130</v>
      </c>
      <c r="E98" s="129"/>
      <c r="F98" s="130" t="s">
        <v>659</v>
      </c>
      <c r="G98" s="129"/>
      <c r="H98" s="131">
        <v>51.795</v>
      </c>
      <c r="J98" s="129"/>
      <c r="K98" s="129"/>
      <c r="L98" s="132"/>
      <c r="M98" s="133"/>
      <c r="N98" s="129"/>
      <c r="O98" s="129"/>
      <c r="P98" s="129"/>
      <c r="Q98" s="129"/>
      <c r="R98" s="129"/>
      <c r="S98" s="129"/>
      <c r="T98" s="134"/>
      <c r="AT98" s="135" t="s">
        <v>130</v>
      </c>
      <c r="AU98" s="135" t="s">
        <v>91</v>
      </c>
      <c r="AV98" s="135" t="s">
        <v>39</v>
      </c>
      <c r="AW98" s="135" t="s">
        <v>61</v>
      </c>
      <c r="AX98" s="135" t="s">
        <v>37</v>
      </c>
      <c r="AY98" s="135" t="s">
        <v>81</v>
      </c>
    </row>
    <row r="99" spans="2:63" s="90" customFormat="1" ht="30.75" customHeight="1">
      <c r="B99" s="91"/>
      <c r="C99" s="92"/>
      <c r="D99" s="92" t="s">
        <v>36</v>
      </c>
      <c r="E99" s="101" t="s">
        <v>93</v>
      </c>
      <c r="F99" s="101" t="s">
        <v>165</v>
      </c>
      <c r="G99" s="92"/>
      <c r="H99" s="92"/>
      <c r="J99" s="102">
        <f>$BK$99</f>
        <v>0</v>
      </c>
      <c r="K99" s="92"/>
      <c r="L99" s="95"/>
      <c r="M99" s="96"/>
      <c r="N99" s="92"/>
      <c r="O99" s="92"/>
      <c r="P99" s="97">
        <f>$P$100+SUM($P$101:$P$112)+$P$118</f>
        <v>0</v>
      </c>
      <c r="Q99" s="92"/>
      <c r="R99" s="97">
        <f>$R$100+SUM($R$101:$R$112)+$R$118</f>
        <v>0.21000000000000002</v>
      </c>
      <c r="S99" s="92"/>
      <c r="T99" s="98">
        <f>$T$100+SUM($T$101:$T$112)+$T$118</f>
        <v>0.556</v>
      </c>
      <c r="AR99" s="99" t="s">
        <v>8</v>
      </c>
      <c r="AT99" s="99" t="s">
        <v>36</v>
      </c>
      <c r="AU99" s="99" t="s">
        <v>8</v>
      </c>
      <c r="AY99" s="99" t="s">
        <v>81</v>
      </c>
      <c r="BK99" s="100">
        <f>$BK$100+SUM($BK$101:$BK$112)+$BK$118</f>
        <v>0</v>
      </c>
    </row>
    <row r="100" spans="2:65" s="5" customFormat="1" ht="15.75" customHeight="1">
      <c r="B100" s="16"/>
      <c r="C100" s="103" t="s">
        <v>180</v>
      </c>
      <c r="D100" s="103" t="s">
        <v>84</v>
      </c>
      <c r="E100" s="104" t="s">
        <v>300</v>
      </c>
      <c r="F100" s="105" t="s">
        <v>301</v>
      </c>
      <c r="G100" s="106" t="s">
        <v>89</v>
      </c>
      <c r="H100" s="107">
        <v>0.21</v>
      </c>
      <c r="I100" s="108"/>
      <c r="J100" s="109">
        <f>ROUND($I$100*$H$100,2)</f>
        <v>0</v>
      </c>
      <c r="K100" s="105" t="s">
        <v>129</v>
      </c>
      <c r="L100" s="32"/>
      <c r="M100" s="110"/>
      <c r="N100" s="111" t="s">
        <v>26</v>
      </c>
      <c r="O100" s="17"/>
      <c r="P100" s="17"/>
      <c r="Q100" s="112">
        <v>0</v>
      </c>
      <c r="R100" s="112">
        <f>$Q$100*$H$100</f>
        <v>0</v>
      </c>
      <c r="S100" s="112">
        <v>0</v>
      </c>
      <c r="T100" s="113">
        <f>$S$100*$H$100</f>
        <v>0</v>
      </c>
      <c r="AR100" s="47" t="s">
        <v>94</v>
      </c>
      <c r="AT100" s="47" t="s">
        <v>84</v>
      </c>
      <c r="AU100" s="47" t="s">
        <v>39</v>
      </c>
      <c r="AY100" s="5" t="s">
        <v>81</v>
      </c>
      <c r="BE100" s="114">
        <f>IF($N$100="základní",$J$100,0)</f>
        <v>0</v>
      </c>
      <c r="BF100" s="114">
        <f>IF($N$100="snížená",$J$100,0)</f>
        <v>0</v>
      </c>
      <c r="BG100" s="114">
        <f>IF($N$100="zákl. přenesená",$J$100,0)</f>
        <v>0</v>
      </c>
      <c r="BH100" s="114">
        <f>IF($N$100="sníž. přenesená",$J$100,0)</f>
        <v>0</v>
      </c>
      <c r="BI100" s="114">
        <f>IF($N$100="nulová",$J$100,0)</f>
        <v>0</v>
      </c>
      <c r="BJ100" s="47" t="s">
        <v>8</v>
      </c>
      <c r="BK100" s="114">
        <f>ROUND($I$100*$H$100,2)</f>
        <v>0</v>
      </c>
      <c r="BL100" s="47" t="s">
        <v>94</v>
      </c>
      <c r="BM100" s="47" t="s">
        <v>660</v>
      </c>
    </row>
    <row r="101" spans="2:47" s="5" customFormat="1" ht="16.5" customHeight="1">
      <c r="B101" s="16"/>
      <c r="C101" s="17"/>
      <c r="D101" s="115" t="s">
        <v>87</v>
      </c>
      <c r="E101" s="17"/>
      <c r="F101" s="116" t="s">
        <v>303</v>
      </c>
      <c r="G101" s="17"/>
      <c r="H101" s="17"/>
      <c r="J101" s="17"/>
      <c r="K101" s="17"/>
      <c r="L101" s="32"/>
      <c r="M101" s="35"/>
      <c r="N101" s="17"/>
      <c r="O101" s="17"/>
      <c r="P101" s="17"/>
      <c r="Q101" s="17"/>
      <c r="R101" s="17"/>
      <c r="S101" s="17"/>
      <c r="T101" s="36"/>
      <c r="AT101" s="5" t="s">
        <v>87</v>
      </c>
      <c r="AU101" s="5" t="s">
        <v>39</v>
      </c>
    </row>
    <row r="102" spans="2:51" s="5" customFormat="1" ht="15.75" customHeight="1">
      <c r="B102" s="128"/>
      <c r="C102" s="129"/>
      <c r="D102" s="127" t="s">
        <v>130</v>
      </c>
      <c r="E102" s="129"/>
      <c r="F102" s="130" t="s">
        <v>661</v>
      </c>
      <c r="G102" s="129"/>
      <c r="H102" s="131">
        <v>0.04</v>
      </c>
      <c r="J102" s="129"/>
      <c r="K102" s="129"/>
      <c r="L102" s="132"/>
      <c r="M102" s="133"/>
      <c r="N102" s="129"/>
      <c r="O102" s="129"/>
      <c r="P102" s="129"/>
      <c r="Q102" s="129"/>
      <c r="R102" s="129"/>
      <c r="S102" s="129"/>
      <c r="T102" s="134"/>
      <c r="AT102" s="135" t="s">
        <v>130</v>
      </c>
      <c r="AU102" s="135" t="s">
        <v>39</v>
      </c>
      <c r="AV102" s="135" t="s">
        <v>39</v>
      </c>
      <c r="AW102" s="135" t="s">
        <v>61</v>
      </c>
      <c r="AX102" s="135" t="s">
        <v>37</v>
      </c>
      <c r="AY102" s="135" t="s">
        <v>81</v>
      </c>
    </row>
    <row r="103" spans="2:51" s="5" customFormat="1" ht="15.75" customHeight="1">
      <c r="B103" s="128"/>
      <c r="C103" s="129"/>
      <c r="D103" s="127" t="s">
        <v>130</v>
      </c>
      <c r="E103" s="129"/>
      <c r="F103" s="130" t="s">
        <v>662</v>
      </c>
      <c r="G103" s="129"/>
      <c r="H103" s="131">
        <v>0.104</v>
      </c>
      <c r="J103" s="129"/>
      <c r="K103" s="129"/>
      <c r="L103" s="132"/>
      <c r="M103" s="133"/>
      <c r="N103" s="129"/>
      <c r="O103" s="129"/>
      <c r="P103" s="129"/>
      <c r="Q103" s="129"/>
      <c r="R103" s="129"/>
      <c r="S103" s="129"/>
      <c r="T103" s="134"/>
      <c r="AT103" s="135" t="s">
        <v>130</v>
      </c>
      <c r="AU103" s="135" t="s">
        <v>39</v>
      </c>
      <c r="AV103" s="135" t="s">
        <v>39</v>
      </c>
      <c r="AW103" s="135" t="s">
        <v>61</v>
      </c>
      <c r="AX103" s="135" t="s">
        <v>37</v>
      </c>
      <c r="AY103" s="135" t="s">
        <v>81</v>
      </c>
    </row>
    <row r="104" spans="2:51" s="5" customFormat="1" ht="15.75" customHeight="1">
      <c r="B104" s="128"/>
      <c r="C104" s="129"/>
      <c r="D104" s="127" t="s">
        <v>130</v>
      </c>
      <c r="E104" s="129"/>
      <c r="F104" s="130" t="s">
        <v>663</v>
      </c>
      <c r="G104" s="129"/>
      <c r="H104" s="131">
        <v>0.066</v>
      </c>
      <c r="J104" s="129"/>
      <c r="K104" s="129"/>
      <c r="L104" s="132"/>
      <c r="M104" s="133"/>
      <c r="N104" s="129"/>
      <c r="O104" s="129"/>
      <c r="P104" s="129"/>
      <c r="Q104" s="129"/>
      <c r="R104" s="129"/>
      <c r="S104" s="129"/>
      <c r="T104" s="134"/>
      <c r="AT104" s="135" t="s">
        <v>130</v>
      </c>
      <c r="AU104" s="135" t="s">
        <v>39</v>
      </c>
      <c r="AV104" s="135" t="s">
        <v>39</v>
      </c>
      <c r="AW104" s="135" t="s">
        <v>61</v>
      </c>
      <c r="AX104" s="135" t="s">
        <v>37</v>
      </c>
      <c r="AY104" s="135" t="s">
        <v>81</v>
      </c>
    </row>
    <row r="105" spans="2:65" s="5" customFormat="1" ht="15.75" customHeight="1">
      <c r="B105" s="16"/>
      <c r="C105" s="117" t="s">
        <v>241</v>
      </c>
      <c r="D105" s="117" t="s">
        <v>88</v>
      </c>
      <c r="E105" s="118" t="s">
        <v>305</v>
      </c>
      <c r="F105" s="119" t="s">
        <v>306</v>
      </c>
      <c r="G105" s="120" t="s">
        <v>89</v>
      </c>
      <c r="H105" s="121">
        <v>0.17</v>
      </c>
      <c r="I105" s="122"/>
      <c r="J105" s="123">
        <f>ROUND($I$105*$H$105,2)</f>
        <v>0</v>
      </c>
      <c r="K105" s="119" t="s">
        <v>129</v>
      </c>
      <c r="L105" s="124"/>
      <c r="M105" s="125"/>
      <c r="N105" s="126" t="s">
        <v>26</v>
      </c>
      <c r="O105" s="17"/>
      <c r="P105" s="17"/>
      <c r="Q105" s="112">
        <v>1</v>
      </c>
      <c r="R105" s="112">
        <f>$Q$105*$H$105</f>
        <v>0.17</v>
      </c>
      <c r="S105" s="112">
        <v>0</v>
      </c>
      <c r="T105" s="113">
        <f>$S$105*$H$105</f>
        <v>0</v>
      </c>
      <c r="AR105" s="47" t="s">
        <v>100</v>
      </c>
      <c r="AT105" s="47" t="s">
        <v>88</v>
      </c>
      <c r="AU105" s="47" t="s">
        <v>39</v>
      </c>
      <c r="AY105" s="5" t="s">
        <v>81</v>
      </c>
      <c r="BE105" s="114">
        <f>IF($N$105="základní",$J$105,0)</f>
        <v>0</v>
      </c>
      <c r="BF105" s="114">
        <f>IF($N$105="snížená",$J$105,0)</f>
        <v>0</v>
      </c>
      <c r="BG105" s="114">
        <f>IF($N$105="zákl. přenesená",$J$105,0)</f>
        <v>0</v>
      </c>
      <c r="BH105" s="114">
        <f>IF($N$105="sníž. přenesená",$J$105,0)</f>
        <v>0</v>
      </c>
      <c r="BI105" s="114">
        <f>IF($N$105="nulová",$J$105,0)</f>
        <v>0</v>
      </c>
      <c r="BJ105" s="47" t="s">
        <v>8</v>
      </c>
      <c r="BK105" s="114">
        <f>ROUND($I$105*$H$105,2)</f>
        <v>0</v>
      </c>
      <c r="BL105" s="47" t="s">
        <v>94</v>
      </c>
      <c r="BM105" s="47" t="s">
        <v>664</v>
      </c>
    </row>
    <row r="106" spans="2:47" s="5" customFormat="1" ht="16.5" customHeight="1">
      <c r="B106" s="16"/>
      <c r="C106" s="17"/>
      <c r="D106" s="115" t="s">
        <v>87</v>
      </c>
      <c r="E106" s="17"/>
      <c r="F106" s="116" t="s">
        <v>308</v>
      </c>
      <c r="G106" s="17"/>
      <c r="H106" s="17"/>
      <c r="J106" s="17"/>
      <c r="K106" s="17"/>
      <c r="L106" s="32"/>
      <c r="M106" s="35"/>
      <c r="N106" s="17"/>
      <c r="O106" s="17"/>
      <c r="P106" s="17"/>
      <c r="Q106" s="17"/>
      <c r="R106" s="17"/>
      <c r="S106" s="17"/>
      <c r="T106" s="36"/>
      <c r="AT106" s="5" t="s">
        <v>87</v>
      </c>
      <c r="AU106" s="5" t="s">
        <v>39</v>
      </c>
    </row>
    <row r="107" spans="2:51" s="5" customFormat="1" ht="15.75" customHeight="1">
      <c r="B107" s="128"/>
      <c r="C107" s="129"/>
      <c r="D107" s="127" t="s">
        <v>130</v>
      </c>
      <c r="E107" s="129"/>
      <c r="F107" s="130" t="s">
        <v>662</v>
      </c>
      <c r="G107" s="129"/>
      <c r="H107" s="131">
        <v>0.104</v>
      </c>
      <c r="J107" s="129"/>
      <c r="K107" s="129"/>
      <c r="L107" s="132"/>
      <c r="M107" s="133"/>
      <c r="N107" s="129"/>
      <c r="O107" s="129"/>
      <c r="P107" s="129"/>
      <c r="Q107" s="129"/>
      <c r="R107" s="129"/>
      <c r="S107" s="129"/>
      <c r="T107" s="134"/>
      <c r="AT107" s="135" t="s">
        <v>130</v>
      </c>
      <c r="AU107" s="135" t="s">
        <v>39</v>
      </c>
      <c r="AV107" s="135" t="s">
        <v>39</v>
      </c>
      <c r="AW107" s="135" t="s">
        <v>61</v>
      </c>
      <c r="AX107" s="135" t="s">
        <v>37</v>
      </c>
      <c r="AY107" s="135" t="s">
        <v>81</v>
      </c>
    </row>
    <row r="108" spans="2:51" s="5" customFormat="1" ht="15.75" customHeight="1">
      <c r="B108" s="128"/>
      <c r="C108" s="129"/>
      <c r="D108" s="127" t="s">
        <v>130</v>
      </c>
      <c r="E108" s="129"/>
      <c r="F108" s="130" t="s">
        <v>663</v>
      </c>
      <c r="G108" s="129"/>
      <c r="H108" s="131">
        <v>0.066</v>
      </c>
      <c r="J108" s="129"/>
      <c r="K108" s="129"/>
      <c r="L108" s="132"/>
      <c r="M108" s="133"/>
      <c r="N108" s="129"/>
      <c r="O108" s="129"/>
      <c r="P108" s="129"/>
      <c r="Q108" s="129"/>
      <c r="R108" s="129"/>
      <c r="S108" s="129"/>
      <c r="T108" s="134"/>
      <c r="AT108" s="135" t="s">
        <v>130</v>
      </c>
      <c r="AU108" s="135" t="s">
        <v>39</v>
      </c>
      <c r="AV108" s="135" t="s">
        <v>39</v>
      </c>
      <c r="AW108" s="135" t="s">
        <v>61</v>
      </c>
      <c r="AX108" s="135" t="s">
        <v>37</v>
      </c>
      <c r="AY108" s="135" t="s">
        <v>81</v>
      </c>
    </row>
    <row r="109" spans="2:65" s="5" customFormat="1" ht="15.75" customHeight="1">
      <c r="B109" s="16"/>
      <c r="C109" s="117" t="s">
        <v>90</v>
      </c>
      <c r="D109" s="117" t="s">
        <v>88</v>
      </c>
      <c r="E109" s="118" t="s">
        <v>665</v>
      </c>
      <c r="F109" s="119" t="s">
        <v>666</v>
      </c>
      <c r="G109" s="120" t="s">
        <v>89</v>
      </c>
      <c r="H109" s="121">
        <v>0.04</v>
      </c>
      <c r="I109" s="122"/>
      <c r="J109" s="123">
        <f>ROUND($I$109*$H$109,2)</f>
        <v>0</v>
      </c>
      <c r="K109" s="119" t="s">
        <v>129</v>
      </c>
      <c r="L109" s="124"/>
      <c r="M109" s="125"/>
      <c r="N109" s="126" t="s">
        <v>26</v>
      </c>
      <c r="O109" s="17"/>
      <c r="P109" s="17"/>
      <c r="Q109" s="112">
        <v>1</v>
      </c>
      <c r="R109" s="112">
        <f>$Q$109*$H$109</f>
        <v>0.04</v>
      </c>
      <c r="S109" s="112">
        <v>0</v>
      </c>
      <c r="T109" s="113">
        <f>$S$109*$H$109</f>
        <v>0</v>
      </c>
      <c r="AR109" s="47" t="s">
        <v>100</v>
      </c>
      <c r="AT109" s="47" t="s">
        <v>88</v>
      </c>
      <c r="AU109" s="47" t="s">
        <v>39</v>
      </c>
      <c r="AY109" s="5" t="s">
        <v>81</v>
      </c>
      <c r="BE109" s="114">
        <f>IF($N$109="základní",$J$109,0)</f>
        <v>0</v>
      </c>
      <c r="BF109" s="114">
        <f>IF($N$109="snížená",$J$109,0)</f>
        <v>0</v>
      </c>
      <c r="BG109" s="114">
        <f>IF($N$109="zákl. přenesená",$J$109,0)</f>
        <v>0</v>
      </c>
      <c r="BH109" s="114">
        <f>IF($N$109="sníž. přenesená",$J$109,0)</f>
        <v>0</v>
      </c>
      <c r="BI109" s="114">
        <f>IF($N$109="nulová",$J$109,0)</f>
        <v>0</v>
      </c>
      <c r="BJ109" s="47" t="s">
        <v>8</v>
      </c>
      <c r="BK109" s="114">
        <f>ROUND($I$109*$H$109,2)</f>
        <v>0</v>
      </c>
      <c r="BL109" s="47" t="s">
        <v>94</v>
      </c>
      <c r="BM109" s="47" t="s">
        <v>667</v>
      </c>
    </row>
    <row r="110" spans="2:47" s="5" customFormat="1" ht="16.5" customHeight="1">
      <c r="B110" s="16"/>
      <c r="C110" s="17"/>
      <c r="D110" s="115" t="s">
        <v>87</v>
      </c>
      <c r="E110" s="17"/>
      <c r="F110" s="116" t="s">
        <v>668</v>
      </c>
      <c r="G110" s="17"/>
      <c r="H110" s="17"/>
      <c r="J110" s="17"/>
      <c r="K110" s="17"/>
      <c r="L110" s="32"/>
      <c r="M110" s="35"/>
      <c r="N110" s="17"/>
      <c r="O110" s="17"/>
      <c r="P110" s="17"/>
      <c r="Q110" s="17"/>
      <c r="R110" s="17"/>
      <c r="S110" s="17"/>
      <c r="T110" s="36"/>
      <c r="AT110" s="5" t="s">
        <v>87</v>
      </c>
      <c r="AU110" s="5" t="s">
        <v>39</v>
      </c>
    </row>
    <row r="111" spans="2:51" s="5" customFormat="1" ht="15.75" customHeight="1">
      <c r="B111" s="128"/>
      <c r="C111" s="129"/>
      <c r="D111" s="127" t="s">
        <v>130</v>
      </c>
      <c r="E111" s="129"/>
      <c r="F111" s="130" t="s">
        <v>661</v>
      </c>
      <c r="G111" s="129"/>
      <c r="H111" s="131">
        <v>0.04</v>
      </c>
      <c r="J111" s="129"/>
      <c r="K111" s="129"/>
      <c r="L111" s="132"/>
      <c r="M111" s="133"/>
      <c r="N111" s="129"/>
      <c r="O111" s="129"/>
      <c r="P111" s="129"/>
      <c r="Q111" s="129"/>
      <c r="R111" s="129"/>
      <c r="S111" s="129"/>
      <c r="T111" s="134"/>
      <c r="AT111" s="135" t="s">
        <v>130</v>
      </c>
      <c r="AU111" s="135" t="s">
        <v>39</v>
      </c>
      <c r="AV111" s="135" t="s">
        <v>39</v>
      </c>
      <c r="AW111" s="135" t="s">
        <v>61</v>
      </c>
      <c r="AX111" s="135" t="s">
        <v>37</v>
      </c>
      <c r="AY111" s="135" t="s">
        <v>81</v>
      </c>
    </row>
    <row r="112" spans="2:63" s="90" customFormat="1" ht="23.25" customHeight="1">
      <c r="B112" s="91"/>
      <c r="C112" s="92"/>
      <c r="D112" s="92" t="s">
        <v>36</v>
      </c>
      <c r="E112" s="101" t="s">
        <v>166</v>
      </c>
      <c r="F112" s="101" t="s">
        <v>167</v>
      </c>
      <c r="G112" s="92"/>
      <c r="H112" s="92"/>
      <c r="J112" s="102">
        <f>$BK$112</f>
        <v>0</v>
      </c>
      <c r="K112" s="92"/>
      <c r="L112" s="95"/>
      <c r="M112" s="96"/>
      <c r="N112" s="92"/>
      <c r="O112" s="92"/>
      <c r="P112" s="97">
        <f>SUM($P$113:$P$117)</f>
        <v>0</v>
      </c>
      <c r="Q112" s="92"/>
      <c r="R112" s="97">
        <f>SUM($R$113:$R$117)</f>
        <v>0</v>
      </c>
      <c r="S112" s="92"/>
      <c r="T112" s="98">
        <f>SUM($T$113:$T$117)</f>
        <v>0.556</v>
      </c>
      <c r="AR112" s="99" t="s">
        <v>8</v>
      </c>
      <c r="AT112" s="99" t="s">
        <v>36</v>
      </c>
      <c r="AU112" s="99" t="s">
        <v>39</v>
      </c>
      <c r="AY112" s="99" t="s">
        <v>81</v>
      </c>
      <c r="BK112" s="100">
        <f>SUM($BK$113:$BK$117)</f>
        <v>0</v>
      </c>
    </row>
    <row r="113" spans="2:65" s="5" customFormat="1" ht="15.75" customHeight="1">
      <c r="B113" s="16"/>
      <c r="C113" s="103" t="s">
        <v>50</v>
      </c>
      <c r="D113" s="103" t="s">
        <v>84</v>
      </c>
      <c r="E113" s="104" t="s">
        <v>669</v>
      </c>
      <c r="F113" s="105" t="s">
        <v>670</v>
      </c>
      <c r="G113" s="106" t="s">
        <v>134</v>
      </c>
      <c r="H113" s="107">
        <v>2</v>
      </c>
      <c r="I113" s="108"/>
      <c r="J113" s="109">
        <f>ROUND($I$113*$H$113,2)</f>
        <v>0</v>
      </c>
      <c r="K113" s="105" t="s">
        <v>129</v>
      </c>
      <c r="L113" s="32"/>
      <c r="M113" s="110"/>
      <c r="N113" s="111" t="s">
        <v>26</v>
      </c>
      <c r="O113" s="17"/>
      <c r="P113" s="17"/>
      <c r="Q113" s="112">
        <v>0</v>
      </c>
      <c r="R113" s="112">
        <f>$Q$113*$H$113</f>
        <v>0</v>
      </c>
      <c r="S113" s="112">
        <v>0.008</v>
      </c>
      <c r="T113" s="113">
        <f>$S$113*$H$113</f>
        <v>0.016</v>
      </c>
      <c r="AR113" s="47" t="s">
        <v>94</v>
      </c>
      <c r="AT113" s="47" t="s">
        <v>84</v>
      </c>
      <c r="AU113" s="47" t="s">
        <v>91</v>
      </c>
      <c r="AY113" s="5" t="s">
        <v>81</v>
      </c>
      <c r="BE113" s="114">
        <f>IF($N$113="základní",$J$113,0)</f>
        <v>0</v>
      </c>
      <c r="BF113" s="114">
        <f>IF($N$113="snížená",$J$113,0)</f>
        <v>0</v>
      </c>
      <c r="BG113" s="114">
        <f>IF($N$113="zákl. přenesená",$J$113,0)</f>
        <v>0</v>
      </c>
      <c r="BH113" s="114">
        <f>IF($N$113="sníž. přenesená",$J$113,0)</f>
        <v>0</v>
      </c>
      <c r="BI113" s="114">
        <f>IF($N$113="nulová",$J$113,0)</f>
        <v>0</v>
      </c>
      <c r="BJ113" s="47" t="s">
        <v>8</v>
      </c>
      <c r="BK113" s="114">
        <f>ROUND($I$113*$H$113,2)</f>
        <v>0</v>
      </c>
      <c r="BL113" s="47" t="s">
        <v>94</v>
      </c>
      <c r="BM113" s="47" t="s">
        <v>671</v>
      </c>
    </row>
    <row r="114" spans="2:47" s="5" customFormat="1" ht="27" customHeight="1">
      <c r="B114" s="16"/>
      <c r="C114" s="17"/>
      <c r="D114" s="115" t="s">
        <v>87</v>
      </c>
      <c r="E114" s="17"/>
      <c r="F114" s="116" t="s">
        <v>672</v>
      </c>
      <c r="G114" s="17"/>
      <c r="H114" s="17"/>
      <c r="J114" s="17"/>
      <c r="K114" s="17"/>
      <c r="L114" s="32"/>
      <c r="M114" s="35"/>
      <c r="N114" s="17"/>
      <c r="O114" s="17"/>
      <c r="P114" s="17"/>
      <c r="Q114" s="17"/>
      <c r="R114" s="17"/>
      <c r="S114" s="17"/>
      <c r="T114" s="36"/>
      <c r="AT114" s="5" t="s">
        <v>87</v>
      </c>
      <c r="AU114" s="5" t="s">
        <v>91</v>
      </c>
    </row>
    <row r="115" spans="2:65" s="5" customFormat="1" ht="15.75" customHeight="1">
      <c r="B115" s="16"/>
      <c r="C115" s="103" t="s">
        <v>48</v>
      </c>
      <c r="D115" s="103" t="s">
        <v>84</v>
      </c>
      <c r="E115" s="104" t="s">
        <v>479</v>
      </c>
      <c r="F115" s="105" t="s">
        <v>480</v>
      </c>
      <c r="G115" s="106" t="s">
        <v>134</v>
      </c>
      <c r="H115" s="107">
        <v>6</v>
      </c>
      <c r="I115" s="108"/>
      <c r="J115" s="109">
        <f>ROUND($I$115*$H$115,2)</f>
        <v>0</v>
      </c>
      <c r="K115" s="105" t="s">
        <v>129</v>
      </c>
      <c r="L115" s="32"/>
      <c r="M115" s="110"/>
      <c r="N115" s="111" t="s">
        <v>26</v>
      </c>
      <c r="O115" s="17"/>
      <c r="P115" s="17"/>
      <c r="Q115" s="112">
        <v>0</v>
      </c>
      <c r="R115" s="112">
        <f>$Q$115*$H$115</f>
        <v>0</v>
      </c>
      <c r="S115" s="112">
        <v>0.09</v>
      </c>
      <c r="T115" s="113">
        <f>$S$115*$H$115</f>
        <v>0.54</v>
      </c>
      <c r="AR115" s="47" t="s">
        <v>94</v>
      </c>
      <c r="AT115" s="47" t="s">
        <v>84</v>
      </c>
      <c r="AU115" s="47" t="s">
        <v>91</v>
      </c>
      <c r="AY115" s="5" t="s">
        <v>81</v>
      </c>
      <c r="BE115" s="114">
        <f>IF($N$115="základní",$J$115,0)</f>
        <v>0</v>
      </c>
      <c r="BF115" s="114">
        <f>IF($N$115="snížená",$J$115,0)</f>
        <v>0</v>
      </c>
      <c r="BG115" s="114">
        <f>IF($N$115="zákl. přenesená",$J$115,0)</f>
        <v>0</v>
      </c>
      <c r="BH115" s="114">
        <f>IF($N$115="sníž. přenesená",$J$115,0)</f>
        <v>0</v>
      </c>
      <c r="BI115" s="114">
        <f>IF($N$115="nulová",$J$115,0)</f>
        <v>0</v>
      </c>
      <c r="BJ115" s="47" t="s">
        <v>8</v>
      </c>
      <c r="BK115" s="114">
        <f>ROUND($I$115*$H$115,2)</f>
        <v>0</v>
      </c>
      <c r="BL115" s="47" t="s">
        <v>94</v>
      </c>
      <c r="BM115" s="47" t="s">
        <v>673</v>
      </c>
    </row>
    <row r="116" spans="2:47" s="5" customFormat="1" ht="27" customHeight="1">
      <c r="B116" s="16"/>
      <c r="C116" s="17"/>
      <c r="D116" s="115" t="s">
        <v>87</v>
      </c>
      <c r="E116" s="17"/>
      <c r="F116" s="116" t="s">
        <v>482</v>
      </c>
      <c r="G116" s="17"/>
      <c r="H116" s="17"/>
      <c r="J116" s="17"/>
      <c r="K116" s="17"/>
      <c r="L116" s="32"/>
      <c r="M116" s="35"/>
      <c r="N116" s="17"/>
      <c r="O116" s="17"/>
      <c r="P116" s="17"/>
      <c r="Q116" s="17"/>
      <c r="R116" s="17"/>
      <c r="S116" s="17"/>
      <c r="T116" s="36"/>
      <c r="AT116" s="5" t="s">
        <v>87</v>
      </c>
      <c r="AU116" s="5" t="s">
        <v>91</v>
      </c>
    </row>
    <row r="117" spans="2:51" s="5" customFormat="1" ht="15.75" customHeight="1">
      <c r="B117" s="128"/>
      <c r="C117" s="129"/>
      <c r="D117" s="127" t="s">
        <v>130</v>
      </c>
      <c r="E117" s="129"/>
      <c r="F117" s="130" t="s">
        <v>674</v>
      </c>
      <c r="G117" s="129"/>
      <c r="H117" s="131">
        <v>6</v>
      </c>
      <c r="J117" s="129"/>
      <c r="K117" s="129"/>
      <c r="L117" s="132"/>
      <c r="M117" s="133"/>
      <c r="N117" s="129"/>
      <c r="O117" s="129"/>
      <c r="P117" s="129"/>
      <c r="Q117" s="129"/>
      <c r="R117" s="129"/>
      <c r="S117" s="129"/>
      <c r="T117" s="134"/>
      <c r="AT117" s="135" t="s">
        <v>130</v>
      </c>
      <c r="AU117" s="135" t="s">
        <v>91</v>
      </c>
      <c r="AV117" s="135" t="s">
        <v>39</v>
      </c>
      <c r="AW117" s="135" t="s">
        <v>61</v>
      </c>
      <c r="AX117" s="135" t="s">
        <v>37</v>
      </c>
      <c r="AY117" s="135" t="s">
        <v>81</v>
      </c>
    </row>
    <row r="118" spans="2:63" s="90" customFormat="1" ht="23.25" customHeight="1">
      <c r="B118" s="91"/>
      <c r="C118" s="92"/>
      <c r="D118" s="92" t="s">
        <v>36</v>
      </c>
      <c r="E118" s="101" t="s">
        <v>168</v>
      </c>
      <c r="F118" s="101" t="s">
        <v>169</v>
      </c>
      <c r="G118" s="92"/>
      <c r="H118" s="92"/>
      <c r="J118" s="102">
        <f>$BK$118</f>
        <v>0</v>
      </c>
      <c r="K118" s="92"/>
      <c r="L118" s="95"/>
      <c r="M118" s="96"/>
      <c r="N118" s="92"/>
      <c r="O118" s="92"/>
      <c r="P118" s="97">
        <f>SUM($P$119:$P$129)</f>
        <v>0</v>
      </c>
      <c r="Q118" s="92"/>
      <c r="R118" s="97">
        <f>SUM($R$119:$R$129)</f>
        <v>0</v>
      </c>
      <c r="S118" s="92"/>
      <c r="T118" s="98">
        <f>SUM($T$119:$T$129)</f>
        <v>0</v>
      </c>
      <c r="AR118" s="99" t="s">
        <v>8</v>
      </c>
      <c r="AT118" s="99" t="s">
        <v>36</v>
      </c>
      <c r="AU118" s="99" t="s">
        <v>39</v>
      </c>
      <c r="AY118" s="99" t="s">
        <v>81</v>
      </c>
      <c r="BK118" s="100">
        <f>SUM($BK$119:$BK$129)</f>
        <v>0</v>
      </c>
    </row>
    <row r="119" spans="2:65" s="5" customFormat="1" ht="15.75" customHeight="1">
      <c r="B119" s="16"/>
      <c r="C119" s="103" t="s">
        <v>91</v>
      </c>
      <c r="D119" s="103" t="s">
        <v>84</v>
      </c>
      <c r="E119" s="104" t="s">
        <v>170</v>
      </c>
      <c r="F119" s="105" t="s">
        <v>171</v>
      </c>
      <c r="G119" s="106" t="s">
        <v>89</v>
      </c>
      <c r="H119" s="107">
        <v>0.672</v>
      </c>
      <c r="I119" s="108"/>
      <c r="J119" s="109">
        <f>ROUND($I$119*$H$119,2)</f>
        <v>0</v>
      </c>
      <c r="K119" s="105" t="s">
        <v>129</v>
      </c>
      <c r="L119" s="32"/>
      <c r="M119" s="110"/>
      <c r="N119" s="111" t="s">
        <v>26</v>
      </c>
      <c r="O119" s="17"/>
      <c r="P119" s="17"/>
      <c r="Q119" s="112">
        <v>0</v>
      </c>
      <c r="R119" s="112">
        <f>$Q$119*$H$119</f>
        <v>0</v>
      </c>
      <c r="S119" s="112">
        <v>0</v>
      </c>
      <c r="T119" s="113">
        <f>$S$119*$H$119</f>
        <v>0</v>
      </c>
      <c r="AR119" s="47" t="s">
        <v>94</v>
      </c>
      <c r="AT119" s="47" t="s">
        <v>84</v>
      </c>
      <c r="AU119" s="47" t="s">
        <v>91</v>
      </c>
      <c r="AY119" s="5" t="s">
        <v>81</v>
      </c>
      <c r="BE119" s="114">
        <f>IF($N$119="základní",$J$119,0)</f>
        <v>0</v>
      </c>
      <c r="BF119" s="114">
        <f>IF($N$119="snížená",$J$119,0)</f>
        <v>0</v>
      </c>
      <c r="BG119" s="114">
        <f>IF($N$119="zákl. přenesená",$J$119,0)</f>
        <v>0</v>
      </c>
      <c r="BH119" s="114">
        <f>IF($N$119="sníž. přenesená",$J$119,0)</f>
        <v>0</v>
      </c>
      <c r="BI119" s="114">
        <f>IF($N$119="nulová",$J$119,0)</f>
        <v>0</v>
      </c>
      <c r="BJ119" s="47" t="s">
        <v>8</v>
      </c>
      <c r="BK119" s="114">
        <f>ROUND($I$119*$H$119,2)</f>
        <v>0</v>
      </c>
      <c r="BL119" s="47" t="s">
        <v>94</v>
      </c>
      <c r="BM119" s="47" t="s">
        <v>675</v>
      </c>
    </row>
    <row r="120" spans="2:47" s="5" customFormat="1" ht="16.5" customHeight="1">
      <c r="B120" s="16"/>
      <c r="C120" s="17"/>
      <c r="D120" s="115" t="s">
        <v>87</v>
      </c>
      <c r="E120" s="17"/>
      <c r="F120" s="116" t="s">
        <v>172</v>
      </c>
      <c r="G120" s="17"/>
      <c r="H120" s="17"/>
      <c r="J120" s="17"/>
      <c r="K120" s="17"/>
      <c r="L120" s="32"/>
      <c r="M120" s="35"/>
      <c r="N120" s="17"/>
      <c r="O120" s="17"/>
      <c r="P120" s="17"/>
      <c r="Q120" s="17"/>
      <c r="R120" s="17"/>
      <c r="S120" s="17"/>
      <c r="T120" s="36"/>
      <c r="AT120" s="5" t="s">
        <v>87</v>
      </c>
      <c r="AU120" s="5" t="s">
        <v>91</v>
      </c>
    </row>
    <row r="121" spans="2:65" s="5" customFormat="1" ht="15.75" customHeight="1">
      <c r="B121" s="16"/>
      <c r="C121" s="103" t="s">
        <v>94</v>
      </c>
      <c r="D121" s="103" t="s">
        <v>84</v>
      </c>
      <c r="E121" s="104" t="s">
        <v>174</v>
      </c>
      <c r="F121" s="105" t="s">
        <v>175</v>
      </c>
      <c r="G121" s="106" t="s">
        <v>89</v>
      </c>
      <c r="H121" s="107">
        <v>6.72</v>
      </c>
      <c r="I121" s="108"/>
      <c r="J121" s="109">
        <f>ROUND($I$121*$H$121,2)</f>
        <v>0</v>
      </c>
      <c r="K121" s="105" t="s">
        <v>129</v>
      </c>
      <c r="L121" s="32"/>
      <c r="M121" s="110"/>
      <c r="N121" s="111" t="s">
        <v>26</v>
      </c>
      <c r="O121" s="17"/>
      <c r="P121" s="17"/>
      <c r="Q121" s="112">
        <v>0</v>
      </c>
      <c r="R121" s="112">
        <f>$Q$121*$H$121</f>
        <v>0</v>
      </c>
      <c r="S121" s="112">
        <v>0</v>
      </c>
      <c r="T121" s="113">
        <f>$S$121*$H$121</f>
        <v>0</v>
      </c>
      <c r="AR121" s="47" t="s">
        <v>94</v>
      </c>
      <c r="AT121" s="47" t="s">
        <v>84</v>
      </c>
      <c r="AU121" s="47" t="s">
        <v>91</v>
      </c>
      <c r="AY121" s="5" t="s">
        <v>81</v>
      </c>
      <c r="BE121" s="114">
        <f>IF($N$121="základní",$J$121,0)</f>
        <v>0</v>
      </c>
      <c r="BF121" s="114">
        <f>IF($N$121="snížená",$J$121,0)</f>
        <v>0</v>
      </c>
      <c r="BG121" s="114">
        <f>IF($N$121="zákl. přenesená",$J$121,0)</f>
        <v>0</v>
      </c>
      <c r="BH121" s="114">
        <f>IF($N$121="sníž. přenesená",$J$121,0)</f>
        <v>0</v>
      </c>
      <c r="BI121" s="114">
        <f>IF($N$121="nulová",$J$121,0)</f>
        <v>0</v>
      </c>
      <c r="BJ121" s="47" t="s">
        <v>8</v>
      </c>
      <c r="BK121" s="114">
        <f>ROUND($I$121*$H$121,2)</f>
        <v>0</v>
      </c>
      <c r="BL121" s="47" t="s">
        <v>94</v>
      </c>
      <c r="BM121" s="47" t="s">
        <v>676</v>
      </c>
    </row>
    <row r="122" spans="2:47" s="5" customFormat="1" ht="27" customHeight="1">
      <c r="B122" s="16"/>
      <c r="C122" s="17"/>
      <c r="D122" s="115" t="s">
        <v>87</v>
      </c>
      <c r="E122" s="17"/>
      <c r="F122" s="116" t="s">
        <v>176</v>
      </c>
      <c r="G122" s="17"/>
      <c r="H122" s="17"/>
      <c r="J122" s="17"/>
      <c r="K122" s="17"/>
      <c r="L122" s="32"/>
      <c r="M122" s="35"/>
      <c r="N122" s="17"/>
      <c r="O122" s="17"/>
      <c r="P122" s="17"/>
      <c r="Q122" s="17"/>
      <c r="R122" s="17"/>
      <c r="S122" s="17"/>
      <c r="T122" s="36"/>
      <c r="AT122" s="5" t="s">
        <v>87</v>
      </c>
      <c r="AU122" s="5" t="s">
        <v>91</v>
      </c>
    </row>
    <row r="123" spans="2:51" s="5" customFormat="1" ht="15.75" customHeight="1">
      <c r="B123" s="128"/>
      <c r="C123" s="129"/>
      <c r="D123" s="127" t="s">
        <v>130</v>
      </c>
      <c r="E123" s="129"/>
      <c r="F123" s="130" t="s">
        <v>677</v>
      </c>
      <c r="G123" s="129"/>
      <c r="H123" s="131">
        <v>6.72</v>
      </c>
      <c r="J123" s="129"/>
      <c r="K123" s="129"/>
      <c r="L123" s="132"/>
      <c r="M123" s="133"/>
      <c r="N123" s="129"/>
      <c r="O123" s="129"/>
      <c r="P123" s="129"/>
      <c r="Q123" s="129"/>
      <c r="R123" s="129"/>
      <c r="S123" s="129"/>
      <c r="T123" s="134"/>
      <c r="AT123" s="135" t="s">
        <v>130</v>
      </c>
      <c r="AU123" s="135" t="s">
        <v>91</v>
      </c>
      <c r="AV123" s="135" t="s">
        <v>39</v>
      </c>
      <c r="AW123" s="135" t="s">
        <v>37</v>
      </c>
      <c r="AX123" s="135" t="s">
        <v>8</v>
      </c>
      <c r="AY123" s="135" t="s">
        <v>81</v>
      </c>
    </row>
    <row r="124" spans="2:65" s="5" customFormat="1" ht="15.75" customHeight="1">
      <c r="B124" s="16"/>
      <c r="C124" s="103" t="s">
        <v>95</v>
      </c>
      <c r="D124" s="103" t="s">
        <v>84</v>
      </c>
      <c r="E124" s="104" t="s">
        <v>178</v>
      </c>
      <c r="F124" s="105" t="s">
        <v>179</v>
      </c>
      <c r="G124" s="106" t="s">
        <v>89</v>
      </c>
      <c r="H124" s="107">
        <v>0.672</v>
      </c>
      <c r="I124" s="108"/>
      <c r="J124" s="109">
        <f>ROUND($I$124*$H$124,2)</f>
        <v>0</v>
      </c>
      <c r="K124" s="105" t="s">
        <v>129</v>
      </c>
      <c r="L124" s="32"/>
      <c r="M124" s="110"/>
      <c r="N124" s="111" t="s">
        <v>26</v>
      </c>
      <c r="O124" s="17"/>
      <c r="P124" s="17"/>
      <c r="Q124" s="112">
        <v>0</v>
      </c>
      <c r="R124" s="112">
        <f>$Q$124*$H$124</f>
        <v>0</v>
      </c>
      <c r="S124" s="112">
        <v>0</v>
      </c>
      <c r="T124" s="113">
        <f>$S$124*$H$124</f>
        <v>0</v>
      </c>
      <c r="AR124" s="47" t="s">
        <v>94</v>
      </c>
      <c r="AT124" s="47" t="s">
        <v>84</v>
      </c>
      <c r="AU124" s="47" t="s">
        <v>91</v>
      </c>
      <c r="AY124" s="5" t="s">
        <v>81</v>
      </c>
      <c r="BE124" s="114">
        <f>IF($N$124="základní",$J$124,0)</f>
        <v>0</v>
      </c>
      <c r="BF124" s="114">
        <f>IF($N$124="snížená",$J$124,0)</f>
        <v>0</v>
      </c>
      <c r="BG124" s="114">
        <f>IF($N$124="zákl. přenesená",$J$124,0)</f>
        <v>0</v>
      </c>
      <c r="BH124" s="114">
        <f>IF($N$124="sníž. přenesená",$J$124,0)</f>
        <v>0</v>
      </c>
      <c r="BI124" s="114">
        <f>IF($N$124="nulová",$J$124,0)</f>
        <v>0</v>
      </c>
      <c r="BJ124" s="47" t="s">
        <v>8</v>
      </c>
      <c r="BK124" s="114">
        <f>ROUND($I$124*$H$124,2)</f>
        <v>0</v>
      </c>
      <c r="BL124" s="47" t="s">
        <v>94</v>
      </c>
      <c r="BM124" s="47" t="s">
        <v>678</v>
      </c>
    </row>
    <row r="125" spans="2:47" s="5" customFormat="1" ht="16.5" customHeight="1">
      <c r="B125" s="16"/>
      <c r="C125" s="17"/>
      <c r="D125" s="115" t="s">
        <v>87</v>
      </c>
      <c r="E125" s="17"/>
      <c r="F125" s="116" t="s">
        <v>179</v>
      </c>
      <c r="G125" s="17"/>
      <c r="H125" s="17"/>
      <c r="J125" s="17"/>
      <c r="K125" s="17"/>
      <c r="L125" s="32"/>
      <c r="M125" s="35"/>
      <c r="N125" s="17"/>
      <c r="O125" s="17"/>
      <c r="P125" s="17"/>
      <c r="Q125" s="17"/>
      <c r="R125" s="17"/>
      <c r="S125" s="17"/>
      <c r="T125" s="36"/>
      <c r="AT125" s="5" t="s">
        <v>87</v>
      </c>
      <c r="AU125" s="5" t="s">
        <v>91</v>
      </c>
    </row>
    <row r="126" spans="2:65" s="5" customFormat="1" ht="15.75" customHeight="1">
      <c r="B126" s="16"/>
      <c r="C126" s="103" t="s">
        <v>98</v>
      </c>
      <c r="D126" s="103" t="s">
        <v>84</v>
      </c>
      <c r="E126" s="104" t="s">
        <v>181</v>
      </c>
      <c r="F126" s="105" t="s">
        <v>182</v>
      </c>
      <c r="G126" s="106" t="s">
        <v>89</v>
      </c>
      <c r="H126" s="107">
        <v>0.672</v>
      </c>
      <c r="I126" s="108"/>
      <c r="J126" s="109">
        <f>ROUND($I$126*$H$126,2)</f>
        <v>0</v>
      </c>
      <c r="K126" s="105" t="s">
        <v>129</v>
      </c>
      <c r="L126" s="32"/>
      <c r="M126" s="110"/>
      <c r="N126" s="111" t="s">
        <v>26</v>
      </c>
      <c r="O126" s="17"/>
      <c r="P126" s="17"/>
      <c r="Q126" s="112">
        <v>0</v>
      </c>
      <c r="R126" s="112">
        <f>$Q$126*$H$126</f>
        <v>0</v>
      </c>
      <c r="S126" s="112">
        <v>0</v>
      </c>
      <c r="T126" s="113">
        <f>$S$126*$H$126</f>
        <v>0</v>
      </c>
      <c r="AR126" s="47" t="s">
        <v>94</v>
      </c>
      <c r="AT126" s="47" t="s">
        <v>84</v>
      </c>
      <c r="AU126" s="47" t="s">
        <v>91</v>
      </c>
      <c r="AY126" s="5" t="s">
        <v>81</v>
      </c>
      <c r="BE126" s="114">
        <f>IF($N$126="základní",$J$126,0)</f>
        <v>0</v>
      </c>
      <c r="BF126" s="114">
        <f>IF($N$126="snížená",$J$126,0)</f>
        <v>0</v>
      </c>
      <c r="BG126" s="114">
        <f>IF($N$126="zákl. přenesená",$J$126,0)</f>
        <v>0</v>
      </c>
      <c r="BH126" s="114">
        <f>IF($N$126="sníž. přenesená",$J$126,0)</f>
        <v>0</v>
      </c>
      <c r="BI126" s="114">
        <f>IF($N$126="nulová",$J$126,0)</f>
        <v>0</v>
      </c>
      <c r="BJ126" s="47" t="s">
        <v>8</v>
      </c>
      <c r="BK126" s="114">
        <f>ROUND($I$126*$H$126,2)</f>
        <v>0</v>
      </c>
      <c r="BL126" s="47" t="s">
        <v>94</v>
      </c>
      <c r="BM126" s="47" t="s">
        <v>679</v>
      </c>
    </row>
    <row r="127" spans="2:47" s="5" customFormat="1" ht="16.5" customHeight="1">
      <c r="B127" s="16"/>
      <c r="C127" s="17"/>
      <c r="D127" s="115" t="s">
        <v>87</v>
      </c>
      <c r="E127" s="17"/>
      <c r="F127" s="116" t="s">
        <v>183</v>
      </c>
      <c r="G127" s="17"/>
      <c r="H127" s="17"/>
      <c r="J127" s="17"/>
      <c r="K127" s="17"/>
      <c r="L127" s="32"/>
      <c r="M127" s="35"/>
      <c r="N127" s="17"/>
      <c r="O127" s="17"/>
      <c r="P127" s="17"/>
      <c r="Q127" s="17"/>
      <c r="R127" s="17"/>
      <c r="S127" s="17"/>
      <c r="T127" s="36"/>
      <c r="AT127" s="5" t="s">
        <v>87</v>
      </c>
      <c r="AU127" s="5" t="s">
        <v>91</v>
      </c>
    </row>
    <row r="128" spans="2:65" s="5" customFormat="1" ht="15.75" customHeight="1">
      <c r="B128" s="16"/>
      <c r="C128" s="103" t="s">
        <v>99</v>
      </c>
      <c r="D128" s="103" t="s">
        <v>84</v>
      </c>
      <c r="E128" s="104" t="s">
        <v>314</v>
      </c>
      <c r="F128" s="105" t="s">
        <v>315</v>
      </c>
      <c r="G128" s="106" t="s">
        <v>89</v>
      </c>
      <c r="H128" s="107">
        <v>0.479</v>
      </c>
      <c r="I128" s="108"/>
      <c r="J128" s="109">
        <f>ROUND($I$128*$H$128,2)</f>
        <v>0</v>
      </c>
      <c r="K128" s="105" t="s">
        <v>129</v>
      </c>
      <c r="L128" s="32"/>
      <c r="M128" s="110"/>
      <c r="N128" s="111" t="s">
        <v>26</v>
      </c>
      <c r="O128" s="17"/>
      <c r="P128" s="17"/>
      <c r="Q128" s="112">
        <v>0</v>
      </c>
      <c r="R128" s="112">
        <f>$Q$128*$H$128</f>
        <v>0</v>
      </c>
      <c r="S128" s="112">
        <v>0</v>
      </c>
      <c r="T128" s="113">
        <f>$S$128*$H$128</f>
        <v>0</v>
      </c>
      <c r="AR128" s="47" t="s">
        <v>94</v>
      </c>
      <c r="AT128" s="47" t="s">
        <v>84</v>
      </c>
      <c r="AU128" s="47" t="s">
        <v>91</v>
      </c>
      <c r="AY128" s="5" t="s">
        <v>81</v>
      </c>
      <c r="BE128" s="114">
        <f>IF($N$128="základní",$J$128,0)</f>
        <v>0</v>
      </c>
      <c r="BF128" s="114">
        <f>IF($N$128="snížená",$J$128,0)</f>
        <v>0</v>
      </c>
      <c r="BG128" s="114">
        <f>IF($N$128="zákl. přenesená",$J$128,0)</f>
        <v>0</v>
      </c>
      <c r="BH128" s="114">
        <f>IF($N$128="sníž. přenesená",$J$128,0)</f>
        <v>0</v>
      </c>
      <c r="BI128" s="114">
        <f>IF($N$128="nulová",$J$128,0)</f>
        <v>0</v>
      </c>
      <c r="BJ128" s="47" t="s">
        <v>8</v>
      </c>
      <c r="BK128" s="114">
        <f>ROUND($I$128*$H$128,2)</f>
        <v>0</v>
      </c>
      <c r="BL128" s="47" t="s">
        <v>94</v>
      </c>
      <c r="BM128" s="47" t="s">
        <v>680</v>
      </c>
    </row>
    <row r="129" spans="2:47" s="5" customFormat="1" ht="38.25" customHeight="1">
      <c r="B129" s="16"/>
      <c r="C129" s="17"/>
      <c r="D129" s="115" t="s">
        <v>87</v>
      </c>
      <c r="E129" s="17"/>
      <c r="F129" s="116" t="s">
        <v>317</v>
      </c>
      <c r="G129" s="17"/>
      <c r="H129" s="17"/>
      <c r="J129" s="17"/>
      <c r="K129" s="17"/>
      <c r="L129" s="32"/>
      <c r="M129" s="35"/>
      <c r="N129" s="17"/>
      <c r="O129" s="17"/>
      <c r="P129" s="17"/>
      <c r="Q129" s="17"/>
      <c r="R129" s="17"/>
      <c r="S129" s="17"/>
      <c r="T129" s="36"/>
      <c r="AT129" s="5" t="s">
        <v>87</v>
      </c>
      <c r="AU129" s="5" t="s">
        <v>91</v>
      </c>
    </row>
    <row r="130" spans="2:63" s="90" customFormat="1" ht="37.5" customHeight="1">
      <c r="B130" s="91"/>
      <c r="C130" s="92"/>
      <c r="D130" s="92" t="s">
        <v>36</v>
      </c>
      <c r="E130" s="93" t="s">
        <v>79</v>
      </c>
      <c r="F130" s="93" t="s">
        <v>80</v>
      </c>
      <c r="G130" s="92"/>
      <c r="H130" s="92"/>
      <c r="J130" s="94">
        <f>$BK$130</f>
        <v>0</v>
      </c>
      <c r="K130" s="92"/>
      <c r="L130" s="95"/>
      <c r="M130" s="96"/>
      <c r="N130" s="92"/>
      <c r="O130" s="92"/>
      <c r="P130" s="97">
        <f>$P$131+$P$143+$P$155+$P$167+$P$171+$P$183</f>
        <v>0</v>
      </c>
      <c r="Q130" s="92"/>
      <c r="R130" s="97">
        <f>$R$131+$R$143+$R$155+$R$167+$R$171+$R$183</f>
        <v>0.33549985</v>
      </c>
      <c r="S130" s="92"/>
      <c r="T130" s="98">
        <f>$T$131+$T$143+$T$155+$T$167+$T$171+$T$183</f>
        <v>0.11639999999999999</v>
      </c>
      <c r="AR130" s="99" t="s">
        <v>39</v>
      </c>
      <c r="AT130" s="99" t="s">
        <v>36</v>
      </c>
      <c r="AU130" s="99" t="s">
        <v>37</v>
      </c>
      <c r="AY130" s="99" t="s">
        <v>81</v>
      </c>
      <c r="BK130" s="100">
        <f>$BK$131+$BK$143+$BK$155+$BK$167+$BK$171+$BK$183</f>
        <v>0</v>
      </c>
    </row>
    <row r="131" spans="2:63" s="90" customFormat="1" ht="21" customHeight="1">
      <c r="B131" s="91"/>
      <c r="C131" s="92"/>
      <c r="D131" s="92" t="s">
        <v>36</v>
      </c>
      <c r="E131" s="101" t="s">
        <v>584</v>
      </c>
      <c r="F131" s="101" t="s">
        <v>585</v>
      </c>
      <c r="G131" s="92"/>
      <c r="H131" s="92"/>
      <c r="J131" s="102">
        <f>$BK$131</f>
        <v>0</v>
      </c>
      <c r="K131" s="92"/>
      <c r="L131" s="95"/>
      <c r="M131" s="96"/>
      <c r="N131" s="92"/>
      <c r="O131" s="92"/>
      <c r="P131" s="97">
        <f>SUM($P$132:$P$142)</f>
        <v>0</v>
      </c>
      <c r="Q131" s="92"/>
      <c r="R131" s="97">
        <f>SUM($R$132:$R$142)</f>
        <v>0.00204</v>
      </c>
      <c r="S131" s="92"/>
      <c r="T131" s="98">
        <f>SUM($T$132:$T$142)</f>
        <v>0.02052</v>
      </c>
      <c r="AR131" s="99" t="s">
        <v>39</v>
      </c>
      <c r="AT131" s="99" t="s">
        <v>36</v>
      </c>
      <c r="AU131" s="99" t="s">
        <v>8</v>
      </c>
      <c r="AY131" s="99" t="s">
        <v>81</v>
      </c>
      <c r="BK131" s="100">
        <f>SUM($BK$132:$BK$142)</f>
        <v>0</v>
      </c>
    </row>
    <row r="132" spans="2:65" s="5" customFormat="1" ht="15.75" customHeight="1">
      <c r="B132" s="16"/>
      <c r="C132" s="103" t="s">
        <v>100</v>
      </c>
      <c r="D132" s="103" t="s">
        <v>84</v>
      </c>
      <c r="E132" s="104" t="s">
        <v>586</v>
      </c>
      <c r="F132" s="105" t="s">
        <v>587</v>
      </c>
      <c r="G132" s="106" t="s">
        <v>134</v>
      </c>
      <c r="H132" s="107">
        <v>1</v>
      </c>
      <c r="I132" s="108"/>
      <c r="J132" s="109">
        <f>ROUND($I$132*$H$132,2)</f>
        <v>0</v>
      </c>
      <c r="K132" s="105" t="s">
        <v>129</v>
      </c>
      <c r="L132" s="32"/>
      <c r="M132" s="110"/>
      <c r="N132" s="111" t="s">
        <v>26</v>
      </c>
      <c r="O132" s="17"/>
      <c r="P132" s="17"/>
      <c r="Q132" s="112">
        <v>0.00184</v>
      </c>
      <c r="R132" s="112">
        <f>$Q$132*$H$132</f>
        <v>0.00184</v>
      </c>
      <c r="S132" s="112">
        <v>0</v>
      </c>
      <c r="T132" s="113">
        <f>$S$132*$H$132</f>
        <v>0</v>
      </c>
      <c r="AR132" s="47" t="s">
        <v>86</v>
      </c>
      <c r="AT132" s="47" t="s">
        <v>84</v>
      </c>
      <c r="AU132" s="47" t="s">
        <v>39</v>
      </c>
      <c r="AY132" s="5" t="s">
        <v>81</v>
      </c>
      <c r="BE132" s="114">
        <f>IF($N$132="základní",$J$132,0)</f>
        <v>0</v>
      </c>
      <c r="BF132" s="114">
        <f>IF($N$132="snížená",$J$132,0)</f>
        <v>0</v>
      </c>
      <c r="BG132" s="114">
        <f>IF($N$132="zákl. přenesená",$J$132,0)</f>
        <v>0</v>
      </c>
      <c r="BH132" s="114">
        <f>IF($N$132="sníž. přenesená",$J$132,0)</f>
        <v>0</v>
      </c>
      <c r="BI132" s="114">
        <f>IF($N$132="nulová",$J$132,0)</f>
        <v>0</v>
      </c>
      <c r="BJ132" s="47" t="s">
        <v>8</v>
      </c>
      <c r="BK132" s="114">
        <f>ROUND($I$132*$H$132,2)</f>
        <v>0</v>
      </c>
      <c r="BL132" s="47" t="s">
        <v>86</v>
      </c>
      <c r="BM132" s="47" t="s">
        <v>681</v>
      </c>
    </row>
    <row r="133" spans="2:47" s="5" customFormat="1" ht="16.5" customHeight="1">
      <c r="B133" s="16"/>
      <c r="C133" s="17"/>
      <c r="D133" s="115" t="s">
        <v>87</v>
      </c>
      <c r="E133" s="17"/>
      <c r="F133" s="116" t="s">
        <v>589</v>
      </c>
      <c r="G133" s="17"/>
      <c r="H133" s="17"/>
      <c r="J133" s="17"/>
      <c r="K133" s="17"/>
      <c r="L133" s="32"/>
      <c r="M133" s="35"/>
      <c r="N133" s="17"/>
      <c r="O133" s="17"/>
      <c r="P133" s="17"/>
      <c r="Q133" s="17"/>
      <c r="R133" s="17"/>
      <c r="S133" s="17"/>
      <c r="T133" s="36"/>
      <c r="AT133" s="5" t="s">
        <v>87</v>
      </c>
      <c r="AU133" s="5" t="s">
        <v>39</v>
      </c>
    </row>
    <row r="134" spans="2:65" s="5" customFormat="1" ht="15.75" customHeight="1">
      <c r="B134" s="16"/>
      <c r="C134" s="103" t="s">
        <v>40</v>
      </c>
      <c r="D134" s="103" t="s">
        <v>84</v>
      </c>
      <c r="E134" s="104" t="s">
        <v>599</v>
      </c>
      <c r="F134" s="105" t="s">
        <v>600</v>
      </c>
      <c r="G134" s="106" t="s">
        <v>134</v>
      </c>
      <c r="H134" s="107">
        <v>2</v>
      </c>
      <c r="I134" s="108"/>
      <c r="J134" s="109">
        <f>ROUND($I$134*$H$134,2)</f>
        <v>0</v>
      </c>
      <c r="K134" s="105" t="s">
        <v>129</v>
      </c>
      <c r="L134" s="32"/>
      <c r="M134" s="110"/>
      <c r="N134" s="111" t="s">
        <v>26</v>
      </c>
      <c r="O134" s="17"/>
      <c r="P134" s="17"/>
      <c r="Q134" s="112">
        <v>0.0001</v>
      </c>
      <c r="R134" s="112">
        <f>$Q$134*$H$134</f>
        <v>0.0002</v>
      </c>
      <c r="S134" s="112">
        <v>0</v>
      </c>
      <c r="T134" s="113">
        <f>$S$134*$H$134</f>
        <v>0</v>
      </c>
      <c r="AR134" s="47" t="s">
        <v>86</v>
      </c>
      <c r="AT134" s="47" t="s">
        <v>84</v>
      </c>
      <c r="AU134" s="47" t="s">
        <v>39</v>
      </c>
      <c r="AY134" s="5" t="s">
        <v>81</v>
      </c>
      <c r="BE134" s="114">
        <f>IF($N$134="základní",$J$134,0)</f>
        <v>0</v>
      </c>
      <c r="BF134" s="114">
        <f>IF($N$134="snížená",$J$134,0)</f>
        <v>0</v>
      </c>
      <c r="BG134" s="114">
        <f>IF($N$134="zákl. přenesená",$J$134,0)</f>
        <v>0</v>
      </c>
      <c r="BH134" s="114">
        <f>IF($N$134="sníž. přenesená",$J$134,0)</f>
        <v>0</v>
      </c>
      <c r="BI134" s="114">
        <f>IF($N$134="nulová",$J$134,0)</f>
        <v>0</v>
      </c>
      <c r="BJ134" s="47" t="s">
        <v>8</v>
      </c>
      <c r="BK134" s="114">
        <f>ROUND($I$134*$H$134,2)</f>
        <v>0</v>
      </c>
      <c r="BL134" s="47" t="s">
        <v>86</v>
      </c>
      <c r="BM134" s="47" t="s">
        <v>682</v>
      </c>
    </row>
    <row r="135" spans="2:47" s="5" customFormat="1" ht="16.5" customHeight="1">
      <c r="B135" s="16"/>
      <c r="C135" s="17"/>
      <c r="D135" s="115" t="s">
        <v>87</v>
      </c>
      <c r="E135" s="17"/>
      <c r="F135" s="116" t="s">
        <v>602</v>
      </c>
      <c r="G135" s="17"/>
      <c r="H135" s="17"/>
      <c r="J135" s="17"/>
      <c r="K135" s="17"/>
      <c r="L135" s="32"/>
      <c r="M135" s="35"/>
      <c r="N135" s="17"/>
      <c r="O135" s="17"/>
      <c r="P135" s="17"/>
      <c r="Q135" s="17"/>
      <c r="R135" s="17"/>
      <c r="S135" s="17"/>
      <c r="T135" s="36"/>
      <c r="AT135" s="5" t="s">
        <v>87</v>
      </c>
      <c r="AU135" s="5" t="s">
        <v>39</v>
      </c>
    </row>
    <row r="136" spans="2:65" s="5" customFormat="1" ht="15.75" customHeight="1">
      <c r="B136" s="16"/>
      <c r="C136" s="103" t="s">
        <v>93</v>
      </c>
      <c r="D136" s="103" t="s">
        <v>84</v>
      </c>
      <c r="E136" s="104" t="s">
        <v>590</v>
      </c>
      <c r="F136" s="105" t="s">
        <v>591</v>
      </c>
      <c r="G136" s="106" t="s">
        <v>134</v>
      </c>
      <c r="H136" s="107">
        <v>2</v>
      </c>
      <c r="I136" s="108"/>
      <c r="J136" s="109">
        <f>ROUND($I$136*$H$136,2)</f>
        <v>0</v>
      </c>
      <c r="K136" s="105" t="s">
        <v>129</v>
      </c>
      <c r="L136" s="32"/>
      <c r="M136" s="110"/>
      <c r="N136" s="111" t="s">
        <v>26</v>
      </c>
      <c r="O136" s="17"/>
      <c r="P136" s="17"/>
      <c r="Q136" s="112">
        <v>0</v>
      </c>
      <c r="R136" s="112">
        <f>$Q$136*$H$136</f>
        <v>0</v>
      </c>
      <c r="S136" s="112">
        <v>0.00053</v>
      </c>
      <c r="T136" s="113">
        <f>$S$136*$H$136</f>
        <v>0.00106</v>
      </c>
      <c r="AR136" s="47" t="s">
        <v>86</v>
      </c>
      <c r="AT136" s="47" t="s">
        <v>84</v>
      </c>
      <c r="AU136" s="47" t="s">
        <v>39</v>
      </c>
      <c r="AY136" s="5" t="s">
        <v>81</v>
      </c>
      <c r="BE136" s="114">
        <f>IF($N$136="základní",$J$136,0)</f>
        <v>0</v>
      </c>
      <c r="BF136" s="114">
        <f>IF($N$136="snížená",$J$136,0)</f>
        <v>0</v>
      </c>
      <c r="BG136" s="114">
        <f>IF($N$136="zákl. přenesená",$J$136,0)</f>
        <v>0</v>
      </c>
      <c r="BH136" s="114">
        <f>IF($N$136="sníž. přenesená",$J$136,0)</f>
        <v>0</v>
      </c>
      <c r="BI136" s="114">
        <f>IF($N$136="nulová",$J$136,0)</f>
        <v>0</v>
      </c>
      <c r="BJ136" s="47" t="s">
        <v>8</v>
      </c>
      <c r="BK136" s="114">
        <f>ROUND($I$136*$H$136,2)</f>
        <v>0</v>
      </c>
      <c r="BL136" s="47" t="s">
        <v>86</v>
      </c>
      <c r="BM136" s="47" t="s">
        <v>683</v>
      </c>
    </row>
    <row r="137" spans="2:47" s="5" customFormat="1" ht="16.5" customHeight="1">
      <c r="B137" s="16"/>
      <c r="C137" s="17"/>
      <c r="D137" s="115" t="s">
        <v>87</v>
      </c>
      <c r="E137" s="17"/>
      <c r="F137" s="116" t="s">
        <v>593</v>
      </c>
      <c r="G137" s="17"/>
      <c r="H137" s="17"/>
      <c r="J137" s="17"/>
      <c r="K137" s="17"/>
      <c r="L137" s="32"/>
      <c r="M137" s="35"/>
      <c r="N137" s="17"/>
      <c r="O137" s="17"/>
      <c r="P137" s="17"/>
      <c r="Q137" s="17"/>
      <c r="R137" s="17"/>
      <c r="S137" s="17"/>
      <c r="T137" s="36"/>
      <c r="AT137" s="5" t="s">
        <v>87</v>
      </c>
      <c r="AU137" s="5" t="s">
        <v>39</v>
      </c>
    </row>
    <row r="138" spans="2:65" s="5" customFormat="1" ht="15.75" customHeight="1">
      <c r="B138" s="16"/>
      <c r="C138" s="103" t="s">
        <v>12</v>
      </c>
      <c r="D138" s="103" t="s">
        <v>84</v>
      </c>
      <c r="E138" s="104" t="s">
        <v>594</v>
      </c>
      <c r="F138" s="105" t="s">
        <v>595</v>
      </c>
      <c r="G138" s="106" t="s">
        <v>596</v>
      </c>
      <c r="H138" s="107">
        <v>1</v>
      </c>
      <c r="I138" s="108"/>
      <c r="J138" s="109">
        <f>ROUND($I$138*$H$138,2)</f>
        <v>0</v>
      </c>
      <c r="K138" s="105" t="s">
        <v>129</v>
      </c>
      <c r="L138" s="32"/>
      <c r="M138" s="110"/>
      <c r="N138" s="111" t="s">
        <v>26</v>
      </c>
      <c r="O138" s="17"/>
      <c r="P138" s="17"/>
      <c r="Q138" s="112">
        <v>0</v>
      </c>
      <c r="R138" s="112">
        <f>$Q$138*$H$138</f>
        <v>0</v>
      </c>
      <c r="S138" s="112">
        <v>0.01946</v>
      </c>
      <c r="T138" s="113">
        <f>$S$138*$H$138</f>
        <v>0.01946</v>
      </c>
      <c r="AR138" s="47" t="s">
        <v>86</v>
      </c>
      <c r="AT138" s="47" t="s">
        <v>84</v>
      </c>
      <c r="AU138" s="47" t="s">
        <v>39</v>
      </c>
      <c r="AY138" s="5" t="s">
        <v>81</v>
      </c>
      <c r="BE138" s="114">
        <f>IF($N$138="základní",$J$138,0)</f>
        <v>0</v>
      </c>
      <c r="BF138" s="114">
        <f>IF($N$138="snížená",$J$138,0)</f>
        <v>0</v>
      </c>
      <c r="BG138" s="114">
        <f>IF($N$138="zákl. přenesená",$J$138,0)</f>
        <v>0</v>
      </c>
      <c r="BH138" s="114">
        <f>IF($N$138="sníž. přenesená",$J$138,0)</f>
        <v>0</v>
      </c>
      <c r="BI138" s="114">
        <f>IF($N$138="nulová",$J$138,0)</f>
        <v>0</v>
      </c>
      <c r="BJ138" s="47" t="s">
        <v>8</v>
      </c>
      <c r="BK138" s="114">
        <f>ROUND($I$138*$H$138,2)</f>
        <v>0</v>
      </c>
      <c r="BL138" s="47" t="s">
        <v>86</v>
      </c>
      <c r="BM138" s="47" t="s">
        <v>684</v>
      </c>
    </row>
    <row r="139" spans="2:47" s="5" customFormat="1" ht="16.5" customHeight="1">
      <c r="B139" s="16"/>
      <c r="C139" s="17"/>
      <c r="D139" s="115" t="s">
        <v>87</v>
      </c>
      <c r="E139" s="17"/>
      <c r="F139" s="116" t="s">
        <v>598</v>
      </c>
      <c r="G139" s="17"/>
      <c r="H139" s="17"/>
      <c r="J139" s="17"/>
      <c r="K139" s="17"/>
      <c r="L139" s="32"/>
      <c r="M139" s="35"/>
      <c r="N139" s="17"/>
      <c r="O139" s="17"/>
      <c r="P139" s="17"/>
      <c r="Q139" s="17"/>
      <c r="R139" s="17"/>
      <c r="S139" s="17"/>
      <c r="T139" s="36"/>
      <c r="AT139" s="5" t="s">
        <v>87</v>
      </c>
      <c r="AU139" s="5" t="s">
        <v>39</v>
      </c>
    </row>
    <row r="140" spans="2:51" s="5" customFormat="1" ht="15.75" customHeight="1">
      <c r="B140" s="128"/>
      <c r="C140" s="129"/>
      <c r="D140" s="127" t="s">
        <v>130</v>
      </c>
      <c r="E140" s="129"/>
      <c r="F140" s="130" t="s">
        <v>8</v>
      </c>
      <c r="G140" s="129"/>
      <c r="H140" s="131">
        <v>1</v>
      </c>
      <c r="J140" s="129"/>
      <c r="K140" s="129"/>
      <c r="L140" s="132"/>
      <c r="M140" s="133"/>
      <c r="N140" s="129"/>
      <c r="O140" s="129"/>
      <c r="P140" s="129"/>
      <c r="Q140" s="129"/>
      <c r="R140" s="129"/>
      <c r="S140" s="129"/>
      <c r="T140" s="134"/>
      <c r="AT140" s="135" t="s">
        <v>130</v>
      </c>
      <c r="AU140" s="135" t="s">
        <v>39</v>
      </c>
      <c r="AV140" s="135" t="s">
        <v>39</v>
      </c>
      <c r="AW140" s="135" t="s">
        <v>61</v>
      </c>
      <c r="AX140" s="135" t="s">
        <v>37</v>
      </c>
      <c r="AY140" s="135" t="s">
        <v>81</v>
      </c>
    </row>
    <row r="141" spans="2:65" s="5" customFormat="1" ht="15.75" customHeight="1">
      <c r="B141" s="16"/>
      <c r="C141" s="103" t="s">
        <v>41</v>
      </c>
      <c r="D141" s="103" t="s">
        <v>84</v>
      </c>
      <c r="E141" s="104" t="s">
        <v>603</v>
      </c>
      <c r="F141" s="105" t="s">
        <v>604</v>
      </c>
      <c r="G141" s="106" t="s">
        <v>89</v>
      </c>
      <c r="H141" s="107">
        <v>0.002</v>
      </c>
      <c r="I141" s="108"/>
      <c r="J141" s="109">
        <f>ROUND($I$141*$H$141,2)</f>
        <v>0</v>
      </c>
      <c r="K141" s="105" t="s">
        <v>129</v>
      </c>
      <c r="L141" s="32"/>
      <c r="M141" s="110"/>
      <c r="N141" s="111" t="s">
        <v>26</v>
      </c>
      <c r="O141" s="17"/>
      <c r="P141" s="17"/>
      <c r="Q141" s="112">
        <v>0</v>
      </c>
      <c r="R141" s="112">
        <f>$Q$141*$H$141</f>
        <v>0</v>
      </c>
      <c r="S141" s="112">
        <v>0</v>
      </c>
      <c r="T141" s="113">
        <f>$S$141*$H$141</f>
        <v>0</v>
      </c>
      <c r="AR141" s="47" t="s">
        <v>86</v>
      </c>
      <c r="AT141" s="47" t="s">
        <v>84</v>
      </c>
      <c r="AU141" s="47" t="s">
        <v>39</v>
      </c>
      <c r="AY141" s="5" t="s">
        <v>81</v>
      </c>
      <c r="BE141" s="114">
        <f>IF($N$141="základní",$J$141,0)</f>
        <v>0</v>
      </c>
      <c r="BF141" s="114">
        <f>IF($N$141="snížená",$J$141,0)</f>
        <v>0</v>
      </c>
      <c r="BG141" s="114">
        <f>IF($N$141="zákl. přenesená",$J$141,0)</f>
        <v>0</v>
      </c>
      <c r="BH141" s="114">
        <f>IF($N$141="sníž. přenesená",$J$141,0)</f>
        <v>0</v>
      </c>
      <c r="BI141" s="114">
        <f>IF($N$141="nulová",$J$141,0)</f>
        <v>0</v>
      </c>
      <c r="BJ141" s="47" t="s">
        <v>8</v>
      </c>
      <c r="BK141" s="114">
        <f>ROUND($I$141*$H$141,2)</f>
        <v>0</v>
      </c>
      <c r="BL141" s="47" t="s">
        <v>86</v>
      </c>
      <c r="BM141" s="47" t="s">
        <v>685</v>
      </c>
    </row>
    <row r="142" spans="2:47" s="5" customFormat="1" ht="27" customHeight="1">
      <c r="B142" s="16"/>
      <c r="C142" s="17"/>
      <c r="D142" s="115" t="s">
        <v>87</v>
      </c>
      <c r="E142" s="17"/>
      <c r="F142" s="116" t="s">
        <v>606</v>
      </c>
      <c r="G142" s="17"/>
      <c r="H142" s="17"/>
      <c r="J142" s="17"/>
      <c r="K142" s="17"/>
      <c r="L142" s="32"/>
      <c r="M142" s="35"/>
      <c r="N142" s="17"/>
      <c r="O142" s="17"/>
      <c r="P142" s="17"/>
      <c r="Q142" s="17"/>
      <c r="R142" s="17"/>
      <c r="S142" s="17"/>
      <c r="T142" s="36"/>
      <c r="AT142" s="5" t="s">
        <v>87</v>
      </c>
      <c r="AU142" s="5" t="s">
        <v>39</v>
      </c>
    </row>
    <row r="143" spans="2:63" s="90" customFormat="1" ht="30.75" customHeight="1">
      <c r="B143" s="91"/>
      <c r="C143" s="92"/>
      <c r="D143" s="92" t="s">
        <v>36</v>
      </c>
      <c r="E143" s="101" t="s">
        <v>82</v>
      </c>
      <c r="F143" s="101" t="s">
        <v>83</v>
      </c>
      <c r="G143" s="92"/>
      <c r="H143" s="92"/>
      <c r="J143" s="102">
        <f>$BK$143</f>
        <v>0</v>
      </c>
      <c r="K143" s="92"/>
      <c r="L143" s="95"/>
      <c r="M143" s="96"/>
      <c r="N143" s="92"/>
      <c r="O143" s="92"/>
      <c r="P143" s="97">
        <f>SUM($P$144:$P$154)</f>
        <v>0</v>
      </c>
      <c r="Q143" s="92"/>
      <c r="R143" s="97">
        <f>SUM($R$144:$R$154)</f>
        <v>0.0514444</v>
      </c>
      <c r="S143" s="92"/>
      <c r="T143" s="98">
        <f>SUM($T$144:$T$154)</f>
        <v>0</v>
      </c>
      <c r="AR143" s="99" t="s">
        <v>39</v>
      </c>
      <c r="AT143" s="99" t="s">
        <v>36</v>
      </c>
      <c r="AU143" s="99" t="s">
        <v>8</v>
      </c>
      <c r="AY143" s="99" t="s">
        <v>81</v>
      </c>
      <c r="BK143" s="100">
        <f>SUM($BK$144:$BK$154)</f>
        <v>0</v>
      </c>
    </row>
    <row r="144" spans="2:65" s="5" customFormat="1" ht="15.75" customHeight="1">
      <c r="B144" s="16"/>
      <c r="C144" s="103" t="s">
        <v>52</v>
      </c>
      <c r="D144" s="103" t="s">
        <v>84</v>
      </c>
      <c r="E144" s="104" t="s">
        <v>232</v>
      </c>
      <c r="F144" s="105" t="s">
        <v>233</v>
      </c>
      <c r="G144" s="106" t="s">
        <v>85</v>
      </c>
      <c r="H144" s="107">
        <v>48.888</v>
      </c>
      <c r="I144" s="108"/>
      <c r="J144" s="109">
        <f>ROUND($I$144*$H$144,2)</f>
        <v>0</v>
      </c>
      <c r="K144" s="105"/>
      <c r="L144" s="32"/>
      <c r="M144" s="110"/>
      <c r="N144" s="111" t="s">
        <v>26</v>
      </c>
      <c r="O144" s="17"/>
      <c r="P144" s="17"/>
      <c r="Q144" s="112">
        <v>0</v>
      </c>
      <c r="R144" s="112">
        <f>$Q$144*$H$144</f>
        <v>0</v>
      </c>
      <c r="S144" s="112">
        <v>0</v>
      </c>
      <c r="T144" s="113">
        <f>$S$144*$H$144</f>
        <v>0</v>
      </c>
      <c r="AR144" s="47" t="s">
        <v>86</v>
      </c>
      <c r="AT144" s="47" t="s">
        <v>84</v>
      </c>
      <c r="AU144" s="47" t="s">
        <v>39</v>
      </c>
      <c r="AY144" s="5" t="s">
        <v>81</v>
      </c>
      <c r="BE144" s="114">
        <f>IF($N$144="základní",$J$144,0)</f>
        <v>0</v>
      </c>
      <c r="BF144" s="114">
        <f>IF($N$144="snížená",$J$144,0)</f>
        <v>0</v>
      </c>
      <c r="BG144" s="114">
        <f>IF($N$144="zákl. přenesená",$J$144,0)</f>
        <v>0</v>
      </c>
      <c r="BH144" s="114">
        <f>IF($N$144="sníž. přenesená",$J$144,0)</f>
        <v>0</v>
      </c>
      <c r="BI144" s="114">
        <f>IF($N$144="nulová",$J$144,0)</f>
        <v>0</v>
      </c>
      <c r="BJ144" s="47" t="s">
        <v>8</v>
      </c>
      <c r="BK144" s="114">
        <f>ROUND($I$144*$H$144,2)</f>
        <v>0</v>
      </c>
      <c r="BL144" s="47" t="s">
        <v>86</v>
      </c>
      <c r="BM144" s="47" t="s">
        <v>686</v>
      </c>
    </row>
    <row r="145" spans="2:47" s="5" customFormat="1" ht="16.5" customHeight="1">
      <c r="B145" s="16"/>
      <c r="C145" s="17"/>
      <c r="D145" s="115" t="s">
        <v>87</v>
      </c>
      <c r="E145" s="17"/>
      <c r="F145" s="116" t="s">
        <v>234</v>
      </c>
      <c r="G145" s="17"/>
      <c r="H145" s="17"/>
      <c r="J145" s="17"/>
      <c r="K145" s="17"/>
      <c r="L145" s="32"/>
      <c r="M145" s="35"/>
      <c r="N145" s="17"/>
      <c r="O145" s="17"/>
      <c r="P145" s="17"/>
      <c r="Q145" s="17"/>
      <c r="R145" s="17"/>
      <c r="S145" s="17"/>
      <c r="T145" s="36"/>
      <c r="AT145" s="5" t="s">
        <v>87</v>
      </c>
      <c r="AU145" s="5" t="s">
        <v>39</v>
      </c>
    </row>
    <row r="146" spans="2:51" s="5" customFormat="1" ht="15.75" customHeight="1">
      <c r="B146" s="128"/>
      <c r="C146" s="129"/>
      <c r="D146" s="127" t="s">
        <v>130</v>
      </c>
      <c r="E146" s="129"/>
      <c r="F146" s="130" t="s">
        <v>687</v>
      </c>
      <c r="G146" s="129"/>
      <c r="H146" s="131">
        <v>48.888</v>
      </c>
      <c r="J146" s="129"/>
      <c r="K146" s="129"/>
      <c r="L146" s="132"/>
      <c r="M146" s="133"/>
      <c r="N146" s="129"/>
      <c r="O146" s="129"/>
      <c r="P146" s="129"/>
      <c r="Q146" s="129"/>
      <c r="R146" s="129"/>
      <c r="S146" s="129"/>
      <c r="T146" s="134"/>
      <c r="AT146" s="135" t="s">
        <v>130</v>
      </c>
      <c r="AU146" s="135" t="s">
        <v>39</v>
      </c>
      <c r="AV146" s="135" t="s">
        <v>39</v>
      </c>
      <c r="AW146" s="135" t="s">
        <v>61</v>
      </c>
      <c r="AX146" s="135" t="s">
        <v>37</v>
      </c>
      <c r="AY146" s="135" t="s">
        <v>81</v>
      </c>
    </row>
    <row r="147" spans="2:65" s="5" customFormat="1" ht="15.75" customHeight="1">
      <c r="B147" s="16"/>
      <c r="C147" s="103" t="s">
        <v>92</v>
      </c>
      <c r="D147" s="103" t="s">
        <v>84</v>
      </c>
      <c r="E147" s="104" t="s">
        <v>236</v>
      </c>
      <c r="F147" s="105" t="s">
        <v>237</v>
      </c>
      <c r="G147" s="106" t="s">
        <v>85</v>
      </c>
      <c r="H147" s="107">
        <v>48.888</v>
      </c>
      <c r="I147" s="108"/>
      <c r="J147" s="109">
        <f>ROUND($I$147*$H$147,2)</f>
        <v>0</v>
      </c>
      <c r="K147" s="105" t="s">
        <v>129</v>
      </c>
      <c r="L147" s="32"/>
      <c r="M147" s="110"/>
      <c r="N147" s="111" t="s">
        <v>26</v>
      </c>
      <c r="O147" s="17"/>
      <c r="P147" s="17"/>
      <c r="Q147" s="112">
        <v>5E-05</v>
      </c>
      <c r="R147" s="112">
        <f>$Q$147*$H$147</f>
        <v>0.0024444000000000002</v>
      </c>
      <c r="S147" s="112">
        <v>0</v>
      </c>
      <c r="T147" s="113">
        <f>$S$147*$H$147</f>
        <v>0</v>
      </c>
      <c r="AR147" s="47" t="s">
        <v>86</v>
      </c>
      <c r="AT147" s="47" t="s">
        <v>84</v>
      </c>
      <c r="AU147" s="47" t="s">
        <v>39</v>
      </c>
      <c r="AY147" s="5" t="s">
        <v>81</v>
      </c>
      <c r="BE147" s="114">
        <f>IF($N$147="základní",$J$147,0)</f>
        <v>0</v>
      </c>
      <c r="BF147" s="114">
        <f>IF($N$147="snížená",$J$147,0)</f>
        <v>0</v>
      </c>
      <c r="BG147" s="114">
        <f>IF($N$147="zákl. přenesená",$J$147,0)</f>
        <v>0</v>
      </c>
      <c r="BH147" s="114">
        <f>IF($N$147="sníž. přenesená",$J$147,0)</f>
        <v>0</v>
      </c>
      <c r="BI147" s="114">
        <f>IF($N$147="nulová",$J$147,0)</f>
        <v>0</v>
      </c>
      <c r="BJ147" s="47" t="s">
        <v>8</v>
      </c>
      <c r="BK147" s="114">
        <f>ROUND($I$147*$H$147,2)</f>
        <v>0</v>
      </c>
      <c r="BL147" s="47" t="s">
        <v>86</v>
      </c>
      <c r="BM147" s="47" t="s">
        <v>688</v>
      </c>
    </row>
    <row r="148" spans="2:47" s="5" customFormat="1" ht="16.5" customHeight="1">
      <c r="B148" s="16"/>
      <c r="C148" s="17"/>
      <c r="D148" s="115" t="s">
        <v>87</v>
      </c>
      <c r="E148" s="17"/>
      <c r="F148" s="116" t="s">
        <v>102</v>
      </c>
      <c r="G148" s="17"/>
      <c r="H148" s="17"/>
      <c r="J148" s="17"/>
      <c r="K148" s="17"/>
      <c r="L148" s="32"/>
      <c r="M148" s="35"/>
      <c r="N148" s="17"/>
      <c r="O148" s="17"/>
      <c r="P148" s="17"/>
      <c r="Q148" s="17"/>
      <c r="R148" s="17"/>
      <c r="S148" s="17"/>
      <c r="T148" s="36"/>
      <c r="AT148" s="5" t="s">
        <v>87</v>
      </c>
      <c r="AU148" s="5" t="s">
        <v>39</v>
      </c>
    </row>
    <row r="149" spans="2:51" s="5" customFormat="1" ht="15.75" customHeight="1">
      <c r="B149" s="128"/>
      <c r="C149" s="129"/>
      <c r="D149" s="127" t="s">
        <v>130</v>
      </c>
      <c r="E149" s="129"/>
      <c r="F149" s="130" t="s">
        <v>687</v>
      </c>
      <c r="G149" s="129"/>
      <c r="H149" s="131">
        <v>48.888</v>
      </c>
      <c r="J149" s="129"/>
      <c r="K149" s="129"/>
      <c r="L149" s="132"/>
      <c r="M149" s="133"/>
      <c r="N149" s="129"/>
      <c r="O149" s="129"/>
      <c r="P149" s="129"/>
      <c r="Q149" s="129"/>
      <c r="R149" s="129"/>
      <c r="S149" s="129"/>
      <c r="T149" s="134"/>
      <c r="AT149" s="135" t="s">
        <v>130</v>
      </c>
      <c r="AU149" s="135" t="s">
        <v>39</v>
      </c>
      <c r="AV149" s="135" t="s">
        <v>39</v>
      </c>
      <c r="AW149" s="135" t="s">
        <v>61</v>
      </c>
      <c r="AX149" s="135" t="s">
        <v>37</v>
      </c>
      <c r="AY149" s="135" t="s">
        <v>81</v>
      </c>
    </row>
    <row r="150" spans="2:65" s="5" customFormat="1" ht="15.75" customHeight="1">
      <c r="B150" s="16"/>
      <c r="C150" s="117" t="s">
        <v>177</v>
      </c>
      <c r="D150" s="117" t="s">
        <v>88</v>
      </c>
      <c r="E150" s="118" t="s">
        <v>238</v>
      </c>
      <c r="F150" s="119" t="s">
        <v>239</v>
      </c>
      <c r="G150" s="120" t="s">
        <v>89</v>
      </c>
      <c r="H150" s="121">
        <v>0.049</v>
      </c>
      <c r="I150" s="122"/>
      <c r="J150" s="123">
        <f>ROUND($I$150*$H$150,2)</f>
        <v>0</v>
      </c>
      <c r="K150" s="119" t="s">
        <v>129</v>
      </c>
      <c r="L150" s="124"/>
      <c r="M150" s="125"/>
      <c r="N150" s="126" t="s">
        <v>26</v>
      </c>
      <c r="O150" s="17"/>
      <c r="P150" s="17"/>
      <c r="Q150" s="112">
        <v>1</v>
      </c>
      <c r="R150" s="112">
        <f>$Q$150*$H$150</f>
        <v>0.049</v>
      </c>
      <c r="S150" s="112">
        <v>0</v>
      </c>
      <c r="T150" s="113">
        <f>$S$150*$H$150</f>
        <v>0</v>
      </c>
      <c r="AR150" s="47" t="s">
        <v>90</v>
      </c>
      <c r="AT150" s="47" t="s">
        <v>88</v>
      </c>
      <c r="AU150" s="47" t="s">
        <v>39</v>
      </c>
      <c r="AY150" s="5" t="s">
        <v>81</v>
      </c>
      <c r="BE150" s="114">
        <f>IF($N$150="základní",$J$150,0)</f>
        <v>0</v>
      </c>
      <c r="BF150" s="114">
        <f>IF($N$150="snížená",$J$150,0)</f>
        <v>0</v>
      </c>
      <c r="BG150" s="114">
        <f>IF($N$150="zákl. přenesená",$J$150,0)</f>
        <v>0</v>
      </c>
      <c r="BH150" s="114">
        <f>IF($N$150="sníž. přenesená",$J$150,0)</f>
        <v>0</v>
      </c>
      <c r="BI150" s="114">
        <f>IF($N$150="nulová",$J$150,0)</f>
        <v>0</v>
      </c>
      <c r="BJ150" s="47" t="s">
        <v>8</v>
      </c>
      <c r="BK150" s="114">
        <f>ROUND($I$150*$H$150,2)</f>
        <v>0</v>
      </c>
      <c r="BL150" s="47" t="s">
        <v>86</v>
      </c>
      <c r="BM150" s="47" t="s">
        <v>689</v>
      </c>
    </row>
    <row r="151" spans="2:47" s="5" customFormat="1" ht="27" customHeight="1">
      <c r="B151" s="16"/>
      <c r="C151" s="17"/>
      <c r="D151" s="115" t="s">
        <v>87</v>
      </c>
      <c r="E151" s="17"/>
      <c r="F151" s="116" t="s">
        <v>240</v>
      </c>
      <c r="G151" s="17"/>
      <c r="H151" s="17"/>
      <c r="J151" s="17"/>
      <c r="K151" s="17"/>
      <c r="L151" s="32"/>
      <c r="M151" s="35"/>
      <c r="N151" s="17"/>
      <c r="O151" s="17"/>
      <c r="P151" s="17"/>
      <c r="Q151" s="17"/>
      <c r="R151" s="17"/>
      <c r="S151" s="17"/>
      <c r="T151" s="36"/>
      <c r="AT151" s="5" t="s">
        <v>87</v>
      </c>
      <c r="AU151" s="5" t="s">
        <v>39</v>
      </c>
    </row>
    <row r="152" spans="2:51" s="5" customFormat="1" ht="15.75" customHeight="1">
      <c r="B152" s="128"/>
      <c r="C152" s="129"/>
      <c r="D152" s="127" t="s">
        <v>130</v>
      </c>
      <c r="E152" s="129"/>
      <c r="F152" s="130" t="s">
        <v>690</v>
      </c>
      <c r="G152" s="129"/>
      <c r="H152" s="131">
        <v>0.049</v>
      </c>
      <c r="J152" s="129"/>
      <c r="K152" s="129"/>
      <c r="L152" s="132"/>
      <c r="M152" s="133"/>
      <c r="N152" s="129"/>
      <c r="O152" s="129"/>
      <c r="P152" s="129"/>
      <c r="Q152" s="129"/>
      <c r="R152" s="129"/>
      <c r="S152" s="129"/>
      <c r="T152" s="134"/>
      <c r="AT152" s="135" t="s">
        <v>130</v>
      </c>
      <c r="AU152" s="135" t="s">
        <v>39</v>
      </c>
      <c r="AV152" s="135" t="s">
        <v>39</v>
      </c>
      <c r="AW152" s="135" t="s">
        <v>61</v>
      </c>
      <c r="AX152" s="135" t="s">
        <v>37</v>
      </c>
      <c r="AY152" s="135" t="s">
        <v>81</v>
      </c>
    </row>
    <row r="153" spans="2:65" s="5" customFormat="1" ht="15.75" customHeight="1">
      <c r="B153" s="16"/>
      <c r="C153" s="103" t="s">
        <v>42</v>
      </c>
      <c r="D153" s="103" t="s">
        <v>84</v>
      </c>
      <c r="E153" s="104" t="s">
        <v>242</v>
      </c>
      <c r="F153" s="105" t="s">
        <v>243</v>
      </c>
      <c r="G153" s="106" t="s">
        <v>89</v>
      </c>
      <c r="H153" s="107">
        <v>0.051</v>
      </c>
      <c r="I153" s="108"/>
      <c r="J153" s="109">
        <f>ROUND($I$153*$H$153,2)</f>
        <v>0</v>
      </c>
      <c r="K153" s="105" t="s">
        <v>129</v>
      </c>
      <c r="L153" s="32"/>
      <c r="M153" s="110"/>
      <c r="N153" s="111" t="s">
        <v>26</v>
      </c>
      <c r="O153" s="17"/>
      <c r="P153" s="17"/>
      <c r="Q153" s="112">
        <v>0</v>
      </c>
      <c r="R153" s="112">
        <f>$Q$153*$H$153</f>
        <v>0</v>
      </c>
      <c r="S153" s="112">
        <v>0</v>
      </c>
      <c r="T153" s="113">
        <f>$S$153*$H$153</f>
        <v>0</v>
      </c>
      <c r="AR153" s="47" t="s">
        <v>86</v>
      </c>
      <c r="AT153" s="47" t="s">
        <v>84</v>
      </c>
      <c r="AU153" s="47" t="s">
        <v>39</v>
      </c>
      <c r="AY153" s="5" t="s">
        <v>81</v>
      </c>
      <c r="BE153" s="114">
        <f>IF($N$153="základní",$J$153,0)</f>
        <v>0</v>
      </c>
      <c r="BF153" s="114">
        <f>IF($N$153="snížená",$J$153,0)</f>
        <v>0</v>
      </c>
      <c r="BG153" s="114">
        <f>IF($N$153="zákl. přenesená",$J$153,0)</f>
        <v>0</v>
      </c>
      <c r="BH153" s="114">
        <f>IF($N$153="sníž. přenesená",$J$153,0)</f>
        <v>0</v>
      </c>
      <c r="BI153" s="114">
        <f>IF($N$153="nulová",$J$153,0)</f>
        <v>0</v>
      </c>
      <c r="BJ153" s="47" t="s">
        <v>8</v>
      </c>
      <c r="BK153" s="114">
        <f>ROUND($I$153*$H$153,2)</f>
        <v>0</v>
      </c>
      <c r="BL153" s="47" t="s">
        <v>86</v>
      </c>
      <c r="BM153" s="47" t="s">
        <v>691</v>
      </c>
    </row>
    <row r="154" spans="2:47" s="5" customFormat="1" ht="27" customHeight="1">
      <c r="B154" s="16"/>
      <c r="C154" s="17"/>
      <c r="D154" s="115" t="s">
        <v>87</v>
      </c>
      <c r="E154" s="17"/>
      <c r="F154" s="116" t="s">
        <v>244</v>
      </c>
      <c r="G154" s="17"/>
      <c r="H154" s="17"/>
      <c r="J154" s="17"/>
      <c r="K154" s="17"/>
      <c r="L154" s="32"/>
      <c r="M154" s="35"/>
      <c r="N154" s="17"/>
      <c r="O154" s="17"/>
      <c r="P154" s="17"/>
      <c r="Q154" s="17"/>
      <c r="R154" s="17"/>
      <c r="S154" s="17"/>
      <c r="T154" s="36"/>
      <c r="AT154" s="5" t="s">
        <v>87</v>
      </c>
      <c r="AU154" s="5" t="s">
        <v>39</v>
      </c>
    </row>
    <row r="155" spans="2:63" s="90" customFormat="1" ht="30.75" customHeight="1">
      <c r="B155" s="91"/>
      <c r="C155" s="92"/>
      <c r="D155" s="92" t="s">
        <v>36</v>
      </c>
      <c r="E155" s="101" t="s">
        <v>245</v>
      </c>
      <c r="F155" s="101" t="s">
        <v>246</v>
      </c>
      <c r="G155" s="92"/>
      <c r="H155" s="92"/>
      <c r="J155" s="102">
        <f>$BK$155</f>
        <v>0</v>
      </c>
      <c r="K155" s="92"/>
      <c r="L155" s="95"/>
      <c r="M155" s="96"/>
      <c r="N155" s="92"/>
      <c r="O155" s="92"/>
      <c r="P155" s="97">
        <f>SUM($P$156:$P$166)</f>
        <v>0</v>
      </c>
      <c r="Q155" s="92"/>
      <c r="R155" s="97">
        <f>SUM($R$156:$R$166)</f>
        <v>0.2378574</v>
      </c>
      <c r="S155" s="92"/>
      <c r="T155" s="98">
        <f>SUM($T$156:$T$166)</f>
        <v>0</v>
      </c>
      <c r="AR155" s="99" t="s">
        <v>39</v>
      </c>
      <c r="AT155" s="99" t="s">
        <v>36</v>
      </c>
      <c r="AU155" s="99" t="s">
        <v>8</v>
      </c>
      <c r="AY155" s="99" t="s">
        <v>81</v>
      </c>
      <c r="BK155" s="100">
        <f>SUM($BK$156:$BK$166)</f>
        <v>0</v>
      </c>
    </row>
    <row r="156" spans="2:65" s="5" customFormat="1" ht="15.75" customHeight="1">
      <c r="B156" s="16"/>
      <c r="C156" s="103" t="s">
        <v>97</v>
      </c>
      <c r="D156" s="103" t="s">
        <v>84</v>
      </c>
      <c r="E156" s="104" t="s">
        <v>251</v>
      </c>
      <c r="F156" s="105" t="s">
        <v>252</v>
      </c>
      <c r="G156" s="106" t="s">
        <v>128</v>
      </c>
      <c r="H156" s="107">
        <v>27.06</v>
      </c>
      <c r="I156" s="108"/>
      <c r="J156" s="109">
        <f>ROUND($I$156*$H$156,2)</f>
        <v>0</v>
      </c>
      <c r="K156" s="105" t="s">
        <v>129</v>
      </c>
      <c r="L156" s="32"/>
      <c r="M156" s="110"/>
      <c r="N156" s="111" t="s">
        <v>26</v>
      </c>
      <c r="O156" s="17"/>
      <c r="P156" s="17"/>
      <c r="Q156" s="112">
        <v>0.00578</v>
      </c>
      <c r="R156" s="112">
        <f>$Q$156*$H$156</f>
        <v>0.1564068</v>
      </c>
      <c r="S156" s="112">
        <v>0</v>
      </c>
      <c r="T156" s="113">
        <f>$S$156*$H$156</f>
        <v>0</v>
      </c>
      <c r="AR156" s="47" t="s">
        <v>86</v>
      </c>
      <c r="AT156" s="47" t="s">
        <v>84</v>
      </c>
      <c r="AU156" s="47" t="s">
        <v>39</v>
      </c>
      <c r="AY156" s="5" t="s">
        <v>81</v>
      </c>
      <c r="BE156" s="114">
        <f>IF($N$156="základní",$J$156,0)</f>
        <v>0</v>
      </c>
      <c r="BF156" s="114">
        <f>IF($N$156="snížená",$J$156,0)</f>
        <v>0</v>
      </c>
      <c r="BG156" s="114">
        <f>IF($N$156="zákl. přenesená",$J$156,0)</f>
        <v>0</v>
      </c>
      <c r="BH156" s="114">
        <f>IF($N$156="sníž. přenesená",$J$156,0)</f>
        <v>0</v>
      </c>
      <c r="BI156" s="114">
        <f>IF($N$156="nulová",$J$156,0)</f>
        <v>0</v>
      </c>
      <c r="BJ156" s="47" t="s">
        <v>8</v>
      </c>
      <c r="BK156" s="114">
        <f>ROUND($I$156*$H$156,2)</f>
        <v>0</v>
      </c>
      <c r="BL156" s="47" t="s">
        <v>86</v>
      </c>
      <c r="BM156" s="47" t="s">
        <v>692</v>
      </c>
    </row>
    <row r="157" spans="2:47" s="5" customFormat="1" ht="16.5" customHeight="1">
      <c r="B157" s="16"/>
      <c r="C157" s="17"/>
      <c r="D157" s="115" t="s">
        <v>87</v>
      </c>
      <c r="E157" s="17"/>
      <c r="F157" s="116" t="s">
        <v>253</v>
      </c>
      <c r="G157" s="17"/>
      <c r="H157" s="17"/>
      <c r="J157" s="17"/>
      <c r="K157" s="17"/>
      <c r="L157" s="32"/>
      <c r="M157" s="35"/>
      <c r="N157" s="17"/>
      <c r="O157" s="17"/>
      <c r="P157" s="17"/>
      <c r="Q157" s="17"/>
      <c r="R157" s="17"/>
      <c r="S157" s="17"/>
      <c r="T157" s="36"/>
      <c r="AT157" s="5" t="s">
        <v>87</v>
      </c>
      <c r="AU157" s="5" t="s">
        <v>39</v>
      </c>
    </row>
    <row r="158" spans="2:51" s="5" customFormat="1" ht="15.75" customHeight="1">
      <c r="B158" s="128"/>
      <c r="C158" s="129"/>
      <c r="D158" s="127" t="s">
        <v>130</v>
      </c>
      <c r="E158" s="129"/>
      <c r="F158" s="130" t="s">
        <v>657</v>
      </c>
      <c r="G158" s="129"/>
      <c r="H158" s="131">
        <v>27.06</v>
      </c>
      <c r="J158" s="129"/>
      <c r="K158" s="129"/>
      <c r="L158" s="132"/>
      <c r="M158" s="133"/>
      <c r="N158" s="129"/>
      <c r="O158" s="129"/>
      <c r="P158" s="129"/>
      <c r="Q158" s="129"/>
      <c r="R158" s="129"/>
      <c r="S158" s="129"/>
      <c r="T158" s="134"/>
      <c r="AT158" s="135" t="s">
        <v>130</v>
      </c>
      <c r="AU158" s="135" t="s">
        <v>39</v>
      </c>
      <c r="AV158" s="135" t="s">
        <v>39</v>
      </c>
      <c r="AW158" s="135" t="s">
        <v>61</v>
      </c>
      <c r="AX158" s="135" t="s">
        <v>37</v>
      </c>
      <c r="AY158" s="135" t="s">
        <v>81</v>
      </c>
    </row>
    <row r="159" spans="2:65" s="5" customFormat="1" ht="15.75" customHeight="1">
      <c r="B159" s="16"/>
      <c r="C159" s="103" t="s">
        <v>3</v>
      </c>
      <c r="D159" s="103" t="s">
        <v>84</v>
      </c>
      <c r="E159" s="104" t="s">
        <v>254</v>
      </c>
      <c r="F159" s="105" t="s">
        <v>255</v>
      </c>
      <c r="G159" s="106" t="s">
        <v>128</v>
      </c>
      <c r="H159" s="107">
        <v>27.06</v>
      </c>
      <c r="I159" s="108"/>
      <c r="J159" s="109">
        <f>ROUND($I$159*$H$159,2)</f>
        <v>0</v>
      </c>
      <c r="K159" s="105" t="s">
        <v>129</v>
      </c>
      <c r="L159" s="32"/>
      <c r="M159" s="110"/>
      <c r="N159" s="111" t="s">
        <v>26</v>
      </c>
      <c r="O159" s="17"/>
      <c r="P159" s="17"/>
      <c r="Q159" s="112">
        <v>0.00041</v>
      </c>
      <c r="R159" s="112">
        <f>$Q$159*$H$159</f>
        <v>0.0110946</v>
      </c>
      <c r="S159" s="112">
        <v>0</v>
      </c>
      <c r="T159" s="113">
        <f>$S$159*$H$159</f>
        <v>0</v>
      </c>
      <c r="AR159" s="47" t="s">
        <v>86</v>
      </c>
      <c r="AT159" s="47" t="s">
        <v>84</v>
      </c>
      <c r="AU159" s="47" t="s">
        <v>39</v>
      </c>
      <c r="AY159" s="5" t="s">
        <v>81</v>
      </c>
      <c r="BE159" s="114">
        <f>IF($N$159="základní",$J$159,0)</f>
        <v>0</v>
      </c>
      <c r="BF159" s="114">
        <f>IF($N$159="snížená",$J$159,0)</f>
        <v>0</v>
      </c>
      <c r="BG159" s="114">
        <f>IF($N$159="zákl. přenesená",$J$159,0)</f>
        <v>0</v>
      </c>
      <c r="BH159" s="114">
        <f>IF($N$159="sníž. přenesená",$J$159,0)</f>
        <v>0</v>
      </c>
      <c r="BI159" s="114">
        <f>IF($N$159="nulová",$J$159,0)</f>
        <v>0</v>
      </c>
      <c r="BJ159" s="47" t="s">
        <v>8</v>
      </c>
      <c r="BK159" s="114">
        <f>ROUND($I$159*$H$159,2)</f>
        <v>0</v>
      </c>
      <c r="BL159" s="47" t="s">
        <v>86</v>
      </c>
      <c r="BM159" s="47" t="s">
        <v>693</v>
      </c>
    </row>
    <row r="160" spans="2:47" s="5" customFormat="1" ht="16.5" customHeight="1">
      <c r="B160" s="16"/>
      <c r="C160" s="17"/>
      <c r="D160" s="115" t="s">
        <v>87</v>
      </c>
      <c r="E160" s="17"/>
      <c r="F160" s="116" t="s">
        <v>256</v>
      </c>
      <c r="G160" s="17"/>
      <c r="H160" s="17"/>
      <c r="J160" s="17"/>
      <c r="K160" s="17"/>
      <c r="L160" s="32"/>
      <c r="M160" s="35"/>
      <c r="N160" s="17"/>
      <c r="O160" s="17"/>
      <c r="P160" s="17"/>
      <c r="Q160" s="17"/>
      <c r="R160" s="17"/>
      <c r="S160" s="17"/>
      <c r="T160" s="36"/>
      <c r="AT160" s="5" t="s">
        <v>87</v>
      </c>
      <c r="AU160" s="5" t="s">
        <v>39</v>
      </c>
    </row>
    <row r="161" spans="2:51" s="5" customFormat="1" ht="15.75" customHeight="1">
      <c r="B161" s="128"/>
      <c r="C161" s="129"/>
      <c r="D161" s="127" t="s">
        <v>130</v>
      </c>
      <c r="E161" s="129"/>
      <c r="F161" s="130" t="s">
        <v>657</v>
      </c>
      <c r="G161" s="129"/>
      <c r="H161" s="131">
        <v>27.06</v>
      </c>
      <c r="J161" s="129"/>
      <c r="K161" s="129"/>
      <c r="L161" s="132"/>
      <c r="M161" s="133"/>
      <c r="N161" s="129"/>
      <c r="O161" s="129"/>
      <c r="P161" s="129"/>
      <c r="Q161" s="129"/>
      <c r="R161" s="129"/>
      <c r="S161" s="129"/>
      <c r="T161" s="134"/>
      <c r="AT161" s="135" t="s">
        <v>130</v>
      </c>
      <c r="AU161" s="135" t="s">
        <v>39</v>
      </c>
      <c r="AV161" s="135" t="s">
        <v>39</v>
      </c>
      <c r="AW161" s="135" t="s">
        <v>61</v>
      </c>
      <c r="AX161" s="135" t="s">
        <v>37</v>
      </c>
      <c r="AY161" s="135" t="s">
        <v>81</v>
      </c>
    </row>
    <row r="162" spans="2:65" s="5" customFormat="1" ht="15.75" customHeight="1">
      <c r="B162" s="16"/>
      <c r="C162" s="117" t="s">
        <v>86</v>
      </c>
      <c r="D162" s="117" t="s">
        <v>88</v>
      </c>
      <c r="E162" s="118" t="s">
        <v>372</v>
      </c>
      <c r="F162" s="119" t="s">
        <v>373</v>
      </c>
      <c r="G162" s="120" t="s">
        <v>128</v>
      </c>
      <c r="H162" s="121">
        <v>27.06</v>
      </c>
      <c r="I162" s="122"/>
      <c r="J162" s="123">
        <f>ROUND($I$162*$H$162,2)</f>
        <v>0</v>
      </c>
      <c r="K162" s="119" t="s">
        <v>129</v>
      </c>
      <c r="L162" s="124"/>
      <c r="M162" s="125"/>
      <c r="N162" s="126" t="s">
        <v>26</v>
      </c>
      <c r="O162" s="17"/>
      <c r="P162" s="17"/>
      <c r="Q162" s="112">
        <v>0.0026</v>
      </c>
      <c r="R162" s="112">
        <f>$Q$162*$H$162</f>
        <v>0.07035599999999999</v>
      </c>
      <c r="S162" s="112">
        <v>0</v>
      </c>
      <c r="T162" s="113">
        <f>$S$162*$H$162</f>
        <v>0</v>
      </c>
      <c r="AR162" s="47" t="s">
        <v>90</v>
      </c>
      <c r="AT162" s="47" t="s">
        <v>88</v>
      </c>
      <c r="AU162" s="47" t="s">
        <v>39</v>
      </c>
      <c r="AY162" s="5" t="s">
        <v>81</v>
      </c>
      <c r="BE162" s="114">
        <f>IF($N$162="základní",$J$162,0)</f>
        <v>0</v>
      </c>
      <c r="BF162" s="114">
        <f>IF($N$162="snížená",$J$162,0)</f>
        <v>0</v>
      </c>
      <c r="BG162" s="114">
        <f>IF($N$162="zákl. přenesená",$J$162,0)</f>
        <v>0</v>
      </c>
      <c r="BH162" s="114">
        <f>IF($N$162="sníž. přenesená",$J$162,0)</f>
        <v>0</v>
      </c>
      <c r="BI162" s="114">
        <f>IF($N$162="nulová",$J$162,0)</f>
        <v>0</v>
      </c>
      <c r="BJ162" s="47" t="s">
        <v>8</v>
      </c>
      <c r="BK162" s="114">
        <f>ROUND($I$162*$H$162,2)</f>
        <v>0</v>
      </c>
      <c r="BL162" s="47" t="s">
        <v>86</v>
      </c>
      <c r="BM162" s="47" t="s">
        <v>694</v>
      </c>
    </row>
    <row r="163" spans="2:47" s="5" customFormat="1" ht="16.5" customHeight="1">
      <c r="B163" s="16"/>
      <c r="C163" s="17"/>
      <c r="D163" s="115" t="s">
        <v>87</v>
      </c>
      <c r="E163" s="17"/>
      <c r="F163" s="116" t="s">
        <v>375</v>
      </c>
      <c r="G163" s="17"/>
      <c r="H163" s="17"/>
      <c r="J163" s="17"/>
      <c r="K163" s="17"/>
      <c r="L163" s="32"/>
      <c r="M163" s="35"/>
      <c r="N163" s="17"/>
      <c r="O163" s="17"/>
      <c r="P163" s="17"/>
      <c r="Q163" s="17"/>
      <c r="R163" s="17"/>
      <c r="S163" s="17"/>
      <c r="T163" s="36"/>
      <c r="AT163" s="5" t="s">
        <v>87</v>
      </c>
      <c r="AU163" s="5" t="s">
        <v>39</v>
      </c>
    </row>
    <row r="164" spans="2:51" s="5" customFormat="1" ht="15.75" customHeight="1">
      <c r="B164" s="128"/>
      <c r="C164" s="129"/>
      <c r="D164" s="127" t="s">
        <v>130</v>
      </c>
      <c r="E164" s="129"/>
      <c r="F164" s="130" t="s">
        <v>657</v>
      </c>
      <c r="G164" s="129"/>
      <c r="H164" s="131">
        <v>27.06</v>
      </c>
      <c r="J164" s="129"/>
      <c r="K164" s="129"/>
      <c r="L164" s="132"/>
      <c r="M164" s="133"/>
      <c r="N164" s="129"/>
      <c r="O164" s="129"/>
      <c r="P164" s="129"/>
      <c r="Q164" s="129"/>
      <c r="R164" s="129"/>
      <c r="S164" s="129"/>
      <c r="T164" s="134"/>
      <c r="AT164" s="135" t="s">
        <v>130</v>
      </c>
      <c r="AU164" s="135" t="s">
        <v>39</v>
      </c>
      <c r="AV164" s="135" t="s">
        <v>39</v>
      </c>
      <c r="AW164" s="135" t="s">
        <v>61</v>
      </c>
      <c r="AX164" s="135" t="s">
        <v>37</v>
      </c>
      <c r="AY164" s="135" t="s">
        <v>81</v>
      </c>
    </row>
    <row r="165" spans="2:65" s="5" customFormat="1" ht="15.75" customHeight="1">
      <c r="B165" s="16"/>
      <c r="C165" s="103" t="s">
        <v>101</v>
      </c>
      <c r="D165" s="103" t="s">
        <v>84</v>
      </c>
      <c r="E165" s="104" t="s">
        <v>258</v>
      </c>
      <c r="F165" s="105" t="s">
        <v>259</v>
      </c>
      <c r="G165" s="106" t="s">
        <v>89</v>
      </c>
      <c r="H165" s="107">
        <v>0.238</v>
      </c>
      <c r="I165" s="108"/>
      <c r="J165" s="109">
        <f>ROUND($I$165*$H$165,2)</f>
        <v>0</v>
      </c>
      <c r="K165" s="105" t="s">
        <v>129</v>
      </c>
      <c r="L165" s="32"/>
      <c r="M165" s="110"/>
      <c r="N165" s="111" t="s">
        <v>26</v>
      </c>
      <c r="O165" s="17"/>
      <c r="P165" s="17"/>
      <c r="Q165" s="112">
        <v>0</v>
      </c>
      <c r="R165" s="112">
        <f>$Q$165*$H$165</f>
        <v>0</v>
      </c>
      <c r="S165" s="112">
        <v>0</v>
      </c>
      <c r="T165" s="113">
        <f>$S$165*$H$165</f>
        <v>0</v>
      </c>
      <c r="AR165" s="47" t="s">
        <v>86</v>
      </c>
      <c r="AT165" s="47" t="s">
        <v>84</v>
      </c>
      <c r="AU165" s="47" t="s">
        <v>39</v>
      </c>
      <c r="AY165" s="5" t="s">
        <v>81</v>
      </c>
      <c r="BE165" s="114">
        <f>IF($N$165="základní",$J$165,0)</f>
        <v>0</v>
      </c>
      <c r="BF165" s="114">
        <f>IF($N$165="snížená",$J$165,0)</f>
        <v>0</v>
      </c>
      <c r="BG165" s="114">
        <f>IF($N$165="zákl. přenesená",$J$165,0)</f>
        <v>0</v>
      </c>
      <c r="BH165" s="114">
        <f>IF($N$165="sníž. přenesená",$J$165,0)</f>
        <v>0</v>
      </c>
      <c r="BI165" s="114">
        <f>IF($N$165="nulová",$J$165,0)</f>
        <v>0</v>
      </c>
      <c r="BJ165" s="47" t="s">
        <v>8</v>
      </c>
      <c r="BK165" s="114">
        <f>ROUND($I$165*$H$165,2)</f>
        <v>0</v>
      </c>
      <c r="BL165" s="47" t="s">
        <v>86</v>
      </c>
      <c r="BM165" s="47" t="s">
        <v>695</v>
      </c>
    </row>
    <row r="166" spans="2:47" s="5" customFormat="1" ht="27" customHeight="1">
      <c r="B166" s="16"/>
      <c r="C166" s="17"/>
      <c r="D166" s="115" t="s">
        <v>87</v>
      </c>
      <c r="E166" s="17"/>
      <c r="F166" s="116" t="s">
        <v>260</v>
      </c>
      <c r="G166" s="17"/>
      <c r="H166" s="17"/>
      <c r="J166" s="17"/>
      <c r="K166" s="17"/>
      <c r="L166" s="32"/>
      <c r="M166" s="35"/>
      <c r="N166" s="17"/>
      <c r="O166" s="17"/>
      <c r="P166" s="17"/>
      <c r="Q166" s="17"/>
      <c r="R166" s="17"/>
      <c r="S166" s="17"/>
      <c r="T166" s="36"/>
      <c r="AT166" s="5" t="s">
        <v>87</v>
      </c>
      <c r="AU166" s="5" t="s">
        <v>39</v>
      </c>
    </row>
    <row r="167" spans="2:63" s="90" customFormat="1" ht="30.75" customHeight="1">
      <c r="B167" s="91"/>
      <c r="C167" s="92"/>
      <c r="D167" s="92" t="s">
        <v>36</v>
      </c>
      <c r="E167" s="101" t="s">
        <v>639</v>
      </c>
      <c r="F167" s="101" t="s">
        <v>640</v>
      </c>
      <c r="G167" s="92"/>
      <c r="H167" s="92"/>
      <c r="J167" s="102">
        <f>$BK$167</f>
        <v>0</v>
      </c>
      <c r="K167" s="92"/>
      <c r="L167" s="95"/>
      <c r="M167" s="96"/>
      <c r="N167" s="92"/>
      <c r="O167" s="92"/>
      <c r="P167" s="97">
        <f>SUM($P$168:$P$170)</f>
        <v>0</v>
      </c>
      <c r="Q167" s="92"/>
      <c r="R167" s="97">
        <f>SUM($R$168:$R$170)</f>
        <v>0</v>
      </c>
      <c r="S167" s="92"/>
      <c r="T167" s="98">
        <f>SUM($T$168:$T$170)</f>
        <v>0.09587999999999999</v>
      </c>
      <c r="AR167" s="99" t="s">
        <v>39</v>
      </c>
      <c r="AT167" s="99" t="s">
        <v>36</v>
      </c>
      <c r="AU167" s="99" t="s">
        <v>8</v>
      </c>
      <c r="AY167" s="99" t="s">
        <v>81</v>
      </c>
      <c r="BK167" s="100">
        <f>SUM($BK$168:$BK$170)</f>
        <v>0</v>
      </c>
    </row>
    <row r="168" spans="2:65" s="5" customFormat="1" ht="15.75" customHeight="1">
      <c r="B168" s="16"/>
      <c r="C168" s="103" t="s">
        <v>103</v>
      </c>
      <c r="D168" s="103" t="s">
        <v>84</v>
      </c>
      <c r="E168" s="104" t="s">
        <v>641</v>
      </c>
      <c r="F168" s="105" t="s">
        <v>642</v>
      </c>
      <c r="G168" s="106" t="s">
        <v>128</v>
      </c>
      <c r="H168" s="107">
        <v>3.525</v>
      </c>
      <c r="I168" s="108"/>
      <c r="J168" s="109">
        <f>ROUND($I$168*$H$168,2)</f>
        <v>0</v>
      </c>
      <c r="K168" s="105" t="s">
        <v>129</v>
      </c>
      <c r="L168" s="32"/>
      <c r="M168" s="110"/>
      <c r="N168" s="111" t="s">
        <v>26</v>
      </c>
      <c r="O168" s="17"/>
      <c r="P168" s="17"/>
      <c r="Q168" s="112">
        <v>0</v>
      </c>
      <c r="R168" s="112">
        <f>$Q$168*$H$168</f>
        <v>0</v>
      </c>
      <c r="S168" s="112">
        <v>0.0272</v>
      </c>
      <c r="T168" s="113">
        <f>$S$168*$H$168</f>
        <v>0.09587999999999999</v>
      </c>
      <c r="AR168" s="47" t="s">
        <v>86</v>
      </c>
      <c r="AT168" s="47" t="s">
        <v>84</v>
      </c>
      <c r="AU168" s="47" t="s">
        <v>39</v>
      </c>
      <c r="AY168" s="5" t="s">
        <v>81</v>
      </c>
      <c r="BE168" s="114">
        <f>IF($N$168="základní",$J$168,0)</f>
        <v>0</v>
      </c>
      <c r="BF168" s="114">
        <f>IF($N$168="snížená",$J$168,0)</f>
        <v>0</v>
      </c>
      <c r="BG168" s="114">
        <f>IF($N$168="zákl. přenesená",$J$168,0)</f>
        <v>0</v>
      </c>
      <c r="BH168" s="114">
        <f>IF($N$168="sníž. přenesená",$J$168,0)</f>
        <v>0</v>
      </c>
      <c r="BI168" s="114">
        <f>IF($N$168="nulová",$J$168,0)</f>
        <v>0</v>
      </c>
      <c r="BJ168" s="47" t="s">
        <v>8</v>
      </c>
      <c r="BK168" s="114">
        <f>ROUND($I$168*$H$168,2)</f>
        <v>0</v>
      </c>
      <c r="BL168" s="47" t="s">
        <v>86</v>
      </c>
      <c r="BM168" s="47" t="s">
        <v>696</v>
      </c>
    </row>
    <row r="169" spans="2:47" s="5" customFormat="1" ht="16.5" customHeight="1">
      <c r="B169" s="16"/>
      <c r="C169" s="17"/>
      <c r="D169" s="115" t="s">
        <v>87</v>
      </c>
      <c r="E169" s="17"/>
      <c r="F169" s="116" t="s">
        <v>644</v>
      </c>
      <c r="G169" s="17"/>
      <c r="H169" s="17"/>
      <c r="J169" s="17"/>
      <c r="K169" s="17"/>
      <c r="L169" s="32"/>
      <c r="M169" s="35"/>
      <c r="N169" s="17"/>
      <c r="O169" s="17"/>
      <c r="P169" s="17"/>
      <c r="Q169" s="17"/>
      <c r="R169" s="17"/>
      <c r="S169" s="17"/>
      <c r="T169" s="36"/>
      <c r="AT169" s="5" t="s">
        <v>87</v>
      </c>
      <c r="AU169" s="5" t="s">
        <v>39</v>
      </c>
    </row>
    <row r="170" spans="2:51" s="5" customFormat="1" ht="15.75" customHeight="1">
      <c r="B170" s="128"/>
      <c r="C170" s="129"/>
      <c r="D170" s="127" t="s">
        <v>130</v>
      </c>
      <c r="E170" s="129"/>
      <c r="F170" s="130" t="s">
        <v>697</v>
      </c>
      <c r="G170" s="129"/>
      <c r="H170" s="131">
        <v>3.525</v>
      </c>
      <c r="J170" s="129"/>
      <c r="K170" s="129"/>
      <c r="L170" s="132"/>
      <c r="M170" s="133"/>
      <c r="N170" s="129"/>
      <c r="O170" s="129"/>
      <c r="P170" s="129"/>
      <c r="Q170" s="129"/>
      <c r="R170" s="129"/>
      <c r="S170" s="129"/>
      <c r="T170" s="134"/>
      <c r="AT170" s="135" t="s">
        <v>130</v>
      </c>
      <c r="AU170" s="135" t="s">
        <v>39</v>
      </c>
      <c r="AV170" s="135" t="s">
        <v>39</v>
      </c>
      <c r="AW170" s="135" t="s">
        <v>61</v>
      </c>
      <c r="AX170" s="135" t="s">
        <v>37</v>
      </c>
      <c r="AY170" s="135" t="s">
        <v>81</v>
      </c>
    </row>
    <row r="171" spans="2:63" s="90" customFormat="1" ht="30.75" customHeight="1">
      <c r="B171" s="91"/>
      <c r="C171" s="92"/>
      <c r="D171" s="92" t="s">
        <v>36</v>
      </c>
      <c r="E171" s="101" t="s">
        <v>271</v>
      </c>
      <c r="F171" s="101" t="s">
        <v>272</v>
      </c>
      <c r="G171" s="92"/>
      <c r="H171" s="92"/>
      <c r="J171" s="102">
        <f>$BK$171</f>
        <v>0</v>
      </c>
      <c r="K171" s="92"/>
      <c r="L171" s="95"/>
      <c r="M171" s="96"/>
      <c r="N171" s="92"/>
      <c r="O171" s="92"/>
      <c r="P171" s="97">
        <f>SUM($P$172:$P$182)</f>
        <v>0</v>
      </c>
      <c r="Q171" s="92"/>
      <c r="R171" s="97">
        <f>SUM($R$172:$R$182)</f>
        <v>0.03679125</v>
      </c>
      <c r="S171" s="92"/>
      <c r="T171" s="98">
        <f>SUM($T$172:$T$182)</f>
        <v>0</v>
      </c>
      <c r="AR171" s="99" t="s">
        <v>39</v>
      </c>
      <c r="AT171" s="99" t="s">
        <v>36</v>
      </c>
      <c r="AU171" s="99" t="s">
        <v>8</v>
      </c>
      <c r="AY171" s="99" t="s">
        <v>81</v>
      </c>
      <c r="BK171" s="100">
        <f>SUM($BK$172:$BK$182)</f>
        <v>0</v>
      </c>
    </row>
    <row r="172" spans="2:65" s="5" customFormat="1" ht="15.75" customHeight="1">
      <c r="B172" s="16"/>
      <c r="C172" s="103" t="s">
        <v>105</v>
      </c>
      <c r="D172" s="103" t="s">
        <v>84</v>
      </c>
      <c r="E172" s="104" t="s">
        <v>274</v>
      </c>
      <c r="F172" s="105" t="s">
        <v>275</v>
      </c>
      <c r="G172" s="106" t="s">
        <v>128</v>
      </c>
      <c r="H172" s="107">
        <v>51.795</v>
      </c>
      <c r="I172" s="108"/>
      <c r="J172" s="109">
        <f>ROUND($I$172*$H$172,2)</f>
        <v>0</v>
      </c>
      <c r="K172" s="105" t="s">
        <v>129</v>
      </c>
      <c r="L172" s="32"/>
      <c r="M172" s="110"/>
      <c r="N172" s="111" t="s">
        <v>26</v>
      </c>
      <c r="O172" s="17"/>
      <c r="P172" s="17"/>
      <c r="Q172" s="112">
        <v>1E-05</v>
      </c>
      <c r="R172" s="112">
        <f>$Q$172*$H$172</f>
        <v>0.0005179500000000001</v>
      </c>
      <c r="S172" s="112">
        <v>0</v>
      </c>
      <c r="T172" s="113">
        <f>$S$172*$H$172</f>
        <v>0</v>
      </c>
      <c r="AR172" s="47" t="s">
        <v>86</v>
      </c>
      <c r="AT172" s="47" t="s">
        <v>84</v>
      </c>
      <c r="AU172" s="47" t="s">
        <v>39</v>
      </c>
      <c r="AY172" s="5" t="s">
        <v>81</v>
      </c>
      <c r="BE172" s="114">
        <f>IF($N$172="základní",$J$172,0)</f>
        <v>0</v>
      </c>
      <c r="BF172" s="114">
        <f>IF($N$172="snížená",$J$172,0)</f>
        <v>0</v>
      </c>
      <c r="BG172" s="114">
        <f>IF($N$172="zákl. přenesená",$J$172,0)</f>
        <v>0</v>
      </c>
      <c r="BH172" s="114">
        <f>IF($N$172="sníž. přenesená",$J$172,0)</f>
        <v>0</v>
      </c>
      <c r="BI172" s="114">
        <f>IF($N$172="nulová",$J$172,0)</f>
        <v>0</v>
      </c>
      <c r="BJ172" s="47" t="s">
        <v>8</v>
      </c>
      <c r="BK172" s="114">
        <f>ROUND($I$172*$H$172,2)</f>
        <v>0</v>
      </c>
      <c r="BL172" s="47" t="s">
        <v>86</v>
      </c>
      <c r="BM172" s="47" t="s">
        <v>698</v>
      </c>
    </row>
    <row r="173" spans="2:47" s="5" customFormat="1" ht="16.5" customHeight="1">
      <c r="B173" s="16"/>
      <c r="C173" s="17"/>
      <c r="D173" s="115" t="s">
        <v>87</v>
      </c>
      <c r="E173" s="17"/>
      <c r="F173" s="116" t="s">
        <v>276</v>
      </c>
      <c r="G173" s="17"/>
      <c r="H173" s="17"/>
      <c r="J173" s="17"/>
      <c r="K173" s="17"/>
      <c r="L173" s="32"/>
      <c r="M173" s="35"/>
      <c r="N173" s="17"/>
      <c r="O173" s="17"/>
      <c r="P173" s="17"/>
      <c r="Q173" s="17"/>
      <c r="R173" s="17"/>
      <c r="S173" s="17"/>
      <c r="T173" s="36"/>
      <c r="AT173" s="5" t="s">
        <v>87</v>
      </c>
      <c r="AU173" s="5" t="s">
        <v>39</v>
      </c>
    </row>
    <row r="174" spans="2:51" s="5" customFormat="1" ht="15.75" customHeight="1">
      <c r="B174" s="128"/>
      <c r="C174" s="129"/>
      <c r="D174" s="127" t="s">
        <v>130</v>
      </c>
      <c r="E174" s="129"/>
      <c r="F174" s="130" t="s">
        <v>659</v>
      </c>
      <c r="G174" s="129"/>
      <c r="H174" s="131">
        <v>51.795</v>
      </c>
      <c r="J174" s="129"/>
      <c r="K174" s="129"/>
      <c r="L174" s="132"/>
      <c r="M174" s="133"/>
      <c r="N174" s="129"/>
      <c r="O174" s="129"/>
      <c r="P174" s="129"/>
      <c r="Q174" s="129"/>
      <c r="R174" s="129"/>
      <c r="S174" s="129"/>
      <c r="T174" s="134"/>
      <c r="AT174" s="135" t="s">
        <v>130</v>
      </c>
      <c r="AU174" s="135" t="s">
        <v>39</v>
      </c>
      <c r="AV174" s="135" t="s">
        <v>39</v>
      </c>
      <c r="AW174" s="135" t="s">
        <v>61</v>
      </c>
      <c r="AX174" s="135" t="s">
        <v>37</v>
      </c>
      <c r="AY174" s="135" t="s">
        <v>81</v>
      </c>
    </row>
    <row r="175" spans="2:65" s="5" customFormat="1" ht="15.75" customHeight="1">
      <c r="B175" s="16"/>
      <c r="C175" s="103" t="s">
        <v>96</v>
      </c>
      <c r="D175" s="103" t="s">
        <v>84</v>
      </c>
      <c r="E175" s="104" t="s">
        <v>384</v>
      </c>
      <c r="F175" s="105" t="s">
        <v>385</v>
      </c>
      <c r="G175" s="106" t="s">
        <v>128</v>
      </c>
      <c r="H175" s="107">
        <v>78.855</v>
      </c>
      <c r="I175" s="108"/>
      <c r="J175" s="109">
        <f>ROUND($I$175*$H$175,2)</f>
        <v>0</v>
      </c>
      <c r="K175" s="105" t="s">
        <v>129</v>
      </c>
      <c r="L175" s="32"/>
      <c r="M175" s="110"/>
      <c r="N175" s="111" t="s">
        <v>26</v>
      </c>
      <c r="O175" s="17"/>
      <c r="P175" s="17"/>
      <c r="Q175" s="112">
        <v>0.0002</v>
      </c>
      <c r="R175" s="112">
        <f>$Q$175*$H$175</f>
        <v>0.015771</v>
      </c>
      <c r="S175" s="112">
        <v>0</v>
      </c>
      <c r="T175" s="113">
        <f>$S$175*$H$175</f>
        <v>0</v>
      </c>
      <c r="AR175" s="47" t="s">
        <v>86</v>
      </c>
      <c r="AT175" s="47" t="s">
        <v>84</v>
      </c>
      <c r="AU175" s="47" t="s">
        <v>39</v>
      </c>
      <c r="AY175" s="5" t="s">
        <v>81</v>
      </c>
      <c r="BE175" s="114">
        <f>IF($N$175="základní",$J$175,0)</f>
        <v>0</v>
      </c>
      <c r="BF175" s="114">
        <f>IF($N$175="snížená",$J$175,0)</f>
        <v>0</v>
      </c>
      <c r="BG175" s="114">
        <f>IF($N$175="zákl. přenesená",$J$175,0)</f>
        <v>0</v>
      </c>
      <c r="BH175" s="114">
        <f>IF($N$175="sníž. přenesená",$J$175,0)</f>
        <v>0</v>
      </c>
      <c r="BI175" s="114">
        <f>IF($N$175="nulová",$J$175,0)</f>
        <v>0</v>
      </c>
      <c r="BJ175" s="47" t="s">
        <v>8</v>
      </c>
      <c r="BK175" s="114">
        <f>ROUND($I$175*$H$175,2)</f>
        <v>0</v>
      </c>
      <c r="BL175" s="47" t="s">
        <v>86</v>
      </c>
      <c r="BM175" s="47" t="s">
        <v>699</v>
      </c>
    </row>
    <row r="176" spans="2:47" s="5" customFormat="1" ht="16.5" customHeight="1">
      <c r="B176" s="16"/>
      <c r="C176" s="17"/>
      <c r="D176" s="115" t="s">
        <v>87</v>
      </c>
      <c r="E176" s="17"/>
      <c r="F176" s="116" t="s">
        <v>387</v>
      </c>
      <c r="G176" s="17"/>
      <c r="H176" s="17"/>
      <c r="J176" s="17"/>
      <c r="K176" s="17"/>
      <c r="L176" s="32"/>
      <c r="M176" s="35"/>
      <c r="N176" s="17"/>
      <c r="O176" s="17"/>
      <c r="P176" s="17"/>
      <c r="Q176" s="17"/>
      <c r="R176" s="17"/>
      <c r="S176" s="17"/>
      <c r="T176" s="36"/>
      <c r="AT176" s="5" t="s">
        <v>87</v>
      </c>
      <c r="AU176" s="5" t="s">
        <v>39</v>
      </c>
    </row>
    <row r="177" spans="2:51" s="5" customFormat="1" ht="15.75" customHeight="1">
      <c r="B177" s="128"/>
      <c r="C177" s="129"/>
      <c r="D177" s="127" t="s">
        <v>130</v>
      </c>
      <c r="E177" s="129"/>
      <c r="F177" s="130" t="s">
        <v>657</v>
      </c>
      <c r="G177" s="129"/>
      <c r="H177" s="131">
        <v>27.06</v>
      </c>
      <c r="J177" s="129"/>
      <c r="K177" s="129"/>
      <c r="L177" s="132"/>
      <c r="M177" s="133"/>
      <c r="N177" s="129"/>
      <c r="O177" s="129"/>
      <c r="P177" s="129"/>
      <c r="Q177" s="129"/>
      <c r="R177" s="129"/>
      <c r="S177" s="129"/>
      <c r="T177" s="134"/>
      <c r="AT177" s="135" t="s">
        <v>130</v>
      </c>
      <c r="AU177" s="135" t="s">
        <v>39</v>
      </c>
      <c r="AV177" s="135" t="s">
        <v>39</v>
      </c>
      <c r="AW177" s="135" t="s">
        <v>61</v>
      </c>
      <c r="AX177" s="135" t="s">
        <v>37</v>
      </c>
      <c r="AY177" s="135" t="s">
        <v>81</v>
      </c>
    </row>
    <row r="178" spans="2:51" s="5" customFormat="1" ht="15.75" customHeight="1">
      <c r="B178" s="128"/>
      <c r="C178" s="129"/>
      <c r="D178" s="127" t="s">
        <v>130</v>
      </c>
      <c r="E178" s="129"/>
      <c r="F178" s="130" t="s">
        <v>659</v>
      </c>
      <c r="G178" s="129"/>
      <c r="H178" s="131">
        <v>51.795</v>
      </c>
      <c r="J178" s="129"/>
      <c r="K178" s="129"/>
      <c r="L178" s="132"/>
      <c r="M178" s="133"/>
      <c r="N178" s="129"/>
      <c r="O178" s="129"/>
      <c r="P178" s="129"/>
      <c r="Q178" s="129"/>
      <c r="R178" s="129"/>
      <c r="S178" s="129"/>
      <c r="T178" s="134"/>
      <c r="AT178" s="135" t="s">
        <v>130</v>
      </c>
      <c r="AU178" s="135" t="s">
        <v>39</v>
      </c>
      <c r="AV178" s="135" t="s">
        <v>39</v>
      </c>
      <c r="AW178" s="135" t="s">
        <v>61</v>
      </c>
      <c r="AX178" s="135" t="s">
        <v>37</v>
      </c>
      <c r="AY178" s="135" t="s">
        <v>81</v>
      </c>
    </row>
    <row r="179" spans="2:65" s="5" customFormat="1" ht="15.75" customHeight="1">
      <c r="B179" s="16"/>
      <c r="C179" s="103" t="s">
        <v>2</v>
      </c>
      <c r="D179" s="103" t="s">
        <v>84</v>
      </c>
      <c r="E179" s="104" t="s">
        <v>278</v>
      </c>
      <c r="F179" s="105" t="s">
        <v>279</v>
      </c>
      <c r="G179" s="106" t="s">
        <v>128</v>
      </c>
      <c r="H179" s="107">
        <v>78.855</v>
      </c>
      <c r="I179" s="108"/>
      <c r="J179" s="109">
        <f>ROUND($I$179*$H$179,2)</f>
        <v>0</v>
      </c>
      <c r="K179" s="105" t="s">
        <v>129</v>
      </c>
      <c r="L179" s="32"/>
      <c r="M179" s="110"/>
      <c r="N179" s="111" t="s">
        <v>26</v>
      </c>
      <c r="O179" s="17"/>
      <c r="P179" s="17"/>
      <c r="Q179" s="112">
        <v>0.00026</v>
      </c>
      <c r="R179" s="112">
        <f>$Q$179*$H$179</f>
        <v>0.020502299999999998</v>
      </c>
      <c r="S179" s="112">
        <v>0</v>
      </c>
      <c r="T179" s="113">
        <f>$S$179*$H$179</f>
        <v>0</v>
      </c>
      <c r="AR179" s="47" t="s">
        <v>86</v>
      </c>
      <c r="AT179" s="47" t="s">
        <v>84</v>
      </c>
      <c r="AU179" s="47" t="s">
        <v>39</v>
      </c>
      <c r="AY179" s="5" t="s">
        <v>81</v>
      </c>
      <c r="BE179" s="114">
        <f>IF($N$179="základní",$J$179,0)</f>
        <v>0</v>
      </c>
      <c r="BF179" s="114">
        <f>IF($N$179="snížená",$J$179,0)</f>
        <v>0</v>
      </c>
      <c r="BG179" s="114">
        <f>IF($N$179="zákl. přenesená",$J$179,0)</f>
        <v>0</v>
      </c>
      <c r="BH179" s="114">
        <f>IF($N$179="sníž. přenesená",$J$179,0)</f>
        <v>0</v>
      </c>
      <c r="BI179" s="114">
        <f>IF($N$179="nulová",$J$179,0)</f>
        <v>0</v>
      </c>
      <c r="BJ179" s="47" t="s">
        <v>8</v>
      </c>
      <c r="BK179" s="114">
        <f>ROUND($I$179*$H$179,2)</f>
        <v>0</v>
      </c>
      <c r="BL179" s="47" t="s">
        <v>86</v>
      </c>
      <c r="BM179" s="47" t="s">
        <v>700</v>
      </c>
    </row>
    <row r="180" spans="2:47" s="5" customFormat="1" ht="27" customHeight="1">
      <c r="B180" s="16"/>
      <c r="C180" s="17"/>
      <c r="D180" s="115" t="s">
        <v>87</v>
      </c>
      <c r="E180" s="17"/>
      <c r="F180" s="116" t="s">
        <v>280</v>
      </c>
      <c r="G180" s="17"/>
      <c r="H180" s="17"/>
      <c r="J180" s="17"/>
      <c r="K180" s="17"/>
      <c r="L180" s="32"/>
      <c r="M180" s="35"/>
      <c r="N180" s="17"/>
      <c r="O180" s="17"/>
      <c r="P180" s="17"/>
      <c r="Q180" s="17"/>
      <c r="R180" s="17"/>
      <c r="S180" s="17"/>
      <c r="T180" s="36"/>
      <c r="AT180" s="5" t="s">
        <v>87</v>
      </c>
      <c r="AU180" s="5" t="s">
        <v>39</v>
      </c>
    </row>
    <row r="181" spans="2:51" s="5" customFormat="1" ht="15.75" customHeight="1">
      <c r="B181" s="128"/>
      <c r="C181" s="129"/>
      <c r="D181" s="127" t="s">
        <v>130</v>
      </c>
      <c r="E181" s="129"/>
      <c r="F181" s="130" t="s">
        <v>657</v>
      </c>
      <c r="G181" s="129"/>
      <c r="H181" s="131">
        <v>27.06</v>
      </c>
      <c r="J181" s="129"/>
      <c r="K181" s="129"/>
      <c r="L181" s="132"/>
      <c r="M181" s="133"/>
      <c r="N181" s="129"/>
      <c r="O181" s="129"/>
      <c r="P181" s="129"/>
      <c r="Q181" s="129"/>
      <c r="R181" s="129"/>
      <c r="S181" s="129"/>
      <c r="T181" s="134"/>
      <c r="AT181" s="135" t="s">
        <v>130</v>
      </c>
      <c r="AU181" s="135" t="s">
        <v>39</v>
      </c>
      <c r="AV181" s="135" t="s">
        <v>39</v>
      </c>
      <c r="AW181" s="135" t="s">
        <v>61</v>
      </c>
      <c r="AX181" s="135" t="s">
        <v>37</v>
      </c>
      <c r="AY181" s="135" t="s">
        <v>81</v>
      </c>
    </row>
    <row r="182" spans="2:51" s="5" customFormat="1" ht="15.75" customHeight="1">
      <c r="B182" s="128"/>
      <c r="C182" s="129"/>
      <c r="D182" s="127" t="s">
        <v>130</v>
      </c>
      <c r="E182" s="129"/>
      <c r="F182" s="130" t="s">
        <v>659</v>
      </c>
      <c r="G182" s="129"/>
      <c r="H182" s="131">
        <v>51.795</v>
      </c>
      <c r="J182" s="129"/>
      <c r="K182" s="129"/>
      <c r="L182" s="132"/>
      <c r="M182" s="133"/>
      <c r="N182" s="129"/>
      <c r="O182" s="129"/>
      <c r="P182" s="129"/>
      <c r="Q182" s="129"/>
      <c r="R182" s="129"/>
      <c r="S182" s="129"/>
      <c r="T182" s="134"/>
      <c r="AT182" s="135" t="s">
        <v>130</v>
      </c>
      <c r="AU182" s="135" t="s">
        <v>39</v>
      </c>
      <c r="AV182" s="135" t="s">
        <v>39</v>
      </c>
      <c r="AW182" s="135" t="s">
        <v>61</v>
      </c>
      <c r="AX182" s="135" t="s">
        <v>37</v>
      </c>
      <c r="AY182" s="135" t="s">
        <v>81</v>
      </c>
    </row>
    <row r="183" spans="2:63" s="90" customFormat="1" ht="30.75" customHeight="1">
      <c r="B183" s="91"/>
      <c r="C183" s="92"/>
      <c r="D183" s="92" t="s">
        <v>36</v>
      </c>
      <c r="E183" s="101" t="s">
        <v>284</v>
      </c>
      <c r="F183" s="101" t="s">
        <v>285</v>
      </c>
      <c r="G183" s="92"/>
      <c r="H183" s="92"/>
      <c r="J183" s="102">
        <f>$BK$183</f>
        <v>0</v>
      </c>
      <c r="K183" s="92"/>
      <c r="L183" s="95"/>
      <c r="M183" s="96"/>
      <c r="N183" s="92"/>
      <c r="O183" s="92"/>
      <c r="P183" s="97">
        <f>SUM($P$184:$P$193)</f>
        <v>0</v>
      </c>
      <c r="Q183" s="92"/>
      <c r="R183" s="97">
        <f>SUM($R$184:$R$193)</f>
        <v>0.0073668</v>
      </c>
      <c r="S183" s="92"/>
      <c r="T183" s="98">
        <f>SUM($T$184:$T$193)</f>
        <v>0</v>
      </c>
      <c r="AR183" s="99" t="s">
        <v>39</v>
      </c>
      <c r="AT183" s="99" t="s">
        <v>36</v>
      </c>
      <c r="AU183" s="99" t="s">
        <v>8</v>
      </c>
      <c r="AY183" s="99" t="s">
        <v>81</v>
      </c>
      <c r="BK183" s="100">
        <f>SUM($BK$184:$BK$193)</f>
        <v>0</v>
      </c>
    </row>
    <row r="184" spans="2:65" s="5" customFormat="1" ht="15.75" customHeight="1">
      <c r="B184" s="16"/>
      <c r="C184" s="103" t="s">
        <v>127</v>
      </c>
      <c r="D184" s="103" t="s">
        <v>84</v>
      </c>
      <c r="E184" s="104" t="s">
        <v>286</v>
      </c>
      <c r="F184" s="105" t="s">
        <v>287</v>
      </c>
      <c r="G184" s="106" t="s">
        <v>128</v>
      </c>
      <c r="H184" s="107">
        <v>21.049</v>
      </c>
      <c r="I184" s="108"/>
      <c r="J184" s="109">
        <f>ROUND($I$184*$H$184,2)</f>
        <v>0</v>
      </c>
      <c r="K184" s="105" t="s">
        <v>129</v>
      </c>
      <c r="L184" s="32"/>
      <c r="M184" s="110"/>
      <c r="N184" s="111" t="s">
        <v>26</v>
      </c>
      <c r="O184" s="17"/>
      <c r="P184" s="17"/>
      <c r="Q184" s="112">
        <v>0</v>
      </c>
      <c r="R184" s="112">
        <f>$Q$184*$H$184</f>
        <v>0</v>
      </c>
      <c r="S184" s="112">
        <v>0</v>
      </c>
      <c r="T184" s="113">
        <f>$S$184*$H$184</f>
        <v>0</v>
      </c>
      <c r="AR184" s="47" t="s">
        <v>86</v>
      </c>
      <c r="AT184" s="47" t="s">
        <v>84</v>
      </c>
      <c r="AU184" s="47" t="s">
        <v>39</v>
      </c>
      <c r="AY184" s="5" t="s">
        <v>81</v>
      </c>
      <c r="BE184" s="114">
        <f>IF($N$184="základní",$J$184,0)</f>
        <v>0</v>
      </c>
      <c r="BF184" s="114">
        <f>IF($N$184="snížená",$J$184,0)</f>
        <v>0</v>
      </c>
      <c r="BG184" s="114">
        <f>IF($N$184="zákl. přenesená",$J$184,0)</f>
        <v>0</v>
      </c>
      <c r="BH184" s="114">
        <f>IF($N$184="sníž. přenesená",$J$184,0)</f>
        <v>0</v>
      </c>
      <c r="BI184" s="114">
        <f>IF($N$184="nulová",$J$184,0)</f>
        <v>0</v>
      </c>
      <c r="BJ184" s="47" t="s">
        <v>8</v>
      </c>
      <c r="BK184" s="114">
        <f>ROUND($I$184*$H$184,2)</f>
        <v>0</v>
      </c>
      <c r="BL184" s="47" t="s">
        <v>86</v>
      </c>
      <c r="BM184" s="47" t="s">
        <v>701</v>
      </c>
    </row>
    <row r="185" spans="2:47" s="5" customFormat="1" ht="16.5" customHeight="1">
      <c r="B185" s="16"/>
      <c r="C185" s="17"/>
      <c r="D185" s="115" t="s">
        <v>87</v>
      </c>
      <c r="E185" s="17"/>
      <c r="F185" s="116" t="s">
        <v>288</v>
      </c>
      <c r="G185" s="17"/>
      <c r="H185" s="17"/>
      <c r="J185" s="17"/>
      <c r="K185" s="17"/>
      <c r="L185" s="32"/>
      <c r="M185" s="35"/>
      <c r="N185" s="17"/>
      <c r="O185" s="17"/>
      <c r="P185" s="17"/>
      <c r="Q185" s="17"/>
      <c r="R185" s="17"/>
      <c r="S185" s="17"/>
      <c r="T185" s="36"/>
      <c r="AT185" s="5" t="s">
        <v>87</v>
      </c>
      <c r="AU185" s="5" t="s">
        <v>39</v>
      </c>
    </row>
    <row r="186" spans="2:51" s="5" customFormat="1" ht="15.75" customHeight="1">
      <c r="B186" s="128"/>
      <c r="C186" s="129"/>
      <c r="D186" s="127" t="s">
        <v>130</v>
      </c>
      <c r="E186" s="129"/>
      <c r="F186" s="130" t="s">
        <v>702</v>
      </c>
      <c r="G186" s="129"/>
      <c r="H186" s="131">
        <v>5.423</v>
      </c>
      <c r="J186" s="129"/>
      <c r="K186" s="129"/>
      <c r="L186" s="132"/>
      <c r="M186" s="133"/>
      <c r="N186" s="129"/>
      <c r="O186" s="129"/>
      <c r="P186" s="129"/>
      <c r="Q186" s="129"/>
      <c r="R186" s="129"/>
      <c r="S186" s="129"/>
      <c r="T186" s="134"/>
      <c r="AT186" s="135" t="s">
        <v>130</v>
      </c>
      <c r="AU186" s="135" t="s">
        <v>39</v>
      </c>
      <c r="AV186" s="135" t="s">
        <v>39</v>
      </c>
      <c r="AW186" s="135" t="s">
        <v>61</v>
      </c>
      <c r="AX186" s="135" t="s">
        <v>37</v>
      </c>
      <c r="AY186" s="135" t="s">
        <v>81</v>
      </c>
    </row>
    <row r="187" spans="2:51" s="5" customFormat="1" ht="15.75" customHeight="1">
      <c r="B187" s="128"/>
      <c r="C187" s="129"/>
      <c r="D187" s="127" t="s">
        <v>130</v>
      </c>
      <c r="E187" s="129"/>
      <c r="F187" s="130" t="s">
        <v>703</v>
      </c>
      <c r="G187" s="129"/>
      <c r="H187" s="131">
        <v>13.298</v>
      </c>
      <c r="J187" s="129"/>
      <c r="K187" s="129"/>
      <c r="L187" s="132"/>
      <c r="M187" s="133"/>
      <c r="N187" s="129"/>
      <c r="O187" s="129"/>
      <c r="P187" s="129"/>
      <c r="Q187" s="129"/>
      <c r="R187" s="129"/>
      <c r="S187" s="129"/>
      <c r="T187" s="134"/>
      <c r="AT187" s="135" t="s">
        <v>130</v>
      </c>
      <c r="AU187" s="135" t="s">
        <v>39</v>
      </c>
      <c r="AV187" s="135" t="s">
        <v>39</v>
      </c>
      <c r="AW187" s="135" t="s">
        <v>61</v>
      </c>
      <c r="AX187" s="135" t="s">
        <v>37</v>
      </c>
      <c r="AY187" s="135" t="s">
        <v>81</v>
      </c>
    </row>
    <row r="188" spans="2:51" s="5" customFormat="1" ht="15.75" customHeight="1">
      <c r="B188" s="128"/>
      <c r="C188" s="129"/>
      <c r="D188" s="127" t="s">
        <v>130</v>
      </c>
      <c r="E188" s="129"/>
      <c r="F188" s="130" t="s">
        <v>704</v>
      </c>
      <c r="G188" s="129"/>
      <c r="H188" s="131">
        <v>2.328</v>
      </c>
      <c r="J188" s="129"/>
      <c r="K188" s="129"/>
      <c r="L188" s="132"/>
      <c r="M188" s="133"/>
      <c r="N188" s="129"/>
      <c r="O188" s="129"/>
      <c r="P188" s="129"/>
      <c r="Q188" s="129"/>
      <c r="R188" s="129"/>
      <c r="S188" s="129"/>
      <c r="T188" s="134"/>
      <c r="AT188" s="135" t="s">
        <v>130</v>
      </c>
      <c r="AU188" s="135" t="s">
        <v>39</v>
      </c>
      <c r="AV188" s="135" t="s">
        <v>39</v>
      </c>
      <c r="AW188" s="135" t="s">
        <v>61</v>
      </c>
      <c r="AX188" s="135" t="s">
        <v>37</v>
      </c>
      <c r="AY188" s="135" t="s">
        <v>81</v>
      </c>
    </row>
    <row r="189" spans="2:65" s="5" customFormat="1" ht="15.75" customHeight="1">
      <c r="B189" s="16"/>
      <c r="C189" s="117" t="s">
        <v>125</v>
      </c>
      <c r="D189" s="117" t="s">
        <v>88</v>
      </c>
      <c r="E189" s="118" t="s">
        <v>289</v>
      </c>
      <c r="F189" s="119" t="s">
        <v>290</v>
      </c>
      <c r="G189" s="120" t="s">
        <v>291</v>
      </c>
      <c r="H189" s="121">
        <v>5.262</v>
      </c>
      <c r="I189" s="122"/>
      <c r="J189" s="123">
        <f>ROUND($I$189*$H$189,2)</f>
        <v>0</v>
      </c>
      <c r="K189" s="119" t="s">
        <v>129</v>
      </c>
      <c r="L189" s="124"/>
      <c r="M189" s="125"/>
      <c r="N189" s="126" t="s">
        <v>26</v>
      </c>
      <c r="O189" s="17"/>
      <c r="P189" s="17"/>
      <c r="Q189" s="112">
        <v>0.0014</v>
      </c>
      <c r="R189" s="112">
        <f>$Q$189*$H$189</f>
        <v>0.0073668</v>
      </c>
      <c r="S189" s="112">
        <v>0</v>
      </c>
      <c r="T189" s="113">
        <f>$S$189*$H$189</f>
        <v>0</v>
      </c>
      <c r="AR189" s="47" t="s">
        <v>90</v>
      </c>
      <c r="AT189" s="47" t="s">
        <v>88</v>
      </c>
      <c r="AU189" s="47" t="s">
        <v>39</v>
      </c>
      <c r="AY189" s="5" t="s">
        <v>81</v>
      </c>
      <c r="BE189" s="114">
        <f>IF($N$189="základní",$J$189,0)</f>
        <v>0</v>
      </c>
      <c r="BF189" s="114">
        <f>IF($N$189="snížená",$J$189,0)</f>
        <v>0</v>
      </c>
      <c r="BG189" s="114">
        <f>IF($N$189="zákl. přenesená",$J$189,0)</f>
        <v>0</v>
      </c>
      <c r="BH189" s="114">
        <f>IF($N$189="sníž. přenesená",$J$189,0)</f>
        <v>0</v>
      </c>
      <c r="BI189" s="114">
        <f>IF($N$189="nulová",$J$189,0)</f>
        <v>0</v>
      </c>
      <c r="BJ189" s="47" t="s">
        <v>8</v>
      </c>
      <c r="BK189" s="114">
        <f>ROUND($I$189*$H$189,2)</f>
        <v>0</v>
      </c>
      <c r="BL189" s="47" t="s">
        <v>86</v>
      </c>
      <c r="BM189" s="47" t="s">
        <v>705</v>
      </c>
    </row>
    <row r="190" spans="2:47" s="5" customFormat="1" ht="16.5" customHeight="1">
      <c r="B190" s="16"/>
      <c r="C190" s="17"/>
      <c r="D190" s="115" t="s">
        <v>87</v>
      </c>
      <c r="E190" s="17"/>
      <c r="F190" s="116" t="s">
        <v>395</v>
      </c>
      <c r="G190" s="17"/>
      <c r="H190" s="17"/>
      <c r="J190" s="17"/>
      <c r="K190" s="17"/>
      <c r="L190" s="32"/>
      <c r="M190" s="35"/>
      <c r="N190" s="17"/>
      <c r="O190" s="17"/>
      <c r="P190" s="17"/>
      <c r="Q190" s="17"/>
      <c r="R190" s="17"/>
      <c r="S190" s="17"/>
      <c r="T190" s="36"/>
      <c r="AT190" s="5" t="s">
        <v>87</v>
      </c>
      <c r="AU190" s="5" t="s">
        <v>39</v>
      </c>
    </row>
    <row r="191" spans="2:51" s="5" customFormat="1" ht="15.75" customHeight="1">
      <c r="B191" s="128"/>
      <c r="C191" s="129"/>
      <c r="D191" s="127" t="s">
        <v>130</v>
      </c>
      <c r="E191" s="129"/>
      <c r="F191" s="130" t="s">
        <v>706</v>
      </c>
      <c r="G191" s="129"/>
      <c r="H191" s="131">
        <v>1.356</v>
      </c>
      <c r="J191" s="129"/>
      <c r="K191" s="129"/>
      <c r="L191" s="132"/>
      <c r="M191" s="133"/>
      <c r="N191" s="129"/>
      <c r="O191" s="129"/>
      <c r="P191" s="129"/>
      <c r="Q191" s="129"/>
      <c r="R191" s="129"/>
      <c r="S191" s="129"/>
      <c r="T191" s="134"/>
      <c r="AT191" s="135" t="s">
        <v>130</v>
      </c>
      <c r="AU191" s="135" t="s">
        <v>39</v>
      </c>
      <c r="AV191" s="135" t="s">
        <v>39</v>
      </c>
      <c r="AW191" s="135" t="s">
        <v>61</v>
      </c>
      <c r="AX191" s="135" t="s">
        <v>37</v>
      </c>
      <c r="AY191" s="135" t="s">
        <v>81</v>
      </c>
    </row>
    <row r="192" spans="2:51" s="5" customFormat="1" ht="15.75" customHeight="1">
      <c r="B192" s="128"/>
      <c r="C192" s="129"/>
      <c r="D192" s="127" t="s">
        <v>130</v>
      </c>
      <c r="E192" s="129"/>
      <c r="F192" s="130" t="s">
        <v>707</v>
      </c>
      <c r="G192" s="129"/>
      <c r="H192" s="131">
        <v>3.324</v>
      </c>
      <c r="J192" s="129"/>
      <c r="K192" s="129"/>
      <c r="L192" s="132"/>
      <c r="M192" s="133"/>
      <c r="N192" s="129"/>
      <c r="O192" s="129"/>
      <c r="P192" s="129"/>
      <c r="Q192" s="129"/>
      <c r="R192" s="129"/>
      <c r="S192" s="129"/>
      <c r="T192" s="134"/>
      <c r="AT192" s="135" t="s">
        <v>130</v>
      </c>
      <c r="AU192" s="135" t="s">
        <v>39</v>
      </c>
      <c r="AV192" s="135" t="s">
        <v>39</v>
      </c>
      <c r="AW192" s="135" t="s">
        <v>61</v>
      </c>
      <c r="AX192" s="135" t="s">
        <v>37</v>
      </c>
      <c r="AY192" s="135" t="s">
        <v>81</v>
      </c>
    </row>
    <row r="193" spans="2:51" s="5" customFormat="1" ht="15.75" customHeight="1">
      <c r="B193" s="128"/>
      <c r="C193" s="129"/>
      <c r="D193" s="127" t="s">
        <v>130</v>
      </c>
      <c r="E193" s="129"/>
      <c r="F193" s="130" t="s">
        <v>708</v>
      </c>
      <c r="G193" s="129"/>
      <c r="H193" s="131">
        <v>0.582</v>
      </c>
      <c r="J193" s="129"/>
      <c r="K193" s="129"/>
      <c r="L193" s="132"/>
      <c r="M193" s="136"/>
      <c r="N193" s="137"/>
      <c r="O193" s="137"/>
      <c r="P193" s="137"/>
      <c r="Q193" s="137"/>
      <c r="R193" s="137"/>
      <c r="S193" s="137"/>
      <c r="T193" s="138"/>
      <c r="AT193" s="135" t="s">
        <v>130</v>
      </c>
      <c r="AU193" s="135" t="s">
        <v>39</v>
      </c>
      <c r="AV193" s="135" t="s">
        <v>39</v>
      </c>
      <c r="AW193" s="135" t="s">
        <v>61</v>
      </c>
      <c r="AX193" s="135" t="s">
        <v>37</v>
      </c>
      <c r="AY193" s="135" t="s">
        <v>81</v>
      </c>
    </row>
    <row r="194" spans="2:12" s="5" customFormat="1" ht="7.5" customHeight="1">
      <c r="B194" s="27"/>
      <c r="C194" s="28"/>
      <c r="D194" s="28"/>
      <c r="E194" s="28"/>
      <c r="F194" s="28"/>
      <c r="G194" s="28"/>
      <c r="H194" s="28"/>
      <c r="I194" s="59"/>
      <c r="J194" s="28"/>
      <c r="K194" s="28"/>
      <c r="L194" s="32"/>
    </row>
    <row r="313" s="2" customFormat="1" ht="14.25" customHeight="1"/>
  </sheetData>
  <sheetProtection password="CC35" sheet="1" objects="1" scenarios="1" formatColumns="0" formatRows="0" sort="0" autoFilter="0"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4"/>
      <c r="B1" s="141"/>
      <c r="C1" s="141"/>
      <c r="D1" s="140" t="s">
        <v>0</v>
      </c>
      <c r="E1" s="141"/>
      <c r="F1" s="142" t="s">
        <v>796</v>
      </c>
      <c r="G1" s="220" t="s">
        <v>797</v>
      </c>
      <c r="H1" s="220"/>
      <c r="I1" s="141"/>
      <c r="J1" s="142" t="s">
        <v>798</v>
      </c>
      <c r="K1" s="140" t="s">
        <v>54</v>
      </c>
      <c r="L1" s="142" t="s">
        <v>799</v>
      </c>
      <c r="M1" s="142"/>
      <c r="N1" s="142"/>
      <c r="O1" s="142"/>
      <c r="P1" s="142"/>
      <c r="Q1" s="142"/>
      <c r="R1" s="142"/>
      <c r="S1" s="142"/>
      <c r="T1" s="142"/>
      <c r="U1" s="139"/>
      <c r="V1" s="13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2"/>
      <c r="L2" s="221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2" t="s">
        <v>53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45"/>
      <c r="J3" s="7"/>
      <c r="K3" s="8"/>
      <c r="AT3" s="2" t="s">
        <v>39</v>
      </c>
    </row>
    <row r="4" spans="2:46" s="2" customFormat="1" ht="37.5" customHeight="1">
      <c r="B4" s="9"/>
      <c r="C4" s="10"/>
      <c r="D4" s="11" t="s">
        <v>55</v>
      </c>
      <c r="E4" s="10"/>
      <c r="F4" s="10"/>
      <c r="G4" s="10"/>
      <c r="H4" s="10"/>
      <c r="J4" s="10"/>
      <c r="K4" s="12"/>
      <c r="M4" s="13" t="s">
        <v>4</v>
      </c>
      <c r="AT4" s="2" t="s">
        <v>1</v>
      </c>
    </row>
    <row r="5" spans="2:11" s="2" customFormat="1" ht="7.5" customHeight="1">
      <c r="B5" s="9"/>
      <c r="C5" s="10"/>
      <c r="D5" s="10"/>
      <c r="E5" s="10"/>
      <c r="F5" s="10"/>
      <c r="G5" s="10"/>
      <c r="H5" s="10"/>
      <c r="J5" s="10"/>
      <c r="K5" s="12"/>
    </row>
    <row r="6" spans="2:11" s="2" customFormat="1" ht="15.75" customHeight="1">
      <c r="B6" s="9"/>
      <c r="C6" s="10"/>
      <c r="D6" s="15" t="s">
        <v>5</v>
      </c>
      <c r="E6" s="10"/>
      <c r="F6" s="10"/>
      <c r="G6" s="10"/>
      <c r="H6" s="10"/>
      <c r="J6" s="10"/>
      <c r="K6" s="12"/>
    </row>
    <row r="7" spans="2:11" s="2" customFormat="1" ht="15.75" customHeight="1">
      <c r="B7" s="9"/>
      <c r="C7" s="10"/>
      <c r="D7" s="10"/>
      <c r="E7" s="223" t="e">
        <f>#REF!</f>
        <v>#REF!</v>
      </c>
      <c r="F7" s="224"/>
      <c r="G7" s="224"/>
      <c r="H7" s="224"/>
      <c r="J7" s="10"/>
      <c r="K7" s="12"/>
    </row>
    <row r="8" spans="2:11" s="5" customFormat="1" ht="15.75" customHeight="1">
      <c r="B8" s="16"/>
      <c r="C8" s="17"/>
      <c r="D8" s="15" t="s">
        <v>56</v>
      </c>
      <c r="E8" s="17"/>
      <c r="F8" s="17"/>
      <c r="G8" s="17"/>
      <c r="H8" s="17"/>
      <c r="J8" s="17"/>
      <c r="K8" s="18"/>
    </row>
    <row r="9" spans="2:11" s="5" customFormat="1" ht="37.5" customHeight="1">
      <c r="B9" s="16"/>
      <c r="C9" s="17"/>
      <c r="D9" s="17"/>
      <c r="E9" s="218" t="s">
        <v>709</v>
      </c>
      <c r="F9" s="219"/>
      <c r="G9" s="219"/>
      <c r="H9" s="219"/>
      <c r="J9" s="17"/>
      <c r="K9" s="18"/>
    </row>
    <row r="10" spans="2:11" s="5" customFormat="1" ht="14.25" customHeight="1">
      <c r="B10" s="16"/>
      <c r="C10" s="17"/>
      <c r="D10" s="17"/>
      <c r="E10" s="17"/>
      <c r="F10" s="17"/>
      <c r="G10" s="17"/>
      <c r="H10" s="17"/>
      <c r="J10" s="17"/>
      <c r="K10" s="18"/>
    </row>
    <row r="11" spans="2:11" s="5" customFormat="1" ht="15" customHeight="1">
      <c r="B11" s="16"/>
      <c r="C11" s="17"/>
      <c r="D11" s="15" t="s">
        <v>6</v>
      </c>
      <c r="E11" s="17"/>
      <c r="F11" s="14"/>
      <c r="G11" s="17"/>
      <c r="H11" s="17"/>
      <c r="I11" s="46" t="s">
        <v>7</v>
      </c>
      <c r="J11" s="14"/>
      <c r="K11" s="18"/>
    </row>
    <row r="12" spans="2:11" s="5" customFormat="1" ht="15" customHeight="1">
      <c r="B12" s="16"/>
      <c r="C12" s="17"/>
      <c r="D12" s="15" t="s">
        <v>9</v>
      </c>
      <c r="E12" s="17"/>
      <c r="F12" s="14" t="s">
        <v>10</v>
      </c>
      <c r="G12" s="17"/>
      <c r="H12" s="17"/>
      <c r="I12" s="46" t="s">
        <v>11</v>
      </c>
      <c r="J12" s="33" t="e">
        <f>#REF!</f>
        <v>#REF!</v>
      </c>
      <c r="K12" s="18"/>
    </row>
    <row r="13" spans="2:11" s="5" customFormat="1" ht="12" customHeight="1">
      <c r="B13" s="16"/>
      <c r="C13" s="17"/>
      <c r="D13" s="17"/>
      <c r="E13" s="17"/>
      <c r="F13" s="17"/>
      <c r="G13" s="17"/>
      <c r="H13" s="17"/>
      <c r="J13" s="17"/>
      <c r="K13" s="18"/>
    </row>
    <row r="14" spans="2:11" s="5" customFormat="1" ht="15" customHeight="1">
      <c r="B14" s="16"/>
      <c r="C14" s="17"/>
      <c r="D14" s="15" t="s">
        <v>13</v>
      </c>
      <c r="E14" s="17"/>
      <c r="F14" s="17"/>
      <c r="G14" s="17"/>
      <c r="H14" s="17"/>
      <c r="I14" s="46" t="s">
        <v>14</v>
      </c>
      <c r="J14" s="14"/>
      <c r="K14" s="18"/>
    </row>
    <row r="15" spans="2:11" s="5" customFormat="1" ht="18.75" customHeight="1">
      <c r="B15" s="16"/>
      <c r="C15" s="17"/>
      <c r="D15" s="17"/>
      <c r="E15" s="14" t="s">
        <v>15</v>
      </c>
      <c r="F15" s="17"/>
      <c r="G15" s="17"/>
      <c r="H15" s="17"/>
      <c r="I15" s="46" t="s">
        <v>16</v>
      </c>
      <c r="J15" s="14"/>
      <c r="K15" s="18"/>
    </row>
    <row r="16" spans="2:11" s="5" customFormat="1" ht="7.5" customHeight="1">
      <c r="B16" s="16"/>
      <c r="C16" s="17"/>
      <c r="D16" s="17"/>
      <c r="E16" s="17"/>
      <c r="F16" s="17"/>
      <c r="G16" s="17"/>
      <c r="H16" s="17"/>
      <c r="J16" s="17"/>
      <c r="K16" s="18"/>
    </row>
    <row r="17" spans="2:11" s="5" customFormat="1" ht="15" customHeight="1">
      <c r="B17" s="16"/>
      <c r="C17" s="17"/>
      <c r="D17" s="15" t="s">
        <v>17</v>
      </c>
      <c r="E17" s="17"/>
      <c r="F17" s="17"/>
      <c r="G17" s="17"/>
      <c r="H17" s="17"/>
      <c r="I17" s="46" t="s">
        <v>14</v>
      </c>
      <c r="J17" s="14" t="e">
        <f>IF(#REF!="Vyplň údaj","",IF(#REF!="","",#REF!))</f>
        <v>#REF!</v>
      </c>
      <c r="K17" s="18"/>
    </row>
    <row r="18" spans="2:11" s="5" customFormat="1" ht="18.75" customHeight="1">
      <c r="B18" s="16"/>
      <c r="C18" s="17"/>
      <c r="D18" s="17"/>
      <c r="E18" s="14" t="e">
        <f>IF(#REF!="Vyplň údaj","",IF(#REF!="","",#REF!))</f>
        <v>#REF!</v>
      </c>
      <c r="F18" s="17"/>
      <c r="G18" s="17"/>
      <c r="H18" s="17"/>
      <c r="I18" s="46" t="s">
        <v>16</v>
      </c>
      <c r="J18" s="14" t="e">
        <f>IF(#REF!="Vyplň údaj","",IF(#REF!="","",#REF!))</f>
        <v>#REF!</v>
      </c>
      <c r="K18" s="18"/>
    </row>
    <row r="19" spans="2:11" s="5" customFormat="1" ht="7.5" customHeight="1">
      <c r="B19" s="16"/>
      <c r="C19" s="17"/>
      <c r="D19" s="17"/>
      <c r="E19" s="17"/>
      <c r="F19" s="17"/>
      <c r="G19" s="17"/>
      <c r="H19" s="17"/>
      <c r="J19" s="17"/>
      <c r="K19" s="18"/>
    </row>
    <row r="20" spans="2:11" s="5" customFormat="1" ht="15" customHeight="1">
      <c r="B20" s="16"/>
      <c r="C20" s="17"/>
      <c r="D20" s="15" t="s">
        <v>18</v>
      </c>
      <c r="E20" s="17"/>
      <c r="F20" s="17"/>
      <c r="G20" s="17"/>
      <c r="H20" s="17"/>
      <c r="I20" s="46" t="s">
        <v>14</v>
      </c>
      <c r="J20" s="14"/>
      <c r="K20" s="18"/>
    </row>
    <row r="21" spans="2:11" s="5" customFormat="1" ht="18.75" customHeight="1">
      <c r="B21" s="16"/>
      <c r="C21" s="17"/>
      <c r="D21" s="17"/>
      <c r="E21" s="14" t="s">
        <v>19</v>
      </c>
      <c r="F21" s="17"/>
      <c r="G21" s="17"/>
      <c r="H21" s="17"/>
      <c r="I21" s="46" t="s">
        <v>16</v>
      </c>
      <c r="J21" s="14"/>
      <c r="K21" s="18"/>
    </row>
    <row r="22" spans="2:11" s="5" customFormat="1" ht="7.5" customHeight="1">
      <c r="B22" s="16"/>
      <c r="C22" s="17"/>
      <c r="D22" s="17"/>
      <c r="E22" s="17"/>
      <c r="F22" s="17"/>
      <c r="G22" s="17"/>
      <c r="H22" s="17"/>
      <c r="J22" s="17"/>
      <c r="K22" s="18"/>
    </row>
    <row r="23" spans="2:11" s="5" customFormat="1" ht="15" customHeight="1">
      <c r="B23" s="16"/>
      <c r="C23" s="17"/>
      <c r="D23" s="15" t="s">
        <v>20</v>
      </c>
      <c r="E23" s="17"/>
      <c r="F23" s="17"/>
      <c r="G23" s="17"/>
      <c r="H23" s="17"/>
      <c r="J23" s="17"/>
      <c r="K23" s="18"/>
    </row>
    <row r="24" spans="2:11" s="47" customFormat="1" ht="15.75" customHeight="1">
      <c r="B24" s="48"/>
      <c r="C24" s="49"/>
      <c r="D24" s="49"/>
      <c r="E24" s="225"/>
      <c r="F24" s="226"/>
      <c r="G24" s="226"/>
      <c r="H24" s="226"/>
      <c r="J24" s="49"/>
      <c r="K24" s="50"/>
    </row>
    <row r="25" spans="2:11" s="5" customFormat="1" ht="7.5" customHeight="1">
      <c r="B25" s="16"/>
      <c r="C25" s="17"/>
      <c r="D25" s="17"/>
      <c r="E25" s="17"/>
      <c r="F25" s="17"/>
      <c r="G25" s="17"/>
      <c r="H25" s="17"/>
      <c r="J25" s="17"/>
      <c r="K25" s="18"/>
    </row>
    <row r="26" spans="2:11" s="5" customFormat="1" ht="7.5" customHeight="1">
      <c r="B26" s="16"/>
      <c r="C26" s="17"/>
      <c r="D26" s="41"/>
      <c r="E26" s="41"/>
      <c r="F26" s="41"/>
      <c r="G26" s="41"/>
      <c r="H26" s="41"/>
      <c r="I26" s="34"/>
      <c r="J26" s="41"/>
      <c r="K26" s="51"/>
    </row>
    <row r="27" spans="2:11" s="5" customFormat="1" ht="26.25" customHeight="1">
      <c r="B27" s="16"/>
      <c r="C27" s="17"/>
      <c r="D27" s="52" t="s">
        <v>21</v>
      </c>
      <c r="E27" s="17"/>
      <c r="F27" s="17"/>
      <c r="G27" s="17"/>
      <c r="H27" s="17"/>
      <c r="J27" s="43">
        <f>ROUNDUP($J$90,2)</f>
        <v>0</v>
      </c>
      <c r="K27" s="18"/>
    </row>
    <row r="28" spans="2:11" s="5" customFormat="1" ht="7.5" customHeight="1">
      <c r="B28" s="16"/>
      <c r="C28" s="17"/>
      <c r="D28" s="41"/>
      <c r="E28" s="41"/>
      <c r="F28" s="41"/>
      <c r="G28" s="41"/>
      <c r="H28" s="41"/>
      <c r="I28" s="34"/>
      <c r="J28" s="41"/>
      <c r="K28" s="51"/>
    </row>
    <row r="29" spans="2:11" s="5" customFormat="1" ht="15" customHeight="1">
      <c r="B29" s="16"/>
      <c r="C29" s="17"/>
      <c r="D29" s="17"/>
      <c r="E29" s="17"/>
      <c r="F29" s="19" t="s">
        <v>23</v>
      </c>
      <c r="G29" s="17"/>
      <c r="H29" s="17"/>
      <c r="I29" s="53" t="s">
        <v>22</v>
      </c>
      <c r="J29" s="19" t="s">
        <v>24</v>
      </c>
      <c r="K29" s="18"/>
    </row>
    <row r="30" spans="2:11" s="5" customFormat="1" ht="15" customHeight="1">
      <c r="B30" s="16"/>
      <c r="C30" s="17"/>
      <c r="D30" s="20" t="s">
        <v>25</v>
      </c>
      <c r="E30" s="20" t="s">
        <v>26</v>
      </c>
      <c r="F30" s="54">
        <f>ROUNDUP(SUM($BE$90:$BE$233),2)</f>
        <v>0</v>
      </c>
      <c r="G30" s="17"/>
      <c r="H30" s="17"/>
      <c r="I30" s="55">
        <v>0.21</v>
      </c>
      <c r="J30" s="54">
        <f>ROUNDUP(SUM($BE$90:$BE$233)*$I$30,1)</f>
        <v>0</v>
      </c>
      <c r="K30" s="18"/>
    </row>
    <row r="31" spans="2:11" s="5" customFormat="1" ht="15" customHeight="1">
      <c r="B31" s="16"/>
      <c r="C31" s="17"/>
      <c r="D31" s="17"/>
      <c r="E31" s="20" t="s">
        <v>27</v>
      </c>
      <c r="F31" s="54">
        <f>ROUNDUP(SUM($BF$90:$BF$233),2)</f>
        <v>0</v>
      </c>
      <c r="G31" s="17"/>
      <c r="H31" s="17"/>
      <c r="I31" s="55">
        <v>0.15</v>
      </c>
      <c r="J31" s="54">
        <f>ROUNDUP(SUM($BF$90:$BF$233)*$I$31,1)</f>
        <v>0</v>
      </c>
      <c r="K31" s="18"/>
    </row>
    <row r="32" spans="2:11" s="5" customFormat="1" ht="15" customHeight="1" hidden="1">
      <c r="B32" s="16"/>
      <c r="C32" s="17"/>
      <c r="D32" s="17"/>
      <c r="E32" s="20" t="s">
        <v>28</v>
      </c>
      <c r="F32" s="54">
        <f>ROUNDUP(SUM($BG$90:$BG$233),2)</f>
        <v>0</v>
      </c>
      <c r="G32" s="17"/>
      <c r="H32" s="17"/>
      <c r="I32" s="55">
        <v>0.21</v>
      </c>
      <c r="J32" s="54">
        <v>0</v>
      </c>
      <c r="K32" s="18"/>
    </row>
    <row r="33" spans="2:11" s="5" customFormat="1" ht="15" customHeight="1" hidden="1">
      <c r="B33" s="16"/>
      <c r="C33" s="17"/>
      <c r="D33" s="17"/>
      <c r="E33" s="20" t="s">
        <v>29</v>
      </c>
      <c r="F33" s="54">
        <f>ROUNDUP(SUM($BH$90:$BH$233),2)</f>
        <v>0</v>
      </c>
      <c r="G33" s="17"/>
      <c r="H33" s="17"/>
      <c r="I33" s="55">
        <v>0.15</v>
      </c>
      <c r="J33" s="54">
        <v>0</v>
      </c>
      <c r="K33" s="18"/>
    </row>
    <row r="34" spans="2:11" s="5" customFormat="1" ht="15" customHeight="1" hidden="1">
      <c r="B34" s="16"/>
      <c r="C34" s="17"/>
      <c r="D34" s="17"/>
      <c r="E34" s="20" t="s">
        <v>30</v>
      </c>
      <c r="F34" s="54">
        <f>ROUNDUP(SUM($BI$90:$BI$233),2)</f>
        <v>0</v>
      </c>
      <c r="G34" s="17"/>
      <c r="H34" s="17"/>
      <c r="I34" s="55">
        <v>0</v>
      </c>
      <c r="J34" s="54">
        <v>0</v>
      </c>
      <c r="K34" s="18"/>
    </row>
    <row r="35" spans="2:11" s="5" customFormat="1" ht="7.5" customHeight="1">
      <c r="B35" s="16"/>
      <c r="C35" s="17"/>
      <c r="D35" s="17"/>
      <c r="E35" s="17"/>
      <c r="F35" s="17"/>
      <c r="G35" s="17"/>
      <c r="H35" s="17"/>
      <c r="J35" s="17"/>
      <c r="K35" s="18"/>
    </row>
    <row r="36" spans="2:11" s="5" customFormat="1" ht="26.25" customHeight="1">
      <c r="B36" s="16"/>
      <c r="C36" s="21"/>
      <c r="D36" s="22" t="s">
        <v>31</v>
      </c>
      <c r="E36" s="23"/>
      <c r="F36" s="23"/>
      <c r="G36" s="56" t="s">
        <v>32</v>
      </c>
      <c r="H36" s="24" t="s">
        <v>33</v>
      </c>
      <c r="I36" s="57"/>
      <c r="J36" s="25">
        <f>ROUNDUP(SUM($J$27:$J$34),2)</f>
        <v>0</v>
      </c>
      <c r="K36" s="58"/>
    </row>
    <row r="37" spans="2:11" s="5" customFormat="1" ht="15" customHeight="1">
      <c r="B37" s="27"/>
      <c r="C37" s="28"/>
      <c r="D37" s="28"/>
      <c r="E37" s="28"/>
      <c r="F37" s="28"/>
      <c r="G37" s="28"/>
      <c r="H37" s="28"/>
      <c r="I37" s="59"/>
      <c r="J37" s="28"/>
      <c r="K37" s="29"/>
    </row>
    <row r="41" spans="2:11" s="5" customFormat="1" ht="7.5" customHeight="1">
      <c r="B41" s="60"/>
      <c r="C41" s="61"/>
      <c r="D41" s="61"/>
      <c r="E41" s="61"/>
      <c r="F41" s="61"/>
      <c r="G41" s="61"/>
      <c r="H41" s="61"/>
      <c r="I41" s="61"/>
      <c r="J41" s="61"/>
      <c r="K41" s="62"/>
    </row>
    <row r="42" spans="2:11" s="5" customFormat="1" ht="37.5" customHeight="1">
      <c r="B42" s="16"/>
      <c r="C42" s="11" t="s">
        <v>57</v>
      </c>
      <c r="D42" s="17"/>
      <c r="E42" s="17"/>
      <c r="F42" s="17"/>
      <c r="G42" s="17"/>
      <c r="H42" s="17"/>
      <c r="J42" s="17"/>
      <c r="K42" s="18"/>
    </row>
    <row r="43" spans="2:11" s="5" customFormat="1" ht="7.5" customHeight="1">
      <c r="B43" s="16"/>
      <c r="C43" s="17"/>
      <c r="D43" s="17"/>
      <c r="E43" s="17"/>
      <c r="F43" s="17"/>
      <c r="G43" s="17"/>
      <c r="H43" s="17"/>
      <c r="J43" s="17"/>
      <c r="K43" s="18"/>
    </row>
    <row r="44" spans="2:11" s="5" customFormat="1" ht="15" customHeight="1">
      <c r="B44" s="16"/>
      <c r="C44" s="15" t="s">
        <v>5</v>
      </c>
      <c r="D44" s="17"/>
      <c r="E44" s="17"/>
      <c r="F44" s="17"/>
      <c r="G44" s="17"/>
      <c r="H44" s="17"/>
      <c r="J44" s="17"/>
      <c r="K44" s="18"/>
    </row>
    <row r="45" spans="2:11" s="5" customFormat="1" ht="16.5" customHeight="1">
      <c r="B45" s="16"/>
      <c r="C45" s="17"/>
      <c r="D45" s="17"/>
      <c r="E45" s="223" t="e">
        <f>$E$7</f>
        <v>#REF!</v>
      </c>
      <c r="F45" s="219"/>
      <c r="G45" s="219"/>
      <c r="H45" s="219"/>
      <c r="J45" s="17"/>
      <c r="K45" s="18"/>
    </row>
    <row r="46" spans="2:11" s="5" customFormat="1" ht="15" customHeight="1">
      <c r="B46" s="16"/>
      <c r="C46" s="15" t="s">
        <v>56</v>
      </c>
      <c r="D46" s="17"/>
      <c r="E46" s="17"/>
      <c r="F46" s="17"/>
      <c r="G46" s="17"/>
      <c r="H46" s="17"/>
      <c r="J46" s="17"/>
      <c r="K46" s="18"/>
    </row>
    <row r="47" spans="2:11" s="5" customFormat="1" ht="19.5" customHeight="1">
      <c r="B47" s="16"/>
      <c r="C47" s="17"/>
      <c r="D47" s="17"/>
      <c r="E47" s="218" t="str">
        <f>$E$9</f>
        <v>26 - SO 02 - TŘÍDÍRNA</v>
      </c>
      <c r="F47" s="219"/>
      <c r="G47" s="219"/>
      <c r="H47" s="219"/>
      <c r="J47" s="17"/>
      <c r="K47" s="18"/>
    </row>
    <row r="48" spans="2:11" s="5" customFormat="1" ht="7.5" customHeight="1">
      <c r="B48" s="16"/>
      <c r="C48" s="17"/>
      <c r="D48" s="17"/>
      <c r="E48" s="17"/>
      <c r="F48" s="17"/>
      <c r="G48" s="17"/>
      <c r="H48" s="17"/>
      <c r="J48" s="17"/>
      <c r="K48" s="18"/>
    </row>
    <row r="49" spans="2:11" s="5" customFormat="1" ht="18.75" customHeight="1">
      <c r="B49" s="16"/>
      <c r="C49" s="15" t="s">
        <v>9</v>
      </c>
      <c r="D49" s="17"/>
      <c r="E49" s="17"/>
      <c r="F49" s="14" t="str">
        <f>$F$12</f>
        <v>Komořany</v>
      </c>
      <c r="G49" s="17"/>
      <c r="H49" s="17"/>
      <c r="I49" s="46" t="s">
        <v>11</v>
      </c>
      <c r="J49" s="33" t="e">
        <f>IF($J$12="","",$J$12)</f>
        <v>#REF!</v>
      </c>
      <c r="K49" s="18"/>
    </row>
    <row r="50" spans="2:11" s="5" customFormat="1" ht="7.5" customHeight="1">
      <c r="B50" s="16"/>
      <c r="C50" s="17"/>
      <c r="D50" s="17"/>
      <c r="E50" s="17"/>
      <c r="F50" s="17"/>
      <c r="G50" s="17"/>
      <c r="H50" s="17"/>
      <c r="J50" s="17"/>
      <c r="K50" s="18"/>
    </row>
    <row r="51" spans="2:11" s="5" customFormat="1" ht="15.75" customHeight="1">
      <c r="B51" s="16"/>
      <c r="C51" s="15" t="s">
        <v>13</v>
      </c>
      <c r="D51" s="17"/>
      <c r="E51" s="17"/>
      <c r="F51" s="14" t="str">
        <f>$E$15</f>
        <v>Severní energetická a.s.</v>
      </c>
      <c r="G51" s="17"/>
      <c r="H51" s="17"/>
      <c r="I51" s="46" t="s">
        <v>18</v>
      </c>
      <c r="J51" s="14" t="str">
        <f>$E$21</f>
        <v>Ing. Vlastimil Brabec</v>
      </c>
      <c r="K51" s="18"/>
    </row>
    <row r="52" spans="2:11" s="5" customFormat="1" ht="15" customHeight="1">
      <c r="B52" s="16"/>
      <c r="C52" s="15" t="s">
        <v>17</v>
      </c>
      <c r="D52" s="17"/>
      <c r="E52" s="17"/>
      <c r="F52" s="14" t="e">
        <f>IF($E$18="","",$E$18)</f>
        <v>#REF!</v>
      </c>
      <c r="G52" s="17"/>
      <c r="H52" s="17"/>
      <c r="J52" s="17"/>
      <c r="K52" s="18"/>
    </row>
    <row r="53" spans="2:11" s="5" customFormat="1" ht="11.25" customHeight="1">
      <c r="B53" s="16"/>
      <c r="C53" s="17"/>
      <c r="D53" s="17"/>
      <c r="E53" s="17"/>
      <c r="F53" s="17"/>
      <c r="G53" s="17"/>
      <c r="H53" s="17"/>
      <c r="J53" s="17"/>
      <c r="K53" s="18"/>
    </row>
    <row r="54" spans="2:11" s="5" customFormat="1" ht="30" customHeight="1">
      <c r="B54" s="16"/>
      <c r="C54" s="63" t="s">
        <v>58</v>
      </c>
      <c r="D54" s="21"/>
      <c r="E54" s="21"/>
      <c r="F54" s="21"/>
      <c r="G54" s="21"/>
      <c r="H54" s="21"/>
      <c r="I54" s="64"/>
      <c r="J54" s="65" t="s">
        <v>59</v>
      </c>
      <c r="K54" s="26"/>
    </row>
    <row r="55" spans="2:11" s="5" customFormat="1" ht="11.25" customHeight="1">
      <c r="B55" s="16"/>
      <c r="C55" s="17"/>
      <c r="D55" s="17"/>
      <c r="E55" s="17"/>
      <c r="F55" s="17"/>
      <c r="G55" s="17"/>
      <c r="H55" s="17"/>
      <c r="J55" s="17"/>
      <c r="K55" s="18"/>
    </row>
    <row r="56" spans="2:47" s="5" customFormat="1" ht="30" customHeight="1">
      <c r="B56" s="16"/>
      <c r="C56" s="42" t="s">
        <v>60</v>
      </c>
      <c r="D56" s="17"/>
      <c r="E56" s="17"/>
      <c r="F56" s="17"/>
      <c r="G56" s="17"/>
      <c r="H56" s="17"/>
      <c r="J56" s="43">
        <f>ROUNDUP($J$90,2)</f>
        <v>0</v>
      </c>
      <c r="K56" s="18"/>
      <c r="AU56" s="5" t="s">
        <v>61</v>
      </c>
    </row>
    <row r="57" spans="2:11" s="44" customFormat="1" ht="25.5" customHeight="1">
      <c r="B57" s="66"/>
      <c r="C57" s="67"/>
      <c r="D57" s="68" t="s">
        <v>106</v>
      </c>
      <c r="E57" s="68"/>
      <c r="F57" s="68"/>
      <c r="G57" s="68"/>
      <c r="H57" s="68"/>
      <c r="I57" s="69"/>
      <c r="J57" s="70">
        <f>ROUNDUP($J$91,2)</f>
        <v>0</v>
      </c>
      <c r="K57" s="71"/>
    </row>
    <row r="58" spans="2:11" s="72" customFormat="1" ht="21" customHeight="1">
      <c r="B58" s="73"/>
      <c r="C58" s="74"/>
      <c r="D58" s="75" t="s">
        <v>109</v>
      </c>
      <c r="E58" s="75"/>
      <c r="F58" s="75"/>
      <c r="G58" s="75"/>
      <c r="H58" s="75"/>
      <c r="I58" s="76"/>
      <c r="J58" s="77">
        <f>ROUNDUP($J$92,2)</f>
        <v>0</v>
      </c>
      <c r="K58" s="78"/>
    </row>
    <row r="59" spans="2:11" s="72" customFormat="1" ht="15.75" customHeight="1">
      <c r="B59" s="73"/>
      <c r="C59" s="74"/>
      <c r="D59" s="75" t="s">
        <v>110</v>
      </c>
      <c r="E59" s="75"/>
      <c r="F59" s="75"/>
      <c r="G59" s="75"/>
      <c r="H59" s="75"/>
      <c r="I59" s="76"/>
      <c r="J59" s="77">
        <f>ROUNDUP($J$93,2)</f>
        <v>0</v>
      </c>
      <c r="K59" s="78"/>
    </row>
    <row r="60" spans="2:11" s="72" customFormat="1" ht="21" customHeight="1">
      <c r="B60" s="73"/>
      <c r="C60" s="74"/>
      <c r="D60" s="75" t="s">
        <v>111</v>
      </c>
      <c r="E60" s="75"/>
      <c r="F60" s="75"/>
      <c r="G60" s="75"/>
      <c r="H60" s="75"/>
      <c r="I60" s="76"/>
      <c r="J60" s="77">
        <f>ROUNDUP($J$110,2)</f>
        <v>0</v>
      </c>
      <c r="K60" s="78"/>
    </row>
    <row r="61" spans="2:11" s="72" customFormat="1" ht="15.75" customHeight="1">
      <c r="B61" s="73"/>
      <c r="C61" s="74"/>
      <c r="D61" s="75" t="s">
        <v>112</v>
      </c>
      <c r="E61" s="75"/>
      <c r="F61" s="75"/>
      <c r="G61" s="75"/>
      <c r="H61" s="75"/>
      <c r="I61" s="76"/>
      <c r="J61" s="77">
        <f>ROUNDUP($J$111,2)</f>
        <v>0</v>
      </c>
      <c r="K61" s="78"/>
    </row>
    <row r="62" spans="2:11" s="72" customFormat="1" ht="21" customHeight="1">
      <c r="B62" s="73"/>
      <c r="C62" s="74"/>
      <c r="D62" s="75" t="s">
        <v>113</v>
      </c>
      <c r="E62" s="75"/>
      <c r="F62" s="75"/>
      <c r="G62" s="75"/>
      <c r="H62" s="75"/>
      <c r="I62" s="76"/>
      <c r="J62" s="77">
        <f>ROUNDUP($J$119,2)</f>
        <v>0</v>
      </c>
      <c r="K62" s="78"/>
    </row>
    <row r="63" spans="2:11" s="72" customFormat="1" ht="15.75" customHeight="1">
      <c r="B63" s="73"/>
      <c r="C63" s="74"/>
      <c r="D63" s="75" t="s">
        <v>114</v>
      </c>
      <c r="E63" s="75"/>
      <c r="F63" s="75"/>
      <c r="G63" s="75"/>
      <c r="H63" s="75"/>
      <c r="I63" s="76"/>
      <c r="J63" s="77">
        <f>ROUNDUP($J$132,2)</f>
        <v>0</v>
      </c>
      <c r="K63" s="78"/>
    </row>
    <row r="64" spans="2:11" s="72" customFormat="1" ht="15.75" customHeight="1">
      <c r="B64" s="73"/>
      <c r="C64" s="74"/>
      <c r="D64" s="75" t="s">
        <v>115</v>
      </c>
      <c r="E64" s="75"/>
      <c r="F64" s="75"/>
      <c r="G64" s="75"/>
      <c r="H64" s="75"/>
      <c r="I64" s="76"/>
      <c r="J64" s="77">
        <f>ROUNDUP($J$135,2)</f>
        <v>0</v>
      </c>
      <c r="K64" s="78"/>
    </row>
    <row r="65" spans="2:11" s="44" customFormat="1" ht="25.5" customHeight="1">
      <c r="B65" s="66"/>
      <c r="C65" s="67"/>
      <c r="D65" s="68" t="s">
        <v>62</v>
      </c>
      <c r="E65" s="68"/>
      <c r="F65" s="68"/>
      <c r="G65" s="68"/>
      <c r="H65" s="68"/>
      <c r="I65" s="69"/>
      <c r="J65" s="70">
        <f>ROUNDUP($J$147,2)</f>
        <v>0</v>
      </c>
      <c r="K65" s="71"/>
    </row>
    <row r="66" spans="2:11" s="72" customFormat="1" ht="21" customHeight="1">
      <c r="B66" s="73"/>
      <c r="C66" s="74"/>
      <c r="D66" s="75" t="s">
        <v>116</v>
      </c>
      <c r="E66" s="75"/>
      <c r="F66" s="75"/>
      <c r="G66" s="75"/>
      <c r="H66" s="75"/>
      <c r="I66" s="76"/>
      <c r="J66" s="77">
        <f>ROUNDUP($J$148,2)</f>
        <v>0</v>
      </c>
      <c r="K66" s="78"/>
    </row>
    <row r="67" spans="2:11" s="72" customFormat="1" ht="21" customHeight="1">
      <c r="B67" s="73"/>
      <c r="C67" s="74"/>
      <c r="D67" s="75" t="s">
        <v>63</v>
      </c>
      <c r="E67" s="75"/>
      <c r="F67" s="75"/>
      <c r="G67" s="75"/>
      <c r="H67" s="75"/>
      <c r="I67" s="76"/>
      <c r="J67" s="77">
        <f>ROUNDUP($J$165,2)</f>
        <v>0</v>
      </c>
      <c r="K67" s="78"/>
    </row>
    <row r="68" spans="2:11" s="72" customFormat="1" ht="21" customHeight="1">
      <c r="B68" s="73"/>
      <c r="C68" s="74"/>
      <c r="D68" s="75" t="s">
        <v>118</v>
      </c>
      <c r="E68" s="75"/>
      <c r="F68" s="75"/>
      <c r="G68" s="75"/>
      <c r="H68" s="75"/>
      <c r="I68" s="76"/>
      <c r="J68" s="77">
        <f>ROUNDUP($J$186,2)</f>
        <v>0</v>
      </c>
      <c r="K68" s="78"/>
    </row>
    <row r="69" spans="2:11" s="72" customFormat="1" ht="21" customHeight="1">
      <c r="B69" s="73"/>
      <c r="C69" s="74"/>
      <c r="D69" s="75" t="s">
        <v>120</v>
      </c>
      <c r="E69" s="75"/>
      <c r="F69" s="75"/>
      <c r="G69" s="75"/>
      <c r="H69" s="75"/>
      <c r="I69" s="76"/>
      <c r="J69" s="77">
        <f>ROUNDUP($J$201,2)</f>
        <v>0</v>
      </c>
      <c r="K69" s="78"/>
    </row>
    <row r="70" spans="2:11" s="72" customFormat="1" ht="21" customHeight="1">
      <c r="B70" s="73"/>
      <c r="C70" s="74"/>
      <c r="D70" s="75" t="s">
        <v>121</v>
      </c>
      <c r="E70" s="75"/>
      <c r="F70" s="75"/>
      <c r="G70" s="75"/>
      <c r="H70" s="75"/>
      <c r="I70" s="76"/>
      <c r="J70" s="77">
        <f>ROUNDUP($J$219,2)</f>
        <v>0</v>
      </c>
      <c r="K70" s="78"/>
    </row>
    <row r="71" spans="2:11" s="5" customFormat="1" ht="22.5" customHeight="1">
      <c r="B71" s="16"/>
      <c r="C71" s="17"/>
      <c r="D71" s="17"/>
      <c r="E71" s="17"/>
      <c r="F71" s="17"/>
      <c r="G71" s="17"/>
      <c r="H71" s="17"/>
      <c r="J71" s="17"/>
      <c r="K71" s="18"/>
    </row>
    <row r="72" spans="2:11" s="5" customFormat="1" ht="7.5" customHeight="1">
      <c r="B72" s="27"/>
      <c r="C72" s="28"/>
      <c r="D72" s="28"/>
      <c r="E72" s="28"/>
      <c r="F72" s="28"/>
      <c r="G72" s="28"/>
      <c r="H72" s="28"/>
      <c r="I72" s="59"/>
      <c r="J72" s="28"/>
      <c r="K72" s="29"/>
    </row>
    <row r="76" spans="2:12" s="5" customFormat="1" ht="7.5" customHeight="1">
      <c r="B76" s="30"/>
      <c r="C76" s="31"/>
      <c r="D76" s="31"/>
      <c r="E76" s="31"/>
      <c r="F76" s="31"/>
      <c r="G76" s="31"/>
      <c r="H76" s="31"/>
      <c r="I76" s="61"/>
      <c r="J76" s="31"/>
      <c r="K76" s="31"/>
      <c r="L76" s="32"/>
    </row>
    <row r="77" spans="2:12" s="5" customFormat="1" ht="37.5" customHeight="1">
      <c r="B77" s="16"/>
      <c r="C77" s="11" t="s">
        <v>64</v>
      </c>
      <c r="D77" s="17"/>
      <c r="E77" s="17"/>
      <c r="F77" s="17"/>
      <c r="G77" s="17"/>
      <c r="H77" s="17"/>
      <c r="J77" s="17"/>
      <c r="K77" s="17"/>
      <c r="L77" s="32"/>
    </row>
    <row r="78" spans="2:12" s="5" customFormat="1" ht="7.5" customHeight="1">
      <c r="B78" s="16"/>
      <c r="C78" s="17"/>
      <c r="D78" s="17"/>
      <c r="E78" s="17"/>
      <c r="F78" s="17"/>
      <c r="G78" s="17"/>
      <c r="H78" s="17"/>
      <c r="J78" s="17"/>
      <c r="K78" s="17"/>
      <c r="L78" s="32"/>
    </row>
    <row r="79" spans="2:12" s="5" customFormat="1" ht="15" customHeight="1">
      <c r="B79" s="16"/>
      <c r="C79" s="15" t="s">
        <v>5</v>
      </c>
      <c r="D79" s="17"/>
      <c r="E79" s="17"/>
      <c r="F79" s="17"/>
      <c r="G79" s="17"/>
      <c r="H79" s="17"/>
      <c r="J79" s="17"/>
      <c r="K79" s="17"/>
      <c r="L79" s="32"/>
    </row>
    <row r="80" spans="2:12" s="5" customFormat="1" ht="16.5" customHeight="1">
      <c r="B80" s="16"/>
      <c r="C80" s="17"/>
      <c r="D80" s="17"/>
      <c r="E80" s="223" t="e">
        <f>$E$7</f>
        <v>#REF!</v>
      </c>
      <c r="F80" s="219"/>
      <c r="G80" s="219"/>
      <c r="H80" s="219"/>
      <c r="J80" s="17"/>
      <c r="K80" s="17"/>
      <c r="L80" s="32"/>
    </row>
    <row r="81" spans="2:12" s="5" customFormat="1" ht="15" customHeight="1">
      <c r="B81" s="16"/>
      <c r="C81" s="15" t="s">
        <v>56</v>
      </c>
      <c r="D81" s="17"/>
      <c r="E81" s="17"/>
      <c r="F81" s="17"/>
      <c r="G81" s="17"/>
      <c r="H81" s="17"/>
      <c r="J81" s="17"/>
      <c r="K81" s="17"/>
      <c r="L81" s="32"/>
    </row>
    <row r="82" spans="2:12" s="5" customFormat="1" ht="19.5" customHeight="1">
      <c r="B82" s="16"/>
      <c r="C82" s="17"/>
      <c r="D82" s="17"/>
      <c r="E82" s="218" t="str">
        <f>$E$9</f>
        <v>26 - SO 02 - TŘÍDÍRNA</v>
      </c>
      <c r="F82" s="219"/>
      <c r="G82" s="219"/>
      <c r="H82" s="219"/>
      <c r="J82" s="17"/>
      <c r="K82" s="17"/>
      <c r="L82" s="32"/>
    </row>
    <row r="83" spans="2:12" s="5" customFormat="1" ht="7.5" customHeight="1">
      <c r="B83" s="16"/>
      <c r="C83" s="17"/>
      <c r="D83" s="17"/>
      <c r="E83" s="17"/>
      <c r="F83" s="17"/>
      <c r="G83" s="17"/>
      <c r="H83" s="17"/>
      <c r="J83" s="17"/>
      <c r="K83" s="17"/>
      <c r="L83" s="32"/>
    </row>
    <row r="84" spans="2:12" s="5" customFormat="1" ht="18.75" customHeight="1">
      <c r="B84" s="16"/>
      <c r="C84" s="15" t="s">
        <v>9</v>
      </c>
      <c r="D84" s="17"/>
      <c r="E84" s="17"/>
      <c r="F84" s="14" t="str">
        <f>$F$12</f>
        <v>Komořany</v>
      </c>
      <c r="G84" s="17"/>
      <c r="H84" s="17"/>
      <c r="I84" s="46" t="s">
        <v>11</v>
      </c>
      <c r="J84" s="33" t="e">
        <f>IF($J$12="","",$J$12)</f>
        <v>#REF!</v>
      </c>
      <c r="K84" s="17"/>
      <c r="L84" s="32"/>
    </row>
    <row r="85" spans="2:12" s="5" customFormat="1" ht="7.5" customHeight="1">
      <c r="B85" s="16"/>
      <c r="C85" s="17"/>
      <c r="D85" s="17"/>
      <c r="E85" s="17"/>
      <c r="F85" s="17"/>
      <c r="G85" s="17"/>
      <c r="H85" s="17"/>
      <c r="J85" s="17"/>
      <c r="K85" s="17"/>
      <c r="L85" s="32"/>
    </row>
    <row r="86" spans="2:12" s="5" customFormat="1" ht="15.75" customHeight="1">
      <c r="B86" s="16"/>
      <c r="C86" s="15" t="s">
        <v>13</v>
      </c>
      <c r="D86" s="17"/>
      <c r="E86" s="17"/>
      <c r="F86" s="14" t="str">
        <f>$E$15</f>
        <v>Severní energetická a.s.</v>
      </c>
      <c r="G86" s="17"/>
      <c r="H86" s="17"/>
      <c r="I86" s="46" t="s">
        <v>18</v>
      </c>
      <c r="J86" s="14" t="str">
        <f>$E$21</f>
        <v>Ing. Vlastimil Brabec</v>
      </c>
      <c r="K86" s="17"/>
      <c r="L86" s="32"/>
    </row>
    <row r="87" spans="2:12" s="5" customFormat="1" ht="15" customHeight="1">
      <c r="B87" s="16"/>
      <c r="C87" s="15" t="s">
        <v>17</v>
      </c>
      <c r="D87" s="17"/>
      <c r="E87" s="17"/>
      <c r="F87" s="14" t="e">
        <f>IF($E$18="","",$E$18)</f>
        <v>#REF!</v>
      </c>
      <c r="G87" s="17"/>
      <c r="H87" s="17"/>
      <c r="J87" s="17"/>
      <c r="K87" s="17"/>
      <c r="L87" s="32"/>
    </row>
    <row r="88" spans="2:12" s="5" customFormat="1" ht="11.25" customHeight="1">
      <c r="B88" s="16"/>
      <c r="C88" s="17"/>
      <c r="D88" s="17"/>
      <c r="E88" s="17"/>
      <c r="F88" s="17"/>
      <c r="G88" s="17"/>
      <c r="H88" s="17"/>
      <c r="J88" s="17"/>
      <c r="K88" s="17"/>
      <c r="L88" s="32"/>
    </row>
    <row r="89" spans="2:20" s="79" customFormat="1" ht="30" customHeight="1">
      <c r="B89" s="80"/>
      <c r="C89" s="81" t="s">
        <v>65</v>
      </c>
      <c r="D89" s="82" t="s">
        <v>35</v>
      </c>
      <c r="E89" s="82" t="s">
        <v>34</v>
      </c>
      <c r="F89" s="82" t="s">
        <v>66</v>
      </c>
      <c r="G89" s="82" t="s">
        <v>67</v>
      </c>
      <c r="H89" s="82" t="s">
        <v>68</v>
      </c>
      <c r="I89" s="83" t="s">
        <v>69</v>
      </c>
      <c r="J89" s="82" t="s">
        <v>70</v>
      </c>
      <c r="K89" s="84" t="s">
        <v>71</v>
      </c>
      <c r="L89" s="85"/>
      <c r="M89" s="37" t="s">
        <v>72</v>
      </c>
      <c r="N89" s="38" t="s">
        <v>25</v>
      </c>
      <c r="O89" s="38" t="s">
        <v>73</v>
      </c>
      <c r="P89" s="38" t="s">
        <v>74</v>
      </c>
      <c r="Q89" s="38" t="s">
        <v>75</v>
      </c>
      <c r="R89" s="38" t="s">
        <v>76</v>
      </c>
      <c r="S89" s="38" t="s">
        <v>77</v>
      </c>
      <c r="T89" s="39" t="s">
        <v>78</v>
      </c>
    </row>
    <row r="90" spans="2:63" s="5" customFormat="1" ht="30" customHeight="1">
      <c r="B90" s="16"/>
      <c r="C90" s="42" t="s">
        <v>60</v>
      </c>
      <c r="D90" s="17"/>
      <c r="E90" s="17"/>
      <c r="F90" s="17"/>
      <c r="G90" s="17"/>
      <c r="H90" s="17"/>
      <c r="J90" s="86">
        <f>$BK$90</f>
        <v>0</v>
      </c>
      <c r="K90" s="17"/>
      <c r="L90" s="32"/>
      <c r="M90" s="40"/>
      <c r="N90" s="41"/>
      <c r="O90" s="41"/>
      <c r="P90" s="87">
        <f>$P$91+$P$147</f>
        <v>0</v>
      </c>
      <c r="Q90" s="41"/>
      <c r="R90" s="87">
        <f>$R$91+$R$147</f>
        <v>6.61906188</v>
      </c>
      <c r="S90" s="41"/>
      <c r="T90" s="88">
        <f>$T$91+$T$147</f>
        <v>0.321334</v>
      </c>
      <c r="AT90" s="5" t="s">
        <v>36</v>
      </c>
      <c r="AU90" s="5" t="s">
        <v>61</v>
      </c>
      <c r="BK90" s="89">
        <f>$BK$91+$BK$147</f>
        <v>0</v>
      </c>
    </row>
    <row r="91" spans="2:63" s="90" customFormat="1" ht="37.5" customHeight="1">
      <c r="B91" s="91"/>
      <c r="C91" s="92"/>
      <c r="D91" s="92" t="s">
        <v>36</v>
      </c>
      <c r="E91" s="93" t="s">
        <v>122</v>
      </c>
      <c r="F91" s="93" t="s">
        <v>123</v>
      </c>
      <c r="G91" s="92"/>
      <c r="H91" s="92"/>
      <c r="J91" s="94">
        <f>$BK$91</f>
        <v>0</v>
      </c>
      <c r="K91" s="92"/>
      <c r="L91" s="95"/>
      <c r="M91" s="96"/>
      <c r="N91" s="92"/>
      <c r="O91" s="92"/>
      <c r="P91" s="97">
        <f>$P$92+$P$110+$P$119</f>
        <v>0</v>
      </c>
      <c r="Q91" s="92"/>
      <c r="R91" s="97">
        <f>$R$92+$R$110+$R$119</f>
        <v>3.892788</v>
      </c>
      <c r="S91" s="92"/>
      <c r="T91" s="98">
        <f>$T$92+$T$110+$T$119</f>
        <v>0.09</v>
      </c>
      <c r="AR91" s="99" t="s">
        <v>8</v>
      </c>
      <c r="AT91" s="99" t="s">
        <v>36</v>
      </c>
      <c r="AU91" s="99" t="s">
        <v>37</v>
      </c>
      <c r="AY91" s="99" t="s">
        <v>81</v>
      </c>
      <c r="BK91" s="100">
        <f>$BK$92+$BK$110+$BK$119</f>
        <v>0</v>
      </c>
    </row>
    <row r="92" spans="2:63" s="90" customFormat="1" ht="21" customHeight="1">
      <c r="B92" s="91"/>
      <c r="C92" s="92"/>
      <c r="D92" s="92" t="s">
        <v>36</v>
      </c>
      <c r="E92" s="101" t="s">
        <v>94</v>
      </c>
      <c r="F92" s="101" t="s">
        <v>135</v>
      </c>
      <c r="G92" s="92"/>
      <c r="H92" s="92"/>
      <c r="J92" s="102">
        <f>$BK$92</f>
        <v>0</v>
      </c>
      <c r="K92" s="92"/>
      <c r="L92" s="95"/>
      <c r="M92" s="96"/>
      <c r="N92" s="92"/>
      <c r="O92" s="92"/>
      <c r="P92" s="97">
        <f>$P$93</f>
        <v>0</v>
      </c>
      <c r="Q92" s="92"/>
      <c r="R92" s="97">
        <f>$R$93</f>
        <v>1.4266552000000001</v>
      </c>
      <c r="S92" s="92"/>
      <c r="T92" s="98">
        <f>$T$93</f>
        <v>0</v>
      </c>
      <c r="AR92" s="99" t="s">
        <v>8</v>
      </c>
      <c r="AT92" s="99" t="s">
        <v>36</v>
      </c>
      <c r="AU92" s="99" t="s">
        <v>8</v>
      </c>
      <c r="AY92" s="99" t="s">
        <v>81</v>
      </c>
      <c r="BK92" s="100">
        <f>$BK$93</f>
        <v>0</v>
      </c>
    </row>
    <row r="93" spans="2:63" s="90" customFormat="1" ht="15.75" customHeight="1">
      <c r="B93" s="91"/>
      <c r="C93" s="92"/>
      <c r="D93" s="92" t="s">
        <v>36</v>
      </c>
      <c r="E93" s="101" t="s">
        <v>136</v>
      </c>
      <c r="F93" s="101" t="s">
        <v>137</v>
      </c>
      <c r="G93" s="92"/>
      <c r="H93" s="92"/>
      <c r="J93" s="102">
        <f>$BK$93</f>
        <v>0</v>
      </c>
      <c r="K93" s="92"/>
      <c r="L93" s="95"/>
      <c r="M93" s="96"/>
      <c r="N93" s="92"/>
      <c r="O93" s="92"/>
      <c r="P93" s="97">
        <f>SUM($P$94:$P$109)</f>
        <v>0</v>
      </c>
      <c r="Q93" s="92"/>
      <c r="R93" s="97">
        <f>SUM($R$94:$R$109)</f>
        <v>1.4266552000000001</v>
      </c>
      <c r="S93" s="92"/>
      <c r="T93" s="98">
        <f>SUM($T$94:$T$109)</f>
        <v>0</v>
      </c>
      <c r="AR93" s="99" t="s">
        <v>8</v>
      </c>
      <c r="AT93" s="99" t="s">
        <v>36</v>
      </c>
      <c r="AU93" s="99" t="s">
        <v>39</v>
      </c>
      <c r="AY93" s="99" t="s">
        <v>81</v>
      </c>
      <c r="BK93" s="100">
        <f>SUM($BK$94:$BK$109)</f>
        <v>0</v>
      </c>
    </row>
    <row r="94" spans="2:65" s="5" customFormat="1" ht="15.75" customHeight="1">
      <c r="B94" s="16"/>
      <c r="C94" s="103" t="s">
        <v>8</v>
      </c>
      <c r="D94" s="103" t="s">
        <v>84</v>
      </c>
      <c r="E94" s="104" t="s">
        <v>138</v>
      </c>
      <c r="F94" s="105" t="s">
        <v>139</v>
      </c>
      <c r="G94" s="106" t="s">
        <v>89</v>
      </c>
      <c r="H94" s="107">
        <v>5.19</v>
      </c>
      <c r="I94" s="108"/>
      <c r="J94" s="109">
        <f>ROUND($I$94*$H$94,2)</f>
        <v>0</v>
      </c>
      <c r="K94" s="105" t="s">
        <v>129</v>
      </c>
      <c r="L94" s="32"/>
      <c r="M94" s="110"/>
      <c r="N94" s="111" t="s">
        <v>26</v>
      </c>
      <c r="O94" s="17"/>
      <c r="P94" s="17"/>
      <c r="Q94" s="112">
        <v>0</v>
      </c>
      <c r="R94" s="112">
        <f>$Q$94*$H$94</f>
        <v>0</v>
      </c>
      <c r="S94" s="112">
        <v>0</v>
      </c>
      <c r="T94" s="113">
        <f>$S$94*$H$94</f>
        <v>0</v>
      </c>
      <c r="AR94" s="47" t="s">
        <v>94</v>
      </c>
      <c r="AT94" s="47" t="s">
        <v>84</v>
      </c>
      <c r="AU94" s="47" t="s">
        <v>91</v>
      </c>
      <c r="AY94" s="5" t="s">
        <v>81</v>
      </c>
      <c r="BE94" s="114">
        <f>IF($N$94="základní",$J$94,0)</f>
        <v>0</v>
      </c>
      <c r="BF94" s="114">
        <f>IF($N$94="snížená",$J$94,0)</f>
        <v>0</v>
      </c>
      <c r="BG94" s="114">
        <f>IF($N$94="zákl. přenesená",$J$94,0)</f>
        <v>0</v>
      </c>
      <c r="BH94" s="114">
        <f>IF($N$94="sníž. přenesená",$J$94,0)</f>
        <v>0</v>
      </c>
      <c r="BI94" s="114">
        <f>IF($N$94="nulová",$J$94,0)</f>
        <v>0</v>
      </c>
      <c r="BJ94" s="47" t="s">
        <v>8</v>
      </c>
      <c r="BK94" s="114">
        <f>ROUND($I$94*$H$94,2)</f>
        <v>0</v>
      </c>
      <c r="BL94" s="47" t="s">
        <v>94</v>
      </c>
      <c r="BM94" s="47" t="s">
        <v>710</v>
      </c>
    </row>
    <row r="95" spans="2:47" s="5" customFormat="1" ht="27" customHeight="1">
      <c r="B95" s="16"/>
      <c r="C95" s="17"/>
      <c r="D95" s="115" t="s">
        <v>87</v>
      </c>
      <c r="E95" s="17"/>
      <c r="F95" s="116" t="s">
        <v>140</v>
      </c>
      <c r="G95" s="17"/>
      <c r="H95" s="17"/>
      <c r="J95" s="17"/>
      <c r="K95" s="17"/>
      <c r="L95" s="32"/>
      <c r="M95" s="35"/>
      <c r="N95" s="17"/>
      <c r="O95" s="17"/>
      <c r="P95" s="17"/>
      <c r="Q95" s="17"/>
      <c r="R95" s="17"/>
      <c r="S95" s="17"/>
      <c r="T95" s="36"/>
      <c r="AT95" s="5" t="s">
        <v>87</v>
      </c>
      <c r="AU95" s="5" t="s">
        <v>91</v>
      </c>
    </row>
    <row r="96" spans="2:51" s="5" customFormat="1" ht="15.75" customHeight="1">
      <c r="B96" s="128"/>
      <c r="C96" s="129"/>
      <c r="D96" s="127" t="s">
        <v>130</v>
      </c>
      <c r="E96" s="129"/>
      <c r="F96" s="130" t="s">
        <v>711</v>
      </c>
      <c r="G96" s="129"/>
      <c r="H96" s="131">
        <v>5.19</v>
      </c>
      <c r="J96" s="129"/>
      <c r="K96" s="129"/>
      <c r="L96" s="132"/>
      <c r="M96" s="133"/>
      <c r="N96" s="129"/>
      <c r="O96" s="129"/>
      <c r="P96" s="129"/>
      <c r="Q96" s="129"/>
      <c r="R96" s="129"/>
      <c r="S96" s="129"/>
      <c r="T96" s="134"/>
      <c r="AT96" s="135" t="s">
        <v>130</v>
      </c>
      <c r="AU96" s="135" t="s">
        <v>91</v>
      </c>
      <c r="AV96" s="135" t="s">
        <v>39</v>
      </c>
      <c r="AW96" s="135" t="s">
        <v>61</v>
      </c>
      <c r="AX96" s="135" t="s">
        <v>37</v>
      </c>
      <c r="AY96" s="135" t="s">
        <v>81</v>
      </c>
    </row>
    <row r="97" spans="2:65" s="5" customFormat="1" ht="15.75" customHeight="1">
      <c r="B97" s="16"/>
      <c r="C97" s="117" t="s">
        <v>39</v>
      </c>
      <c r="D97" s="117" t="s">
        <v>88</v>
      </c>
      <c r="E97" s="118" t="s">
        <v>141</v>
      </c>
      <c r="F97" s="119" t="s">
        <v>142</v>
      </c>
      <c r="G97" s="120" t="s">
        <v>128</v>
      </c>
      <c r="H97" s="121">
        <v>53.264</v>
      </c>
      <c r="I97" s="122"/>
      <c r="J97" s="123">
        <f>ROUND($I$97*$H$97,2)</f>
        <v>0</v>
      </c>
      <c r="K97" s="119"/>
      <c r="L97" s="124"/>
      <c r="M97" s="125"/>
      <c r="N97" s="126" t="s">
        <v>26</v>
      </c>
      <c r="O97" s="17"/>
      <c r="P97" s="17"/>
      <c r="Q97" s="112">
        <v>0.025</v>
      </c>
      <c r="R97" s="112">
        <f>$Q$97*$H$97</f>
        <v>1.3316000000000001</v>
      </c>
      <c r="S97" s="112">
        <v>0</v>
      </c>
      <c r="T97" s="113">
        <f>$S$97*$H$97</f>
        <v>0</v>
      </c>
      <c r="AR97" s="47" t="s">
        <v>100</v>
      </c>
      <c r="AT97" s="47" t="s">
        <v>88</v>
      </c>
      <c r="AU97" s="47" t="s">
        <v>91</v>
      </c>
      <c r="AY97" s="5" t="s">
        <v>81</v>
      </c>
      <c r="BE97" s="114">
        <f>IF($N$97="základní",$J$97,0)</f>
        <v>0</v>
      </c>
      <c r="BF97" s="114">
        <f>IF($N$97="snížená",$J$97,0)</f>
        <v>0</v>
      </c>
      <c r="BG97" s="114">
        <f>IF($N$97="zákl. přenesená",$J$97,0)</f>
        <v>0</v>
      </c>
      <c r="BH97" s="114">
        <f>IF($N$97="sníž. přenesená",$J$97,0)</f>
        <v>0</v>
      </c>
      <c r="BI97" s="114">
        <f>IF($N$97="nulová",$J$97,0)</f>
        <v>0</v>
      </c>
      <c r="BJ97" s="47" t="s">
        <v>8</v>
      </c>
      <c r="BK97" s="114">
        <f>ROUND($I$97*$H$97,2)</f>
        <v>0</v>
      </c>
      <c r="BL97" s="47" t="s">
        <v>94</v>
      </c>
      <c r="BM97" s="47" t="s">
        <v>712</v>
      </c>
    </row>
    <row r="98" spans="2:47" s="5" customFormat="1" ht="16.5" customHeight="1">
      <c r="B98" s="16"/>
      <c r="C98" s="17"/>
      <c r="D98" s="115" t="s">
        <v>87</v>
      </c>
      <c r="E98" s="17"/>
      <c r="F98" s="116" t="s">
        <v>713</v>
      </c>
      <c r="G98" s="17"/>
      <c r="H98" s="17"/>
      <c r="J98" s="17"/>
      <c r="K98" s="17"/>
      <c r="L98" s="32"/>
      <c r="M98" s="35"/>
      <c r="N98" s="17"/>
      <c r="O98" s="17"/>
      <c r="P98" s="17"/>
      <c r="Q98" s="17"/>
      <c r="R98" s="17"/>
      <c r="S98" s="17"/>
      <c r="T98" s="36"/>
      <c r="AT98" s="5" t="s">
        <v>87</v>
      </c>
      <c r="AU98" s="5" t="s">
        <v>91</v>
      </c>
    </row>
    <row r="99" spans="2:51" s="5" customFormat="1" ht="15.75" customHeight="1">
      <c r="B99" s="128"/>
      <c r="C99" s="129"/>
      <c r="D99" s="127" t="s">
        <v>130</v>
      </c>
      <c r="E99" s="129"/>
      <c r="F99" s="130" t="s">
        <v>714</v>
      </c>
      <c r="G99" s="129"/>
      <c r="H99" s="131">
        <v>1.364</v>
      </c>
      <c r="J99" s="129"/>
      <c r="K99" s="129"/>
      <c r="L99" s="132"/>
      <c r="M99" s="133"/>
      <c r="N99" s="129"/>
      <c r="O99" s="129"/>
      <c r="P99" s="129"/>
      <c r="Q99" s="129"/>
      <c r="R99" s="129"/>
      <c r="S99" s="129"/>
      <c r="T99" s="134"/>
      <c r="AT99" s="135" t="s">
        <v>130</v>
      </c>
      <c r="AU99" s="135" t="s">
        <v>91</v>
      </c>
      <c r="AV99" s="135" t="s">
        <v>39</v>
      </c>
      <c r="AW99" s="135" t="s">
        <v>61</v>
      </c>
      <c r="AX99" s="135" t="s">
        <v>37</v>
      </c>
      <c r="AY99" s="135" t="s">
        <v>81</v>
      </c>
    </row>
    <row r="100" spans="2:51" s="5" customFormat="1" ht="15.75" customHeight="1">
      <c r="B100" s="128"/>
      <c r="C100" s="129"/>
      <c r="D100" s="127" t="s">
        <v>130</v>
      </c>
      <c r="E100" s="129"/>
      <c r="F100" s="130" t="s">
        <v>715</v>
      </c>
      <c r="G100" s="129"/>
      <c r="H100" s="131">
        <v>51.9</v>
      </c>
      <c r="J100" s="129"/>
      <c r="K100" s="129"/>
      <c r="L100" s="132"/>
      <c r="M100" s="133"/>
      <c r="N100" s="129"/>
      <c r="O100" s="129"/>
      <c r="P100" s="129"/>
      <c r="Q100" s="129"/>
      <c r="R100" s="129"/>
      <c r="S100" s="129"/>
      <c r="T100" s="134"/>
      <c r="AT100" s="135" t="s">
        <v>130</v>
      </c>
      <c r="AU100" s="135" t="s">
        <v>91</v>
      </c>
      <c r="AV100" s="135" t="s">
        <v>39</v>
      </c>
      <c r="AW100" s="135" t="s">
        <v>61</v>
      </c>
      <c r="AX100" s="135" t="s">
        <v>37</v>
      </c>
      <c r="AY100" s="135" t="s">
        <v>81</v>
      </c>
    </row>
    <row r="101" spans="2:65" s="5" customFormat="1" ht="15.75" customHeight="1">
      <c r="B101" s="16"/>
      <c r="C101" s="103" t="s">
        <v>91</v>
      </c>
      <c r="D101" s="103" t="s">
        <v>84</v>
      </c>
      <c r="E101" s="104" t="s">
        <v>144</v>
      </c>
      <c r="F101" s="105" t="s">
        <v>145</v>
      </c>
      <c r="G101" s="106" t="s">
        <v>146</v>
      </c>
      <c r="H101" s="107">
        <v>41.72</v>
      </c>
      <c r="I101" s="108"/>
      <c r="J101" s="109">
        <f>ROUND($I$101*$H$101,2)</f>
        <v>0</v>
      </c>
      <c r="K101" s="105" t="s">
        <v>129</v>
      </c>
      <c r="L101" s="32"/>
      <c r="M101" s="110"/>
      <c r="N101" s="111" t="s">
        <v>26</v>
      </c>
      <c r="O101" s="17"/>
      <c r="P101" s="17"/>
      <c r="Q101" s="112">
        <v>0</v>
      </c>
      <c r="R101" s="112">
        <f>$Q$101*$H$101</f>
        <v>0</v>
      </c>
      <c r="S101" s="112">
        <v>0</v>
      </c>
      <c r="T101" s="113">
        <f>$S$101*$H$101</f>
        <v>0</v>
      </c>
      <c r="AR101" s="47" t="s">
        <v>94</v>
      </c>
      <c r="AT101" s="47" t="s">
        <v>84</v>
      </c>
      <c r="AU101" s="47" t="s">
        <v>91</v>
      </c>
      <c r="AY101" s="5" t="s">
        <v>81</v>
      </c>
      <c r="BE101" s="114">
        <f>IF($N$101="základní",$J$101,0)</f>
        <v>0</v>
      </c>
      <c r="BF101" s="114">
        <f>IF($N$101="snížená",$J$101,0)</f>
        <v>0</v>
      </c>
      <c r="BG101" s="114">
        <f>IF($N$101="zákl. přenesená",$J$101,0)</f>
        <v>0</v>
      </c>
      <c r="BH101" s="114">
        <f>IF($N$101="sníž. přenesená",$J$101,0)</f>
        <v>0</v>
      </c>
      <c r="BI101" s="114">
        <f>IF($N$101="nulová",$J$101,0)</f>
        <v>0</v>
      </c>
      <c r="BJ101" s="47" t="s">
        <v>8</v>
      </c>
      <c r="BK101" s="114">
        <f>ROUND($I$101*$H$101,2)</f>
        <v>0</v>
      </c>
      <c r="BL101" s="47" t="s">
        <v>94</v>
      </c>
      <c r="BM101" s="47" t="s">
        <v>716</v>
      </c>
    </row>
    <row r="102" spans="2:47" s="5" customFormat="1" ht="16.5" customHeight="1">
      <c r="B102" s="16"/>
      <c r="C102" s="17"/>
      <c r="D102" s="115" t="s">
        <v>87</v>
      </c>
      <c r="E102" s="17"/>
      <c r="F102" s="116" t="s">
        <v>147</v>
      </c>
      <c r="G102" s="17"/>
      <c r="H102" s="17"/>
      <c r="J102" s="17"/>
      <c r="K102" s="17"/>
      <c r="L102" s="32"/>
      <c r="M102" s="35"/>
      <c r="N102" s="17"/>
      <c r="O102" s="17"/>
      <c r="P102" s="17"/>
      <c r="Q102" s="17"/>
      <c r="R102" s="17"/>
      <c r="S102" s="17"/>
      <c r="T102" s="36"/>
      <c r="AT102" s="5" t="s">
        <v>87</v>
      </c>
      <c r="AU102" s="5" t="s">
        <v>91</v>
      </c>
    </row>
    <row r="103" spans="2:51" s="5" customFormat="1" ht="15.75" customHeight="1">
      <c r="B103" s="128"/>
      <c r="C103" s="129"/>
      <c r="D103" s="127" t="s">
        <v>130</v>
      </c>
      <c r="E103" s="129"/>
      <c r="F103" s="130" t="s">
        <v>717</v>
      </c>
      <c r="G103" s="129"/>
      <c r="H103" s="131">
        <v>41.72</v>
      </c>
      <c r="J103" s="129"/>
      <c r="K103" s="129"/>
      <c r="L103" s="132"/>
      <c r="M103" s="133"/>
      <c r="N103" s="129"/>
      <c r="O103" s="129"/>
      <c r="P103" s="129"/>
      <c r="Q103" s="129"/>
      <c r="R103" s="129"/>
      <c r="S103" s="129"/>
      <c r="T103" s="134"/>
      <c r="AT103" s="135" t="s">
        <v>130</v>
      </c>
      <c r="AU103" s="135" t="s">
        <v>91</v>
      </c>
      <c r="AV103" s="135" t="s">
        <v>39</v>
      </c>
      <c r="AW103" s="135" t="s">
        <v>61</v>
      </c>
      <c r="AX103" s="135" t="s">
        <v>37</v>
      </c>
      <c r="AY103" s="135" t="s">
        <v>81</v>
      </c>
    </row>
    <row r="104" spans="2:65" s="5" customFormat="1" ht="15.75" customHeight="1">
      <c r="B104" s="16"/>
      <c r="C104" s="117" t="s">
        <v>94</v>
      </c>
      <c r="D104" s="117" t="s">
        <v>88</v>
      </c>
      <c r="E104" s="118" t="s">
        <v>148</v>
      </c>
      <c r="F104" s="119" t="s">
        <v>149</v>
      </c>
      <c r="G104" s="120" t="s">
        <v>89</v>
      </c>
      <c r="H104" s="121">
        <v>0.093</v>
      </c>
      <c r="I104" s="122"/>
      <c r="J104" s="123">
        <f>ROUND($I$104*$H$104,2)</f>
        <v>0</v>
      </c>
      <c r="K104" s="119" t="s">
        <v>129</v>
      </c>
      <c r="L104" s="124"/>
      <c r="M104" s="125"/>
      <c r="N104" s="126" t="s">
        <v>26</v>
      </c>
      <c r="O104" s="17"/>
      <c r="P104" s="17"/>
      <c r="Q104" s="112">
        <v>1</v>
      </c>
      <c r="R104" s="112">
        <f>$Q$104*$H$104</f>
        <v>0.093</v>
      </c>
      <c r="S104" s="112">
        <v>0</v>
      </c>
      <c r="T104" s="113">
        <f>$S$104*$H$104</f>
        <v>0</v>
      </c>
      <c r="AR104" s="47" t="s">
        <v>100</v>
      </c>
      <c r="AT104" s="47" t="s">
        <v>88</v>
      </c>
      <c r="AU104" s="47" t="s">
        <v>91</v>
      </c>
      <c r="AY104" s="5" t="s">
        <v>81</v>
      </c>
      <c r="BE104" s="114">
        <f>IF($N$104="základní",$J$104,0)</f>
        <v>0</v>
      </c>
      <c r="BF104" s="114">
        <f>IF($N$104="snížená",$J$104,0)</f>
        <v>0</v>
      </c>
      <c r="BG104" s="114">
        <f>IF($N$104="zákl. přenesená",$J$104,0)</f>
        <v>0</v>
      </c>
      <c r="BH104" s="114">
        <f>IF($N$104="sníž. přenesená",$J$104,0)</f>
        <v>0</v>
      </c>
      <c r="BI104" s="114">
        <f>IF($N$104="nulová",$J$104,0)</f>
        <v>0</v>
      </c>
      <c r="BJ104" s="47" t="s">
        <v>8</v>
      </c>
      <c r="BK104" s="114">
        <f>ROUND($I$104*$H$104,2)</f>
        <v>0</v>
      </c>
      <c r="BL104" s="47" t="s">
        <v>94</v>
      </c>
      <c r="BM104" s="47" t="s">
        <v>718</v>
      </c>
    </row>
    <row r="105" spans="2:47" s="5" customFormat="1" ht="27" customHeight="1">
      <c r="B105" s="16"/>
      <c r="C105" s="17"/>
      <c r="D105" s="115" t="s">
        <v>87</v>
      </c>
      <c r="E105" s="17"/>
      <c r="F105" s="116" t="s">
        <v>150</v>
      </c>
      <c r="G105" s="17"/>
      <c r="H105" s="17"/>
      <c r="J105" s="17"/>
      <c r="K105" s="17"/>
      <c r="L105" s="32"/>
      <c r="M105" s="35"/>
      <c r="N105" s="17"/>
      <c r="O105" s="17"/>
      <c r="P105" s="17"/>
      <c r="Q105" s="17"/>
      <c r="R105" s="17"/>
      <c r="S105" s="17"/>
      <c r="T105" s="36"/>
      <c r="AT105" s="5" t="s">
        <v>87</v>
      </c>
      <c r="AU105" s="5" t="s">
        <v>91</v>
      </c>
    </row>
    <row r="106" spans="2:51" s="5" customFormat="1" ht="15.75" customHeight="1">
      <c r="B106" s="128"/>
      <c r="C106" s="129"/>
      <c r="D106" s="127" t="s">
        <v>130</v>
      </c>
      <c r="E106" s="129"/>
      <c r="F106" s="130" t="s">
        <v>719</v>
      </c>
      <c r="G106" s="129"/>
      <c r="H106" s="131">
        <v>0.093</v>
      </c>
      <c r="J106" s="129"/>
      <c r="K106" s="129"/>
      <c r="L106" s="132"/>
      <c r="M106" s="133"/>
      <c r="N106" s="129"/>
      <c r="O106" s="129"/>
      <c r="P106" s="129"/>
      <c r="Q106" s="129"/>
      <c r="R106" s="129"/>
      <c r="S106" s="129"/>
      <c r="T106" s="134"/>
      <c r="AT106" s="135" t="s">
        <v>130</v>
      </c>
      <c r="AU106" s="135" t="s">
        <v>91</v>
      </c>
      <c r="AV106" s="135" t="s">
        <v>39</v>
      </c>
      <c r="AW106" s="135" t="s">
        <v>61</v>
      </c>
      <c r="AX106" s="135" t="s">
        <v>37</v>
      </c>
      <c r="AY106" s="135" t="s">
        <v>81</v>
      </c>
    </row>
    <row r="107" spans="2:65" s="5" customFormat="1" ht="15.75" customHeight="1">
      <c r="B107" s="16"/>
      <c r="C107" s="117" t="s">
        <v>95</v>
      </c>
      <c r="D107" s="117" t="s">
        <v>88</v>
      </c>
      <c r="E107" s="118" t="s">
        <v>151</v>
      </c>
      <c r="F107" s="119" t="s">
        <v>152</v>
      </c>
      <c r="G107" s="120" t="s">
        <v>146</v>
      </c>
      <c r="H107" s="121">
        <v>7.34</v>
      </c>
      <c r="I107" s="122"/>
      <c r="J107" s="123">
        <f>ROUND($I$107*$H$107,2)</f>
        <v>0</v>
      </c>
      <c r="K107" s="119" t="s">
        <v>129</v>
      </c>
      <c r="L107" s="124"/>
      <c r="M107" s="125"/>
      <c r="N107" s="126" t="s">
        <v>26</v>
      </c>
      <c r="O107" s="17"/>
      <c r="P107" s="17"/>
      <c r="Q107" s="112">
        <v>0.00028</v>
      </c>
      <c r="R107" s="112">
        <f>$Q$107*$H$107</f>
        <v>0.0020551999999999996</v>
      </c>
      <c r="S107" s="112">
        <v>0</v>
      </c>
      <c r="T107" s="113">
        <f>$S$107*$H$107</f>
        <v>0</v>
      </c>
      <c r="AR107" s="47" t="s">
        <v>100</v>
      </c>
      <c r="AT107" s="47" t="s">
        <v>88</v>
      </c>
      <c r="AU107" s="47" t="s">
        <v>91</v>
      </c>
      <c r="AY107" s="5" t="s">
        <v>81</v>
      </c>
      <c r="BE107" s="114">
        <f>IF($N$107="základní",$J$107,0)</f>
        <v>0</v>
      </c>
      <c r="BF107" s="114">
        <f>IF($N$107="snížená",$J$107,0)</f>
        <v>0</v>
      </c>
      <c r="BG107" s="114">
        <f>IF($N$107="zákl. přenesená",$J$107,0)</f>
        <v>0</v>
      </c>
      <c r="BH107" s="114">
        <f>IF($N$107="sníž. přenesená",$J$107,0)</f>
        <v>0</v>
      </c>
      <c r="BI107" s="114">
        <f>IF($N$107="nulová",$J$107,0)</f>
        <v>0</v>
      </c>
      <c r="BJ107" s="47" t="s">
        <v>8</v>
      </c>
      <c r="BK107" s="114">
        <f>ROUND($I$107*$H$107,2)</f>
        <v>0</v>
      </c>
      <c r="BL107" s="47" t="s">
        <v>94</v>
      </c>
      <c r="BM107" s="47" t="s">
        <v>720</v>
      </c>
    </row>
    <row r="108" spans="2:47" s="5" customFormat="1" ht="16.5" customHeight="1">
      <c r="B108" s="16"/>
      <c r="C108" s="17"/>
      <c r="D108" s="115" t="s">
        <v>87</v>
      </c>
      <c r="E108" s="17"/>
      <c r="F108" s="116" t="s">
        <v>153</v>
      </c>
      <c r="G108" s="17"/>
      <c r="H108" s="17"/>
      <c r="J108" s="17"/>
      <c r="K108" s="17"/>
      <c r="L108" s="32"/>
      <c r="M108" s="35"/>
      <c r="N108" s="17"/>
      <c r="O108" s="17"/>
      <c r="P108" s="17"/>
      <c r="Q108" s="17"/>
      <c r="R108" s="17"/>
      <c r="S108" s="17"/>
      <c r="T108" s="36"/>
      <c r="AT108" s="5" t="s">
        <v>87</v>
      </c>
      <c r="AU108" s="5" t="s">
        <v>91</v>
      </c>
    </row>
    <row r="109" spans="2:51" s="5" customFormat="1" ht="15.75" customHeight="1">
      <c r="B109" s="128"/>
      <c r="C109" s="129"/>
      <c r="D109" s="127" t="s">
        <v>130</v>
      </c>
      <c r="E109" s="129"/>
      <c r="F109" s="130" t="s">
        <v>721</v>
      </c>
      <c r="G109" s="129"/>
      <c r="H109" s="131">
        <v>7.34</v>
      </c>
      <c r="J109" s="129"/>
      <c r="K109" s="129"/>
      <c r="L109" s="132"/>
      <c r="M109" s="133"/>
      <c r="N109" s="129"/>
      <c r="O109" s="129"/>
      <c r="P109" s="129"/>
      <c r="Q109" s="129"/>
      <c r="R109" s="129"/>
      <c r="S109" s="129"/>
      <c r="T109" s="134"/>
      <c r="AT109" s="135" t="s">
        <v>130</v>
      </c>
      <c r="AU109" s="135" t="s">
        <v>91</v>
      </c>
      <c r="AV109" s="135" t="s">
        <v>39</v>
      </c>
      <c r="AW109" s="135" t="s">
        <v>61</v>
      </c>
      <c r="AX109" s="135" t="s">
        <v>37</v>
      </c>
      <c r="AY109" s="135" t="s">
        <v>81</v>
      </c>
    </row>
    <row r="110" spans="2:63" s="90" customFormat="1" ht="30.75" customHeight="1">
      <c r="B110" s="91"/>
      <c r="C110" s="92"/>
      <c r="D110" s="92" t="s">
        <v>36</v>
      </c>
      <c r="E110" s="101" t="s">
        <v>98</v>
      </c>
      <c r="F110" s="101" t="s">
        <v>154</v>
      </c>
      <c r="G110" s="92"/>
      <c r="H110" s="92"/>
      <c r="J110" s="102">
        <f>$BK$110</f>
        <v>0</v>
      </c>
      <c r="K110" s="92"/>
      <c r="L110" s="95"/>
      <c r="M110" s="96"/>
      <c r="N110" s="92"/>
      <c r="O110" s="92"/>
      <c r="P110" s="97">
        <f>$P$111</f>
        <v>0</v>
      </c>
      <c r="Q110" s="92"/>
      <c r="R110" s="97">
        <f>$R$111</f>
        <v>1.5981328</v>
      </c>
      <c r="S110" s="92"/>
      <c r="T110" s="98">
        <f>$T$111</f>
        <v>0</v>
      </c>
      <c r="AR110" s="99" t="s">
        <v>8</v>
      </c>
      <c r="AT110" s="99" t="s">
        <v>36</v>
      </c>
      <c r="AU110" s="99" t="s">
        <v>8</v>
      </c>
      <c r="AY110" s="99" t="s">
        <v>81</v>
      </c>
      <c r="BK110" s="100">
        <f>$BK$111</f>
        <v>0</v>
      </c>
    </row>
    <row r="111" spans="2:63" s="90" customFormat="1" ht="15.75" customHeight="1">
      <c r="B111" s="91"/>
      <c r="C111" s="92"/>
      <c r="D111" s="92" t="s">
        <v>36</v>
      </c>
      <c r="E111" s="101" t="s">
        <v>155</v>
      </c>
      <c r="F111" s="101" t="s">
        <v>156</v>
      </c>
      <c r="G111" s="92"/>
      <c r="H111" s="92"/>
      <c r="J111" s="102">
        <f>$BK$111</f>
        <v>0</v>
      </c>
      <c r="K111" s="92"/>
      <c r="L111" s="95"/>
      <c r="M111" s="96"/>
      <c r="N111" s="92"/>
      <c r="O111" s="92"/>
      <c r="P111" s="97">
        <f>SUM($P$112:$P$118)</f>
        <v>0</v>
      </c>
      <c r="Q111" s="92"/>
      <c r="R111" s="97">
        <f>SUM($R$112:$R$118)</f>
        <v>1.5981328</v>
      </c>
      <c r="S111" s="92"/>
      <c r="T111" s="98">
        <f>SUM($T$112:$T$118)</f>
        <v>0</v>
      </c>
      <c r="AR111" s="99" t="s">
        <v>8</v>
      </c>
      <c r="AT111" s="99" t="s">
        <v>36</v>
      </c>
      <c r="AU111" s="99" t="s">
        <v>39</v>
      </c>
      <c r="AY111" s="99" t="s">
        <v>81</v>
      </c>
      <c r="BK111" s="100">
        <f>SUM($BK$112:$BK$118)</f>
        <v>0</v>
      </c>
    </row>
    <row r="112" spans="2:65" s="5" customFormat="1" ht="15.75" customHeight="1">
      <c r="B112" s="16"/>
      <c r="C112" s="103" t="s">
        <v>98</v>
      </c>
      <c r="D112" s="103" t="s">
        <v>84</v>
      </c>
      <c r="E112" s="104" t="s">
        <v>459</v>
      </c>
      <c r="F112" s="105" t="s">
        <v>460</v>
      </c>
      <c r="G112" s="106" t="s">
        <v>128</v>
      </c>
      <c r="H112" s="107">
        <v>204.92</v>
      </c>
      <c r="I112" s="108"/>
      <c r="J112" s="109">
        <f>ROUND($I$112*$H$112,2)</f>
        <v>0</v>
      </c>
      <c r="K112" s="105" t="s">
        <v>129</v>
      </c>
      <c r="L112" s="32"/>
      <c r="M112" s="110"/>
      <c r="N112" s="111" t="s">
        <v>26</v>
      </c>
      <c r="O112" s="17"/>
      <c r="P112" s="17"/>
      <c r="Q112" s="112">
        <v>0.0051</v>
      </c>
      <c r="R112" s="112">
        <f>$Q$112*$H$112</f>
        <v>1.045092</v>
      </c>
      <c r="S112" s="112">
        <v>0</v>
      </c>
      <c r="T112" s="113">
        <f>$S$112*$H$112</f>
        <v>0</v>
      </c>
      <c r="AR112" s="47" t="s">
        <v>94</v>
      </c>
      <c r="AT112" s="47" t="s">
        <v>84</v>
      </c>
      <c r="AU112" s="47" t="s">
        <v>91</v>
      </c>
      <c r="AY112" s="5" t="s">
        <v>81</v>
      </c>
      <c r="BE112" s="114">
        <f>IF($N$112="základní",$J$112,0)</f>
        <v>0</v>
      </c>
      <c r="BF112" s="114">
        <f>IF($N$112="snížená",$J$112,0)</f>
        <v>0</v>
      </c>
      <c r="BG112" s="114">
        <f>IF($N$112="zákl. přenesená",$J$112,0)</f>
        <v>0</v>
      </c>
      <c r="BH112" s="114">
        <f>IF($N$112="sníž. přenesená",$J$112,0)</f>
        <v>0</v>
      </c>
      <c r="BI112" s="114">
        <f>IF($N$112="nulová",$J$112,0)</f>
        <v>0</v>
      </c>
      <c r="BJ112" s="47" t="s">
        <v>8</v>
      </c>
      <c r="BK112" s="114">
        <f>ROUND($I$112*$H$112,2)</f>
        <v>0</v>
      </c>
      <c r="BL112" s="47" t="s">
        <v>94</v>
      </c>
      <c r="BM112" s="47" t="s">
        <v>722</v>
      </c>
    </row>
    <row r="113" spans="2:47" s="5" customFormat="1" ht="27" customHeight="1">
      <c r="B113" s="16"/>
      <c r="C113" s="17"/>
      <c r="D113" s="115" t="s">
        <v>87</v>
      </c>
      <c r="E113" s="17"/>
      <c r="F113" s="116" t="s">
        <v>462</v>
      </c>
      <c r="G113" s="17"/>
      <c r="H113" s="17"/>
      <c r="J113" s="17"/>
      <c r="K113" s="17"/>
      <c r="L113" s="32"/>
      <c r="M113" s="35"/>
      <c r="N113" s="17"/>
      <c r="O113" s="17"/>
      <c r="P113" s="17"/>
      <c r="Q113" s="17"/>
      <c r="R113" s="17"/>
      <c r="S113" s="17"/>
      <c r="T113" s="36"/>
      <c r="AT113" s="5" t="s">
        <v>87</v>
      </c>
      <c r="AU113" s="5" t="s">
        <v>91</v>
      </c>
    </row>
    <row r="114" spans="2:51" s="5" customFormat="1" ht="15.75" customHeight="1">
      <c r="B114" s="128"/>
      <c r="C114" s="129"/>
      <c r="D114" s="127" t="s">
        <v>130</v>
      </c>
      <c r="E114" s="129"/>
      <c r="F114" s="130" t="s">
        <v>723</v>
      </c>
      <c r="G114" s="129"/>
      <c r="H114" s="131">
        <v>115.05</v>
      </c>
      <c r="J114" s="129"/>
      <c r="K114" s="129"/>
      <c r="L114" s="132"/>
      <c r="M114" s="133"/>
      <c r="N114" s="129"/>
      <c r="O114" s="129"/>
      <c r="P114" s="129"/>
      <c r="Q114" s="129"/>
      <c r="R114" s="129"/>
      <c r="S114" s="129"/>
      <c r="T114" s="134"/>
      <c r="AT114" s="135" t="s">
        <v>130</v>
      </c>
      <c r="AU114" s="135" t="s">
        <v>91</v>
      </c>
      <c r="AV114" s="135" t="s">
        <v>39</v>
      </c>
      <c r="AW114" s="135" t="s">
        <v>61</v>
      </c>
      <c r="AX114" s="135" t="s">
        <v>37</v>
      </c>
      <c r="AY114" s="135" t="s">
        <v>81</v>
      </c>
    </row>
    <row r="115" spans="2:51" s="5" customFormat="1" ht="15.75" customHeight="1">
      <c r="B115" s="128"/>
      <c r="C115" s="129"/>
      <c r="D115" s="127" t="s">
        <v>130</v>
      </c>
      <c r="E115" s="129"/>
      <c r="F115" s="130" t="s">
        <v>724</v>
      </c>
      <c r="G115" s="129"/>
      <c r="H115" s="131">
        <v>89.87</v>
      </c>
      <c r="J115" s="129"/>
      <c r="K115" s="129"/>
      <c r="L115" s="132"/>
      <c r="M115" s="133"/>
      <c r="N115" s="129"/>
      <c r="O115" s="129"/>
      <c r="P115" s="129"/>
      <c r="Q115" s="129"/>
      <c r="R115" s="129"/>
      <c r="S115" s="129"/>
      <c r="T115" s="134"/>
      <c r="AT115" s="135" t="s">
        <v>130</v>
      </c>
      <c r="AU115" s="135" t="s">
        <v>91</v>
      </c>
      <c r="AV115" s="135" t="s">
        <v>39</v>
      </c>
      <c r="AW115" s="135" t="s">
        <v>61</v>
      </c>
      <c r="AX115" s="135" t="s">
        <v>37</v>
      </c>
      <c r="AY115" s="135" t="s">
        <v>81</v>
      </c>
    </row>
    <row r="116" spans="2:65" s="5" customFormat="1" ht="15.75" customHeight="1">
      <c r="B116" s="16"/>
      <c r="C116" s="103" t="s">
        <v>100</v>
      </c>
      <c r="D116" s="103" t="s">
        <v>84</v>
      </c>
      <c r="E116" s="104" t="s">
        <v>158</v>
      </c>
      <c r="F116" s="105" t="s">
        <v>159</v>
      </c>
      <c r="G116" s="106" t="s">
        <v>128</v>
      </c>
      <c r="H116" s="107">
        <v>106.354</v>
      </c>
      <c r="I116" s="108"/>
      <c r="J116" s="109">
        <f>ROUND($I$116*$H$116,2)</f>
        <v>0</v>
      </c>
      <c r="K116" s="105" t="s">
        <v>129</v>
      </c>
      <c r="L116" s="32"/>
      <c r="M116" s="110"/>
      <c r="N116" s="111" t="s">
        <v>26</v>
      </c>
      <c r="O116" s="17"/>
      <c r="P116" s="17"/>
      <c r="Q116" s="112">
        <v>0.0052</v>
      </c>
      <c r="R116" s="112">
        <f>$Q$116*$H$116</f>
        <v>0.5530408</v>
      </c>
      <c r="S116" s="112">
        <v>0</v>
      </c>
      <c r="T116" s="113">
        <f>$S$116*$H$116</f>
        <v>0</v>
      </c>
      <c r="AR116" s="47" t="s">
        <v>94</v>
      </c>
      <c r="AT116" s="47" t="s">
        <v>84</v>
      </c>
      <c r="AU116" s="47" t="s">
        <v>91</v>
      </c>
      <c r="AY116" s="5" t="s">
        <v>81</v>
      </c>
      <c r="BE116" s="114">
        <f>IF($N$116="základní",$J$116,0)</f>
        <v>0</v>
      </c>
      <c r="BF116" s="114">
        <f>IF($N$116="snížená",$J$116,0)</f>
        <v>0</v>
      </c>
      <c r="BG116" s="114">
        <f>IF($N$116="zákl. přenesená",$J$116,0)</f>
        <v>0</v>
      </c>
      <c r="BH116" s="114">
        <f>IF($N$116="sníž. přenesená",$J$116,0)</f>
        <v>0</v>
      </c>
      <c r="BI116" s="114">
        <f>IF($N$116="nulová",$J$116,0)</f>
        <v>0</v>
      </c>
      <c r="BJ116" s="47" t="s">
        <v>8</v>
      </c>
      <c r="BK116" s="114">
        <f>ROUND($I$116*$H$116,2)</f>
        <v>0</v>
      </c>
      <c r="BL116" s="47" t="s">
        <v>94</v>
      </c>
      <c r="BM116" s="47" t="s">
        <v>725</v>
      </c>
    </row>
    <row r="117" spans="2:47" s="5" customFormat="1" ht="27" customHeight="1">
      <c r="B117" s="16"/>
      <c r="C117" s="17"/>
      <c r="D117" s="115" t="s">
        <v>87</v>
      </c>
      <c r="E117" s="17"/>
      <c r="F117" s="116" t="s">
        <v>160</v>
      </c>
      <c r="G117" s="17"/>
      <c r="H117" s="17"/>
      <c r="J117" s="17"/>
      <c r="K117" s="17"/>
      <c r="L117" s="32"/>
      <c r="M117" s="35"/>
      <c r="N117" s="17"/>
      <c r="O117" s="17"/>
      <c r="P117" s="17"/>
      <c r="Q117" s="17"/>
      <c r="R117" s="17"/>
      <c r="S117" s="17"/>
      <c r="T117" s="36"/>
      <c r="AT117" s="5" t="s">
        <v>87</v>
      </c>
      <c r="AU117" s="5" t="s">
        <v>91</v>
      </c>
    </row>
    <row r="118" spans="2:51" s="5" customFormat="1" ht="15.75" customHeight="1">
      <c r="B118" s="128"/>
      <c r="C118" s="129"/>
      <c r="D118" s="127" t="s">
        <v>130</v>
      </c>
      <c r="E118" s="129"/>
      <c r="F118" s="130" t="s">
        <v>726</v>
      </c>
      <c r="G118" s="129"/>
      <c r="H118" s="131">
        <v>106.354</v>
      </c>
      <c r="J118" s="129"/>
      <c r="K118" s="129"/>
      <c r="L118" s="132"/>
      <c r="M118" s="133"/>
      <c r="N118" s="129"/>
      <c r="O118" s="129"/>
      <c r="P118" s="129"/>
      <c r="Q118" s="129"/>
      <c r="R118" s="129"/>
      <c r="S118" s="129"/>
      <c r="T118" s="134"/>
      <c r="AT118" s="135" t="s">
        <v>130</v>
      </c>
      <c r="AU118" s="135" t="s">
        <v>91</v>
      </c>
      <c r="AV118" s="135" t="s">
        <v>39</v>
      </c>
      <c r="AW118" s="135" t="s">
        <v>61</v>
      </c>
      <c r="AX118" s="135" t="s">
        <v>37</v>
      </c>
      <c r="AY118" s="135" t="s">
        <v>81</v>
      </c>
    </row>
    <row r="119" spans="2:63" s="90" customFormat="1" ht="30.75" customHeight="1">
      <c r="B119" s="91"/>
      <c r="C119" s="92"/>
      <c r="D119" s="92" t="s">
        <v>36</v>
      </c>
      <c r="E119" s="101" t="s">
        <v>93</v>
      </c>
      <c r="F119" s="101" t="s">
        <v>165</v>
      </c>
      <c r="G119" s="92"/>
      <c r="H119" s="92"/>
      <c r="J119" s="102">
        <f>$BK$119</f>
        <v>0</v>
      </c>
      <c r="K119" s="92"/>
      <c r="L119" s="95"/>
      <c r="M119" s="96"/>
      <c r="N119" s="92"/>
      <c r="O119" s="92"/>
      <c r="P119" s="97">
        <f>$P$120+SUM($P$121:$P$132)+$P$135</f>
        <v>0</v>
      </c>
      <c r="Q119" s="92"/>
      <c r="R119" s="97">
        <f>$R$120+SUM($R$121:$R$132)+$R$135</f>
        <v>0.868</v>
      </c>
      <c r="S119" s="92"/>
      <c r="T119" s="98">
        <f>$T$120+SUM($T$121:$T$132)+$T$135</f>
        <v>0.09</v>
      </c>
      <c r="AR119" s="99" t="s">
        <v>8</v>
      </c>
      <c r="AT119" s="99" t="s">
        <v>36</v>
      </c>
      <c r="AU119" s="99" t="s">
        <v>8</v>
      </c>
      <c r="AY119" s="99" t="s">
        <v>81</v>
      </c>
      <c r="BK119" s="100">
        <f>$BK$120+SUM($BK$121:$BK$132)+$BK$135</f>
        <v>0</v>
      </c>
    </row>
    <row r="120" spans="2:65" s="5" customFormat="1" ht="15.75" customHeight="1">
      <c r="B120" s="16"/>
      <c r="C120" s="103" t="s">
        <v>127</v>
      </c>
      <c r="D120" s="103" t="s">
        <v>84</v>
      </c>
      <c r="E120" s="104" t="s">
        <v>727</v>
      </c>
      <c r="F120" s="105" t="s">
        <v>728</v>
      </c>
      <c r="G120" s="106" t="s">
        <v>89</v>
      </c>
      <c r="H120" s="107">
        <v>0.868</v>
      </c>
      <c r="I120" s="108"/>
      <c r="J120" s="109">
        <f>ROUND($I$120*$H$120,2)</f>
        <v>0</v>
      </c>
      <c r="K120" s="105" t="s">
        <v>129</v>
      </c>
      <c r="L120" s="32"/>
      <c r="M120" s="110"/>
      <c r="N120" s="111" t="s">
        <v>26</v>
      </c>
      <c r="O120" s="17"/>
      <c r="P120" s="17"/>
      <c r="Q120" s="112">
        <v>0</v>
      </c>
      <c r="R120" s="112">
        <f>$Q$120*$H$120</f>
        <v>0</v>
      </c>
      <c r="S120" s="112">
        <v>0</v>
      </c>
      <c r="T120" s="113">
        <f>$S$120*$H$120</f>
        <v>0</v>
      </c>
      <c r="AR120" s="47" t="s">
        <v>94</v>
      </c>
      <c r="AT120" s="47" t="s">
        <v>84</v>
      </c>
      <c r="AU120" s="47" t="s">
        <v>39</v>
      </c>
      <c r="AY120" s="5" t="s">
        <v>81</v>
      </c>
      <c r="BE120" s="114">
        <f>IF($N$120="základní",$J$120,0)</f>
        <v>0</v>
      </c>
      <c r="BF120" s="114">
        <f>IF($N$120="snížená",$J$120,0)</f>
        <v>0</v>
      </c>
      <c r="BG120" s="114">
        <f>IF($N$120="zákl. přenesená",$J$120,0)</f>
        <v>0</v>
      </c>
      <c r="BH120" s="114">
        <f>IF($N$120="sníž. přenesená",$J$120,0)</f>
        <v>0</v>
      </c>
      <c r="BI120" s="114">
        <f>IF($N$120="nulová",$J$120,0)</f>
        <v>0</v>
      </c>
      <c r="BJ120" s="47" t="s">
        <v>8</v>
      </c>
      <c r="BK120" s="114">
        <f>ROUND($I$120*$H$120,2)</f>
        <v>0</v>
      </c>
      <c r="BL120" s="47" t="s">
        <v>94</v>
      </c>
      <c r="BM120" s="47" t="s">
        <v>729</v>
      </c>
    </row>
    <row r="121" spans="2:47" s="5" customFormat="1" ht="16.5" customHeight="1">
      <c r="B121" s="16"/>
      <c r="C121" s="17"/>
      <c r="D121" s="115" t="s">
        <v>87</v>
      </c>
      <c r="E121" s="17"/>
      <c r="F121" s="116" t="s">
        <v>730</v>
      </c>
      <c r="G121" s="17"/>
      <c r="H121" s="17"/>
      <c r="J121" s="17"/>
      <c r="K121" s="17"/>
      <c r="L121" s="32"/>
      <c r="M121" s="35"/>
      <c r="N121" s="17"/>
      <c r="O121" s="17"/>
      <c r="P121" s="17"/>
      <c r="Q121" s="17"/>
      <c r="R121" s="17"/>
      <c r="S121" s="17"/>
      <c r="T121" s="36"/>
      <c r="AT121" s="5" t="s">
        <v>87</v>
      </c>
      <c r="AU121" s="5" t="s">
        <v>39</v>
      </c>
    </row>
    <row r="122" spans="2:51" s="5" customFormat="1" ht="15.75" customHeight="1">
      <c r="B122" s="128"/>
      <c r="C122" s="129"/>
      <c r="D122" s="127" t="s">
        <v>130</v>
      </c>
      <c r="E122" s="129"/>
      <c r="F122" s="130" t="s">
        <v>731</v>
      </c>
      <c r="G122" s="129"/>
      <c r="H122" s="131">
        <v>0.622</v>
      </c>
      <c r="J122" s="129"/>
      <c r="K122" s="129"/>
      <c r="L122" s="132"/>
      <c r="M122" s="133"/>
      <c r="N122" s="129"/>
      <c r="O122" s="129"/>
      <c r="P122" s="129"/>
      <c r="Q122" s="129"/>
      <c r="R122" s="129"/>
      <c r="S122" s="129"/>
      <c r="T122" s="134"/>
      <c r="AT122" s="135" t="s">
        <v>130</v>
      </c>
      <c r="AU122" s="135" t="s">
        <v>39</v>
      </c>
      <c r="AV122" s="135" t="s">
        <v>39</v>
      </c>
      <c r="AW122" s="135" t="s">
        <v>61</v>
      </c>
      <c r="AX122" s="135" t="s">
        <v>37</v>
      </c>
      <c r="AY122" s="135" t="s">
        <v>81</v>
      </c>
    </row>
    <row r="123" spans="2:51" s="5" customFormat="1" ht="15.75" customHeight="1">
      <c r="B123" s="128"/>
      <c r="C123" s="129"/>
      <c r="D123" s="127" t="s">
        <v>130</v>
      </c>
      <c r="E123" s="129"/>
      <c r="F123" s="130" t="s">
        <v>732</v>
      </c>
      <c r="G123" s="129"/>
      <c r="H123" s="131">
        <v>0.218</v>
      </c>
      <c r="J123" s="129"/>
      <c r="K123" s="129"/>
      <c r="L123" s="132"/>
      <c r="M123" s="133"/>
      <c r="N123" s="129"/>
      <c r="O123" s="129"/>
      <c r="P123" s="129"/>
      <c r="Q123" s="129"/>
      <c r="R123" s="129"/>
      <c r="S123" s="129"/>
      <c r="T123" s="134"/>
      <c r="AT123" s="135" t="s">
        <v>130</v>
      </c>
      <c r="AU123" s="135" t="s">
        <v>39</v>
      </c>
      <c r="AV123" s="135" t="s">
        <v>39</v>
      </c>
      <c r="AW123" s="135" t="s">
        <v>61</v>
      </c>
      <c r="AX123" s="135" t="s">
        <v>37</v>
      </c>
      <c r="AY123" s="135" t="s">
        <v>81</v>
      </c>
    </row>
    <row r="124" spans="2:51" s="5" customFormat="1" ht="15.75" customHeight="1">
      <c r="B124" s="128"/>
      <c r="C124" s="129"/>
      <c r="D124" s="127" t="s">
        <v>130</v>
      </c>
      <c r="E124" s="129"/>
      <c r="F124" s="130" t="s">
        <v>733</v>
      </c>
      <c r="G124" s="129"/>
      <c r="H124" s="131">
        <v>0.028</v>
      </c>
      <c r="J124" s="129"/>
      <c r="K124" s="129"/>
      <c r="L124" s="132"/>
      <c r="M124" s="133"/>
      <c r="N124" s="129"/>
      <c r="O124" s="129"/>
      <c r="P124" s="129"/>
      <c r="Q124" s="129"/>
      <c r="R124" s="129"/>
      <c r="S124" s="129"/>
      <c r="T124" s="134"/>
      <c r="AT124" s="135" t="s">
        <v>130</v>
      </c>
      <c r="AU124" s="135" t="s">
        <v>39</v>
      </c>
      <c r="AV124" s="135" t="s">
        <v>39</v>
      </c>
      <c r="AW124" s="135" t="s">
        <v>61</v>
      </c>
      <c r="AX124" s="135" t="s">
        <v>37</v>
      </c>
      <c r="AY124" s="135" t="s">
        <v>81</v>
      </c>
    </row>
    <row r="125" spans="2:65" s="5" customFormat="1" ht="15.75" customHeight="1">
      <c r="B125" s="16"/>
      <c r="C125" s="117" t="s">
        <v>125</v>
      </c>
      <c r="D125" s="117" t="s">
        <v>88</v>
      </c>
      <c r="E125" s="118" t="s">
        <v>734</v>
      </c>
      <c r="F125" s="119" t="s">
        <v>735</v>
      </c>
      <c r="G125" s="120" t="s">
        <v>89</v>
      </c>
      <c r="H125" s="121">
        <v>0.84</v>
      </c>
      <c r="I125" s="122"/>
      <c r="J125" s="123">
        <f>ROUND($I$125*$H$125,2)</f>
        <v>0</v>
      </c>
      <c r="K125" s="119" t="s">
        <v>129</v>
      </c>
      <c r="L125" s="124"/>
      <c r="M125" s="125"/>
      <c r="N125" s="126" t="s">
        <v>26</v>
      </c>
      <c r="O125" s="17"/>
      <c r="P125" s="17"/>
      <c r="Q125" s="112">
        <v>1</v>
      </c>
      <c r="R125" s="112">
        <f>$Q$125*$H$125</f>
        <v>0.84</v>
      </c>
      <c r="S125" s="112">
        <v>0</v>
      </c>
      <c r="T125" s="113">
        <f>$S$125*$H$125</f>
        <v>0</v>
      </c>
      <c r="AR125" s="47" t="s">
        <v>100</v>
      </c>
      <c r="AT125" s="47" t="s">
        <v>88</v>
      </c>
      <c r="AU125" s="47" t="s">
        <v>39</v>
      </c>
      <c r="AY125" s="5" t="s">
        <v>81</v>
      </c>
      <c r="BE125" s="114">
        <f>IF($N$125="základní",$J$125,0)</f>
        <v>0</v>
      </c>
      <c r="BF125" s="114">
        <f>IF($N$125="snížená",$J$125,0)</f>
        <v>0</v>
      </c>
      <c r="BG125" s="114">
        <f>IF($N$125="zákl. přenesená",$J$125,0)</f>
        <v>0</v>
      </c>
      <c r="BH125" s="114">
        <f>IF($N$125="sníž. přenesená",$J$125,0)</f>
        <v>0</v>
      </c>
      <c r="BI125" s="114">
        <f>IF($N$125="nulová",$J$125,0)</f>
        <v>0</v>
      </c>
      <c r="BJ125" s="47" t="s">
        <v>8</v>
      </c>
      <c r="BK125" s="114">
        <f>ROUND($I$125*$H$125,2)</f>
        <v>0</v>
      </c>
      <c r="BL125" s="47" t="s">
        <v>94</v>
      </c>
      <c r="BM125" s="47" t="s">
        <v>736</v>
      </c>
    </row>
    <row r="126" spans="2:47" s="5" customFormat="1" ht="16.5" customHeight="1">
      <c r="B126" s="16"/>
      <c r="C126" s="17"/>
      <c r="D126" s="115" t="s">
        <v>87</v>
      </c>
      <c r="E126" s="17"/>
      <c r="F126" s="116" t="s">
        <v>104</v>
      </c>
      <c r="G126" s="17"/>
      <c r="H126" s="17"/>
      <c r="J126" s="17"/>
      <c r="K126" s="17"/>
      <c r="L126" s="32"/>
      <c r="M126" s="35"/>
      <c r="N126" s="17"/>
      <c r="O126" s="17"/>
      <c r="P126" s="17"/>
      <c r="Q126" s="17"/>
      <c r="R126" s="17"/>
      <c r="S126" s="17"/>
      <c r="T126" s="36"/>
      <c r="AT126" s="5" t="s">
        <v>87</v>
      </c>
      <c r="AU126" s="5" t="s">
        <v>39</v>
      </c>
    </row>
    <row r="127" spans="2:51" s="5" customFormat="1" ht="15.75" customHeight="1">
      <c r="B127" s="128"/>
      <c r="C127" s="129"/>
      <c r="D127" s="127" t="s">
        <v>130</v>
      </c>
      <c r="E127" s="129"/>
      <c r="F127" s="130" t="s">
        <v>731</v>
      </c>
      <c r="G127" s="129"/>
      <c r="H127" s="131">
        <v>0.622</v>
      </c>
      <c r="J127" s="129"/>
      <c r="K127" s="129"/>
      <c r="L127" s="132"/>
      <c r="M127" s="133"/>
      <c r="N127" s="129"/>
      <c r="O127" s="129"/>
      <c r="P127" s="129"/>
      <c r="Q127" s="129"/>
      <c r="R127" s="129"/>
      <c r="S127" s="129"/>
      <c r="T127" s="134"/>
      <c r="AT127" s="135" t="s">
        <v>130</v>
      </c>
      <c r="AU127" s="135" t="s">
        <v>39</v>
      </c>
      <c r="AV127" s="135" t="s">
        <v>39</v>
      </c>
      <c r="AW127" s="135" t="s">
        <v>61</v>
      </c>
      <c r="AX127" s="135" t="s">
        <v>37</v>
      </c>
      <c r="AY127" s="135" t="s">
        <v>81</v>
      </c>
    </row>
    <row r="128" spans="2:51" s="5" customFormat="1" ht="15.75" customHeight="1">
      <c r="B128" s="128"/>
      <c r="C128" s="129"/>
      <c r="D128" s="127" t="s">
        <v>130</v>
      </c>
      <c r="E128" s="129"/>
      <c r="F128" s="130" t="s">
        <v>732</v>
      </c>
      <c r="G128" s="129"/>
      <c r="H128" s="131">
        <v>0.218</v>
      </c>
      <c r="J128" s="129"/>
      <c r="K128" s="129"/>
      <c r="L128" s="132"/>
      <c r="M128" s="133"/>
      <c r="N128" s="129"/>
      <c r="O128" s="129"/>
      <c r="P128" s="129"/>
      <c r="Q128" s="129"/>
      <c r="R128" s="129"/>
      <c r="S128" s="129"/>
      <c r="T128" s="134"/>
      <c r="AT128" s="135" t="s">
        <v>130</v>
      </c>
      <c r="AU128" s="135" t="s">
        <v>39</v>
      </c>
      <c r="AV128" s="135" t="s">
        <v>39</v>
      </c>
      <c r="AW128" s="135" t="s">
        <v>61</v>
      </c>
      <c r="AX128" s="135" t="s">
        <v>37</v>
      </c>
      <c r="AY128" s="135" t="s">
        <v>81</v>
      </c>
    </row>
    <row r="129" spans="2:65" s="5" customFormat="1" ht="15.75" customHeight="1">
      <c r="B129" s="16"/>
      <c r="C129" s="117" t="s">
        <v>429</v>
      </c>
      <c r="D129" s="117" t="s">
        <v>88</v>
      </c>
      <c r="E129" s="118" t="s">
        <v>737</v>
      </c>
      <c r="F129" s="119" t="s">
        <v>738</v>
      </c>
      <c r="G129" s="120" t="s">
        <v>89</v>
      </c>
      <c r="H129" s="121">
        <v>0.028</v>
      </c>
      <c r="I129" s="122"/>
      <c r="J129" s="123">
        <f>ROUND($I$129*$H$129,2)</f>
        <v>0</v>
      </c>
      <c r="K129" s="119" t="s">
        <v>129</v>
      </c>
      <c r="L129" s="124"/>
      <c r="M129" s="125"/>
      <c r="N129" s="126" t="s">
        <v>26</v>
      </c>
      <c r="O129" s="17"/>
      <c r="P129" s="17"/>
      <c r="Q129" s="112">
        <v>1</v>
      </c>
      <c r="R129" s="112">
        <f>$Q$129*$H$129</f>
        <v>0.028</v>
      </c>
      <c r="S129" s="112">
        <v>0</v>
      </c>
      <c r="T129" s="113">
        <f>$S$129*$H$129</f>
        <v>0</v>
      </c>
      <c r="AR129" s="47" t="s">
        <v>100</v>
      </c>
      <c r="AT129" s="47" t="s">
        <v>88</v>
      </c>
      <c r="AU129" s="47" t="s">
        <v>39</v>
      </c>
      <c r="AY129" s="5" t="s">
        <v>81</v>
      </c>
      <c r="BE129" s="114">
        <f>IF($N$129="základní",$J$129,0)</f>
        <v>0</v>
      </c>
      <c r="BF129" s="114">
        <f>IF($N$129="snížená",$J$129,0)</f>
        <v>0</v>
      </c>
      <c r="BG129" s="114">
        <f>IF($N$129="zákl. přenesená",$J$129,0)</f>
        <v>0</v>
      </c>
      <c r="BH129" s="114">
        <f>IF($N$129="sníž. přenesená",$J$129,0)</f>
        <v>0</v>
      </c>
      <c r="BI129" s="114">
        <f>IF($N$129="nulová",$J$129,0)</f>
        <v>0</v>
      </c>
      <c r="BJ129" s="47" t="s">
        <v>8</v>
      </c>
      <c r="BK129" s="114">
        <f>ROUND($I$129*$H$129,2)</f>
        <v>0</v>
      </c>
      <c r="BL129" s="47" t="s">
        <v>94</v>
      </c>
      <c r="BM129" s="47" t="s">
        <v>739</v>
      </c>
    </row>
    <row r="130" spans="2:47" s="5" customFormat="1" ht="16.5" customHeight="1">
      <c r="B130" s="16"/>
      <c r="C130" s="17"/>
      <c r="D130" s="115" t="s">
        <v>87</v>
      </c>
      <c r="E130" s="17"/>
      <c r="F130" s="116" t="s">
        <v>740</v>
      </c>
      <c r="G130" s="17"/>
      <c r="H130" s="17"/>
      <c r="J130" s="17"/>
      <c r="K130" s="17"/>
      <c r="L130" s="32"/>
      <c r="M130" s="35"/>
      <c r="N130" s="17"/>
      <c r="O130" s="17"/>
      <c r="P130" s="17"/>
      <c r="Q130" s="17"/>
      <c r="R130" s="17"/>
      <c r="S130" s="17"/>
      <c r="T130" s="36"/>
      <c r="AT130" s="5" t="s">
        <v>87</v>
      </c>
      <c r="AU130" s="5" t="s">
        <v>39</v>
      </c>
    </row>
    <row r="131" spans="2:51" s="5" customFormat="1" ht="15.75" customHeight="1">
      <c r="B131" s="128"/>
      <c r="C131" s="129"/>
      <c r="D131" s="127" t="s">
        <v>130</v>
      </c>
      <c r="E131" s="129"/>
      <c r="F131" s="130" t="s">
        <v>733</v>
      </c>
      <c r="G131" s="129"/>
      <c r="H131" s="131">
        <v>0.028</v>
      </c>
      <c r="J131" s="129"/>
      <c r="K131" s="129"/>
      <c r="L131" s="132"/>
      <c r="M131" s="133"/>
      <c r="N131" s="129"/>
      <c r="O131" s="129"/>
      <c r="P131" s="129"/>
      <c r="Q131" s="129"/>
      <c r="R131" s="129"/>
      <c r="S131" s="129"/>
      <c r="T131" s="134"/>
      <c r="AT131" s="135" t="s">
        <v>130</v>
      </c>
      <c r="AU131" s="135" t="s">
        <v>39</v>
      </c>
      <c r="AV131" s="135" t="s">
        <v>39</v>
      </c>
      <c r="AW131" s="135" t="s">
        <v>61</v>
      </c>
      <c r="AX131" s="135" t="s">
        <v>37</v>
      </c>
      <c r="AY131" s="135" t="s">
        <v>81</v>
      </c>
    </row>
    <row r="132" spans="2:63" s="90" customFormat="1" ht="23.25" customHeight="1">
      <c r="B132" s="91"/>
      <c r="C132" s="92"/>
      <c r="D132" s="92" t="s">
        <v>36</v>
      </c>
      <c r="E132" s="101" t="s">
        <v>166</v>
      </c>
      <c r="F132" s="101" t="s">
        <v>167</v>
      </c>
      <c r="G132" s="92"/>
      <c r="H132" s="92"/>
      <c r="J132" s="102">
        <f>$BK$132</f>
        <v>0</v>
      </c>
      <c r="K132" s="92"/>
      <c r="L132" s="95"/>
      <c r="M132" s="96"/>
      <c r="N132" s="92"/>
      <c r="O132" s="92"/>
      <c r="P132" s="97">
        <f>SUM($P$133:$P$134)</f>
        <v>0</v>
      </c>
      <c r="Q132" s="92"/>
      <c r="R132" s="97">
        <f>SUM($R$133:$R$134)</f>
        <v>0</v>
      </c>
      <c r="S132" s="92"/>
      <c r="T132" s="98">
        <f>SUM($T$133:$T$134)</f>
        <v>0.09</v>
      </c>
      <c r="AR132" s="99" t="s">
        <v>8</v>
      </c>
      <c r="AT132" s="99" t="s">
        <v>36</v>
      </c>
      <c r="AU132" s="99" t="s">
        <v>39</v>
      </c>
      <c r="AY132" s="99" t="s">
        <v>81</v>
      </c>
      <c r="BK132" s="100">
        <f>SUM($BK$133:$BK$134)</f>
        <v>0</v>
      </c>
    </row>
    <row r="133" spans="2:65" s="5" customFormat="1" ht="15.75" customHeight="1">
      <c r="B133" s="16"/>
      <c r="C133" s="103" t="s">
        <v>186</v>
      </c>
      <c r="D133" s="103" t="s">
        <v>84</v>
      </c>
      <c r="E133" s="104" t="s">
        <v>479</v>
      </c>
      <c r="F133" s="105" t="s">
        <v>480</v>
      </c>
      <c r="G133" s="106" t="s">
        <v>134</v>
      </c>
      <c r="H133" s="107">
        <v>1</v>
      </c>
      <c r="I133" s="108"/>
      <c r="J133" s="109">
        <f>ROUND($I$133*$H$133,2)</f>
        <v>0</v>
      </c>
      <c r="K133" s="105" t="s">
        <v>129</v>
      </c>
      <c r="L133" s="32"/>
      <c r="M133" s="110"/>
      <c r="N133" s="111" t="s">
        <v>26</v>
      </c>
      <c r="O133" s="17"/>
      <c r="P133" s="17"/>
      <c r="Q133" s="112">
        <v>0</v>
      </c>
      <c r="R133" s="112">
        <f>$Q$133*$H$133</f>
        <v>0</v>
      </c>
      <c r="S133" s="112">
        <v>0.09</v>
      </c>
      <c r="T133" s="113">
        <f>$S$133*$H$133</f>
        <v>0.09</v>
      </c>
      <c r="AR133" s="47" t="s">
        <v>94</v>
      </c>
      <c r="AT133" s="47" t="s">
        <v>84</v>
      </c>
      <c r="AU133" s="47" t="s">
        <v>91</v>
      </c>
      <c r="AY133" s="5" t="s">
        <v>81</v>
      </c>
      <c r="BE133" s="114">
        <f>IF($N$133="základní",$J$133,0)</f>
        <v>0</v>
      </c>
      <c r="BF133" s="114">
        <f>IF($N$133="snížená",$J$133,0)</f>
        <v>0</v>
      </c>
      <c r="BG133" s="114">
        <f>IF($N$133="zákl. přenesená",$J$133,0)</f>
        <v>0</v>
      </c>
      <c r="BH133" s="114">
        <f>IF($N$133="sníž. přenesená",$J$133,0)</f>
        <v>0</v>
      </c>
      <c r="BI133" s="114">
        <f>IF($N$133="nulová",$J$133,0)</f>
        <v>0</v>
      </c>
      <c r="BJ133" s="47" t="s">
        <v>8</v>
      </c>
      <c r="BK133" s="114">
        <f>ROUND($I$133*$H$133,2)</f>
        <v>0</v>
      </c>
      <c r="BL133" s="47" t="s">
        <v>94</v>
      </c>
      <c r="BM133" s="47" t="s">
        <v>741</v>
      </c>
    </row>
    <row r="134" spans="2:47" s="5" customFormat="1" ht="27" customHeight="1">
      <c r="B134" s="16"/>
      <c r="C134" s="17"/>
      <c r="D134" s="115" t="s">
        <v>87</v>
      </c>
      <c r="E134" s="17"/>
      <c r="F134" s="116" t="s">
        <v>482</v>
      </c>
      <c r="G134" s="17"/>
      <c r="H134" s="17"/>
      <c r="J134" s="17"/>
      <c r="K134" s="17"/>
      <c r="L134" s="32"/>
      <c r="M134" s="35"/>
      <c r="N134" s="17"/>
      <c r="O134" s="17"/>
      <c r="P134" s="17"/>
      <c r="Q134" s="17"/>
      <c r="R134" s="17"/>
      <c r="S134" s="17"/>
      <c r="T134" s="36"/>
      <c r="AT134" s="5" t="s">
        <v>87</v>
      </c>
      <c r="AU134" s="5" t="s">
        <v>91</v>
      </c>
    </row>
    <row r="135" spans="2:63" s="90" customFormat="1" ht="23.25" customHeight="1">
      <c r="B135" s="91"/>
      <c r="C135" s="92"/>
      <c r="D135" s="92" t="s">
        <v>36</v>
      </c>
      <c r="E135" s="101" t="s">
        <v>168</v>
      </c>
      <c r="F135" s="101" t="s">
        <v>169</v>
      </c>
      <c r="G135" s="92"/>
      <c r="H135" s="92"/>
      <c r="J135" s="102">
        <f>$BK$135</f>
        <v>0</v>
      </c>
      <c r="K135" s="92"/>
      <c r="L135" s="95"/>
      <c r="M135" s="96"/>
      <c r="N135" s="92"/>
      <c r="O135" s="92"/>
      <c r="P135" s="97">
        <f>SUM($P$136:$P$146)</f>
        <v>0</v>
      </c>
      <c r="Q135" s="92"/>
      <c r="R135" s="97">
        <f>SUM($R$136:$R$146)</f>
        <v>0</v>
      </c>
      <c r="S135" s="92"/>
      <c r="T135" s="98">
        <f>SUM($T$136:$T$146)</f>
        <v>0</v>
      </c>
      <c r="AR135" s="99" t="s">
        <v>8</v>
      </c>
      <c r="AT135" s="99" t="s">
        <v>36</v>
      </c>
      <c r="AU135" s="99" t="s">
        <v>39</v>
      </c>
      <c r="AY135" s="99" t="s">
        <v>81</v>
      </c>
      <c r="BK135" s="100">
        <f>SUM($BK$136:$BK$146)</f>
        <v>0</v>
      </c>
    </row>
    <row r="136" spans="2:65" s="5" customFormat="1" ht="15.75" customHeight="1">
      <c r="B136" s="16"/>
      <c r="C136" s="103" t="s">
        <v>93</v>
      </c>
      <c r="D136" s="103" t="s">
        <v>84</v>
      </c>
      <c r="E136" s="104" t="s">
        <v>170</v>
      </c>
      <c r="F136" s="105" t="s">
        <v>171</v>
      </c>
      <c r="G136" s="106" t="s">
        <v>89</v>
      </c>
      <c r="H136" s="107">
        <v>0.321</v>
      </c>
      <c r="I136" s="108"/>
      <c r="J136" s="109">
        <f>ROUND($I$136*$H$136,2)</f>
        <v>0</v>
      </c>
      <c r="K136" s="105" t="s">
        <v>129</v>
      </c>
      <c r="L136" s="32"/>
      <c r="M136" s="110"/>
      <c r="N136" s="111" t="s">
        <v>26</v>
      </c>
      <c r="O136" s="17"/>
      <c r="P136" s="17"/>
      <c r="Q136" s="112">
        <v>0</v>
      </c>
      <c r="R136" s="112">
        <f>$Q$136*$H$136</f>
        <v>0</v>
      </c>
      <c r="S136" s="112">
        <v>0</v>
      </c>
      <c r="T136" s="113">
        <f>$S$136*$H$136</f>
        <v>0</v>
      </c>
      <c r="AR136" s="47" t="s">
        <v>94</v>
      </c>
      <c r="AT136" s="47" t="s">
        <v>84</v>
      </c>
      <c r="AU136" s="47" t="s">
        <v>91</v>
      </c>
      <c r="AY136" s="5" t="s">
        <v>81</v>
      </c>
      <c r="BE136" s="114">
        <f>IF($N$136="základní",$J$136,0)</f>
        <v>0</v>
      </c>
      <c r="BF136" s="114">
        <f>IF($N$136="snížená",$J$136,0)</f>
        <v>0</v>
      </c>
      <c r="BG136" s="114">
        <f>IF($N$136="zákl. přenesená",$J$136,0)</f>
        <v>0</v>
      </c>
      <c r="BH136" s="114">
        <f>IF($N$136="sníž. přenesená",$J$136,0)</f>
        <v>0</v>
      </c>
      <c r="BI136" s="114">
        <f>IF($N$136="nulová",$J$136,0)</f>
        <v>0</v>
      </c>
      <c r="BJ136" s="47" t="s">
        <v>8</v>
      </c>
      <c r="BK136" s="114">
        <f>ROUND($I$136*$H$136,2)</f>
        <v>0</v>
      </c>
      <c r="BL136" s="47" t="s">
        <v>94</v>
      </c>
      <c r="BM136" s="47" t="s">
        <v>742</v>
      </c>
    </row>
    <row r="137" spans="2:47" s="5" customFormat="1" ht="16.5" customHeight="1">
      <c r="B137" s="16"/>
      <c r="C137" s="17"/>
      <c r="D137" s="115" t="s">
        <v>87</v>
      </c>
      <c r="E137" s="17"/>
      <c r="F137" s="116" t="s">
        <v>172</v>
      </c>
      <c r="G137" s="17"/>
      <c r="H137" s="17"/>
      <c r="J137" s="17"/>
      <c r="K137" s="17"/>
      <c r="L137" s="32"/>
      <c r="M137" s="35"/>
      <c r="N137" s="17"/>
      <c r="O137" s="17"/>
      <c r="P137" s="17"/>
      <c r="Q137" s="17"/>
      <c r="R137" s="17"/>
      <c r="S137" s="17"/>
      <c r="T137" s="36"/>
      <c r="AT137" s="5" t="s">
        <v>87</v>
      </c>
      <c r="AU137" s="5" t="s">
        <v>91</v>
      </c>
    </row>
    <row r="138" spans="2:65" s="5" customFormat="1" ht="15.75" customHeight="1">
      <c r="B138" s="16"/>
      <c r="C138" s="103" t="s">
        <v>12</v>
      </c>
      <c r="D138" s="103" t="s">
        <v>84</v>
      </c>
      <c r="E138" s="104" t="s">
        <v>174</v>
      </c>
      <c r="F138" s="105" t="s">
        <v>175</v>
      </c>
      <c r="G138" s="106" t="s">
        <v>89</v>
      </c>
      <c r="H138" s="107">
        <v>3.21</v>
      </c>
      <c r="I138" s="108"/>
      <c r="J138" s="109">
        <f>ROUND($I$138*$H$138,2)</f>
        <v>0</v>
      </c>
      <c r="K138" s="105" t="s">
        <v>129</v>
      </c>
      <c r="L138" s="32"/>
      <c r="M138" s="110"/>
      <c r="N138" s="111" t="s">
        <v>26</v>
      </c>
      <c r="O138" s="17"/>
      <c r="P138" s="17"/>
      <c r="Q138" s="112">
        <v>0</v>
      </c>
      <c r="R138" s="112">
        <f>$Q$138*$H$138</f>
        <v>0</v>
      </c>
      <c r="S138" s="112">
        <v>0</v>
      </c>
      <c r="T138" s="113">
        <f>$S$138*$H$138</f>
        <v>0</v>
      </c>
      <c r="AR138" s="47" t="s">
        <v>94</v>
      </c>
      <c r="AT138" s="47" t="s">
        <v>84</v>
      </c>
      <c r="AU138" s="47" t="s">
        <v>91</v>
      </c>
      <c r="AY138" s="5" t="s">
        <v>81</v>
      </c>
      <c r="BE138" s="114">
        <f>IF($N$138="základní",$J$138,0)</f>
        <v>0</v>
      </c>
      <c r="BF138" s="114">
        <f>IF($N$138="snížená",$J$138,0)</f>
        <v>0</v>
      </c>
      <c r="BG138" s="114">
        <f>IF($N$138="zákl. přenesená",$J$138,0)</f>
        <v>0</v>
      </c>
      <c r="BH138" s="114">
        <f>IF($N$138="sníž. přenesená",$J$138,0)</f>
        <v>0</v>
      </c>
      <c r="BI138" s="114">
        <f>IF($N$138="nulová",$J$138,0)</f>
        <v>0</v>
      </c>
      <c r="BJ138" s="47" t="s">
        <v>8</v>
      </c>
      <c r="BK138" s="114">
        <f>ROUND($I$138*$H$138,2)</f>
        <v>0</v>
      </c>
      <c r="BL138" s="47" t="s">
        <v>94</v>
      </c>
      <c r="BM138" s="47" t="s">
        <v>743</v>
      </c>
    </row>
    <row r="139" spans="2:47" s="5" customFormat="1" ht="27" customHeight="1">
      <c r="B139" s="16"/>
      <c r="C139" s="17"/>
      <c r="D139" s="115" t="s">
        <v>87</v>
      </c>
      <c r="E139" s="17"/>
      <c r="F139" s="116" t="s">
        <v>176</v>
      </c>
      <c r="G139" s="17"/>
      <c r="H139" s="17"/>
      <c r="J139" s="17"/>
      <c r="K139" s="17"/>
      <c r="L139" s="32"/>
      <c r="M139" s="35"/>
      <c r="N139" s="17"/>
      <c r="O139" s="17"/>
      <c r="P139" s="17"/>
      <c r="Q139" s="17"/>
      <c r="R139" s="17"/>
      <c r="S139" s="17"/>
      <c r="T139" s="36"/>
      <c r="AT139" s="5" t="s">
        <v>87</v>
      </c>
      <c r="AU139" s="5" t="s">
        <v>91</v>
      </c>
    </row>
    <row r="140" spans="2:51" s="5" customFormat="1" ht="15.75" customHeight="1">
      <c r="B140" s="128"/>
      <c r="C140" s="129"/>
      <c r="D140" s="127" t="s">
        <v>130</v>
      </c>
      <c r="E140" s="129"/>
      <c r="F140" s="130" t="s">
        <v>744</v>
      </c>
      <c r="G140" s="129"/>
      <c r="H140" s="131">
        <v>3.21</v>
      </c>
      <c r="J140" s="129"/>
      <c r="K140" s="129"/>
      <c r="L140" s="132"/>
      <c r="M140" s="133"/>
      <c r="N140" s="129"/>
      <c r="O140" s="129"/>
      <c r="P140" s="129"/>
      <c r="Q140" s="129"/>
      <c r="R140" s="129"/>
      <c r="S140" s="129"/>
      <c r="T140" s="134"/>
      <c r="AT140" s="135" t="s">
        <v>130</v>
      </c>
      <c r="AU140" s="135" t="s">
        <v>91</v>
      </c>
      <c r="AV140" s="135" t="s">
        <v>39</v>
      </c>
      <c r="AW140" s="135" t="s">
        <v>37</v>
      </c>
      <c r="AX140" s="135" t="s">
        <v>8</v>
      </c>
      <c r="AY140" s="135" t="s">
        <v>81</v>
      </c>
    </row>
    <row r="141" spans="2:65" s="5" customFormat="1" ht="15.75" customHeight="1">
      <c r="B141" s="16"/>
      <c r="C141" s="103" t="s">
        <v>40</v>
      </c>
      <c r="D141" s="103" t="s">
        <v>84</v>
      </c>
      <c r="E141" s="104" t="s">
        <v>178</v>
      </c>
      <c r="F141" s="105" t="s">
        <v>179</v>
      </c>
      <c r="G141" s="106" t="s">
        <v>89</v>
      </c>
      <c r="H141" s="107">
        <v>0.321</v>
      </c>
      <c r="I141" s="108"/>
      <c r="J141" s="109">
        <f>ROUND($I$141*$H$141,2)</f>
        <v>0</v>
      </c>
      <c r="K141" s="105" t="s">
        <v>129</v>
      </c>
      <c r="L141" s="32"/>
      <c r="M141" s="110"/>
      <c r="N141" s="111" t="s">
        <v>26</v>
      </c>
      <c r="O141" s="17"/>
      <c r="P141" s="17"/>
      <c r="Q141" s="112">
        <v>0</v>
      </c>
      <c r="R141" s="112">
        <f>$Q$141*$H$141</f>
        <v>0</v>
      </c>
      <c r="S141" s="112">
        <v>0</v>
      </c>
      <c r="T141" s="113">
        <f>$S$141*$H$141</f>
        <v>0</v>
      </c>
      <c r="AR141" s="47" t="s">
        <v>94</v>
      </c>
      <c r="AT141" s="47" t="s">
        <v>84</v>
      </c>
      <c r="AU141" s="47" t="s">
        <v>91</v>
      </c>
      <c r="AY141" s="5" t="s">
        <v>81</v>
      </c>
      <c r="BE141" s="114">
        <f>IF($N$141="základní",$J$141,0)</f>
        <v>0</v>
      </c>
      <c r="BF141" s="114">
        <f>IF($N$141="snížená",$J$141,0)</f>
        <v>0</v>
      </c>
      <c r="BG141" s="114">
        <f>IF($N$141="zákl. přenesená",$J$141,0)</f>
        <v>0</v>
      </c>
      <c r="BH141" s="114">
        <f>IF($N$141="sníž. přenesená",$J$141,0)</f>
        <v>0</v>
      </c>
      <c r="BI141" s="114">
        <f>IF($N$141="nulová",$J$141,0)</f>
        <v>0</v>
      </c>
      <c r="BJ141" s="47" t="s">
        <v>8</v>
      </c>
      <c r="BK141" s="114">
        <f>ROUND($I$141*$H$141,2)</f>
        <v>0</v>
      </c>
      <c r="BL141" s="47" t="s">
        <v>94</v>
      </c>
      <c r="BM141" s="47" t="s">
        <v>745</v>
      </c>
    </row>
    <row r="142" spans="2:47" s="5" customFormat="1" ht="16.5" customHeight="1">
      <c r="B142" s="16"/>
      <c r="C142" s="17"/>
      <c r="D142" s="115" t="s">
        <v>87</v>
      </c>
      <c r="E142" s="17"/>
      <c r="F142" s="116" t="s">
        <v>179</v>
      </c>
      <c r="G142" s="17"/>
      <c r="H142" s="17"/>
      <c r="J142" s="17"/>
      <c r="K142" s="17"/>
      <c r="L142" s="32"/>
      <c r="M142" s="35"/>
      <c r="N142" s="17"/>
      <c r="O142" s="17"/>
      <c r="P142" s="17"/>
      <c r="Q142" s="17"/>
      <c r="R142" s="17"/>
      <c r="S142" s="17"/>
      <c r="T142" s="36"/>
      <c r="AT142" s="5" t="s">
        <v>87</v>
      </c>
      <c r="AU142" s="5" t="s">
        <v>91</v>
      </c>
    </row>
    <row r="143" spans="2:65" s="5" customFormat="1" ht="15.75" customHeight="1">
      <c r="B143" s="16"/>
      <c r="C143" s="103" t="s">
        <v>41</v>
      </c>
      <c r="D143" s="103" t="s">
        <v>84</v>
      </c>
      <c r="E143" s="104" t="s">
        <v>181</v>
      </c>
      <c r="F143" s="105" t="s">
        <v>182</v>
      </c>
      <c r="G143" s="106" t="s">
        <v>89</v>
      </c>
      <c r="H143" s="107">
        <v>0.321</v>
      </c>
      <c r="I143" s="108"/>
      <c r="J143" s="109">
        <f>ROUND($I$143*$H$143,2)</f>
        <v>0</v>
      </c>
      <c r="K143" s="105" t="s">
        <v>129</v>
      </c>
      <c r="L143" s="32"/>
      <c r="M143" s="110"/>
      <c r="N143" s="111" t="s">
        <v>26</v>
      </c>
      <c r="O143" s="17"/>
      <c r="P143" s="17"/>
      <c r="Q143" s="112">
        <v>0</v>
      </c>
      <c r="R143" s="112">
        <f>$Q$143*$H$143</f>
        <v>0</v>
      </c>
      <c r="S143" s="112">
        <v>0</v>
      </c>
      <c r="T143" s="113">
        <f>$S$143*$H$143</f>
        <v>0</v>
      </c>
      <c r="AR143" s="47" t="s">
        <v>94</v>
      </c>
      <c r="AT143" s="47" t="s">
        <v>84</v>
      </c>
      <c r="AU143" s="47" t="s">
        <v>91</v>
      </c>
      <c r="AY143" s="5" t="s">
        <v>81</v>
      </c>
      <c r="BE143" s="114">
        <f>IF($N$143="základní",$J$143,0)</f>
        <v>0</v>
      </c>
      <c r="BF143" s="114">
        <f>IF($N$143="snížená",$J$143,0)</f>
        <v>0</v>
      </c>
      <c r="BG143" s="114">
        <f>IF($N$143="zákl. přenesená",$J$143,0)</f>
        <v>0</v>
      </c>
      <c r="BH143" s="114">
        <f>IF($N$143="sníž. přenesená",$J$143,0)</f>
        <v>0</v>
      </c>
      <c r="BI143" s="114">
        <f>IF($N$143="nulová",$J$143,0)</f>
        <v>0</v>
      </c>
      <c r="BJ143" s="47" t="s">
        <v>8</v>
      </c>
      <c r="BK143" s="114">
        <f>ROUND($I$143*$H$143,2)</f>
        <v>0</v>
      </c>
      <c r="BL143" s="47" t="s">
        <v>94</v>
      </c>
      <c r="BM143" s="47" t="s">
        <v>746</v>
      </c>
    </row>
    <row r="144" spans="2:47" s="5" customFormat="1" ht="16.5" customHeight="1">
      <c r="B144" s="16"/>
      <c r="C144" s="17"/>
      <c r="D144" s="115" t="s">
        <v>87</v>
      </c>
      <c r="E144" s="17"/>
      <c r="F144" s="116" t="s">
        <v>183</v>
      </c>
      <c r="G144" s="17"/>
      <c r="H144" s="17"/>
      <c r="J144" s="17"/>
      <c r="K144" s="17"/>
      <c r="L144" s="32"/>
      <c r="M144" s="35"/>
      <c r="N144" s="17"/>
      <c r="O144" s="17"/>
      <c r="P144" s="17"/>
      <c r="Q144" s="17"/>
      <c r="R144" s="17"/>
      <c r="S144" s="17"/>
      <c r="T144" s="36"/>
      <c r="AT144" s="5" t="s">
        <v>87</v>
      </c>
      <c r="AU144" s="5" t="s">
        <v>91</v>
      </c>
    </row>
    <row r="145" spans="2:65" s="5" customFormat="1" ht="15.75" customHeight="1">
      <c r="B145" s="16"/>
      <c r="C145" s="103" t="s">
        <v>42</v>
      </c>
      <c r="D145" s="103" t="s">
        <v>84</v>
      </c>
      <c r="E145" s="104" t="s">
        <v>314</v>
      </c>
      <c r="F145" s="105" t="s">
        <v>315</v>
      </c>
      <c r="G145" s="106" t="s">
        <v>89</v>
      </c>
      <c r="H145" s="107">
        <v>3.893</v>
      </c>
      <c r="I145" s="108"/>
      <c r="J145" s="109">
        <f>ROUND($I$145*$H$145,2)</f>
        <v>0</v>
      </c>
      <c r="K145" s="105" t="s">
        <v>129</v>
      </c>
      <c r="L145" s="32"/>
      <c r="M145" s="110"/>
      <c r="N145" s="111" t="s">
        <v>26</v>
      </c>
      <c r="O145" s="17"/>
      <c r="P145" s="17"/>
      <c r="Q145" s="112">
        <v>0</v>
      </c>
      <c r="R145" s="112">
        <f>$Q$145*$H$145</f>
        <v>0</v>
      </c>
      <c r="S145" s="112">
        <v>0</v>
      </c>
      <c r="T145" s="113">
        <f>$S$145*$H$145</f>
        <v>0</v>
      </c>
      <c r="AR145" s="47" t="s">
        <v>94</v>
      </c>
      <c r="AT145" s="47" t="s">
        <v>84</v>
      </c>
      <c r="AU145" s="47" t="s">
        <v>91</v>
      </c>
      <c r="AY145" s="5" t="s">
        <v>81</v>
      </c>
      <c r="BE145" s="114">
        <f>IF($N$145="základní",$J$145,0)</f>
        <v>0</v>
      </c>
      <c r="BF145" s="114">
        <f>IF($N$145="snížená",$J$145,0)</f>
        <v>0</v>
      </c>
      <c r="BG145" s="114">
        <f>IF($N$145="zákl. přenesená",$J$145,0)</f>
        <v>0</v>
      </c>
      <c r="BH145" s="114">
        <f>IF($N$145="sníž. přenesená",$J$145,0)</f>
        <v>0</v>
      </c>
      <c r="BI145" s="114">
        <f>IF($N$145="nulová",$J$145,0)</f>
        <v>0</v>
      </c>
      <c r="BJ145" s="47" t="s">
        <v>8</v>
      </c>
      <c r="BK145" s="114">
        <f>ROUND($I$145*$H$145,2)</f>
        <v>0</v>
      </c>
      <c r="BL145" s="47" t="s">
        <v>94</v>
      </c>
      <c r="BM145" s="47" t="s">
        <v>747</v>
      </c>
    </row>
    <row r="146" spans="2:47" s="5" customFormat="1" ht="38.25" customHeight="1">
      <c r="B146" s="16"/>
      <c r="C146" s="17"/>
      <c r="D146" s="115" t="s">
        <v>87</v>
      </c>
      <c r="E146" s="17"/>
      <c r="F146" s="116" t="s">
        <v>317</v>
      </c>
      <c r="G146" s="17"/>
      <c r="H146" s="17"/>
      <c r="J146" s="17"/>
      <c r="K146" s="17"/>
      <c r="L146" s="32"/>
      <c r="M146" s="35"/>
      <c r="N146" s="17"/>
      <c r="O146" s="17"/>
      <c r="P146" s="17"/>
      <c r="Q146" s="17"/>
      <c r="R146" s="17"/>
      <c r="S146" s="17"/>
      <c r="T146" s="36"/>
      <c r="AT146" s="5" t="s">
        <v>87</v>
      </c>
      <c r="AU146" s="5" t="s">
        <v>91</v>
      </c>
    </row>
    <row r="147" spans="2:63" s="90" customFormat="1" ht="37.5" customHeight="1">
      <c r="B147" s="91"/>
      <c r="C147" s="92"/>
      <c r="D147" s="92" t="s">
        <v>36</v>
      </c>
      <c r="E147" s="93" t="s">
        <v>79</v>
      </c>
      <c r="F147" s="93" t="s">
        <v>80</v>
      </c>
      <c r="G147" s="92"/>
      <c r="H147" s="92"/>
      <c r="J147" s="94">
        <f>$BK$147</f>
        <v>0</v>
      </c>
      <c r="K147" s="92"/>
      <c r="L147" s="95"/>
      <c r="M147" s="96"/>
      <c r="N147" s="92"/>
      <c r="O147" s="92"/>
      <c r="P147" s="97">
        <f>$P$148+$P$165+$P$186+$P$201+$P$219</f>
        <v>0</v>
      </c>
      <c r="Q147" s="92"/>
      <c r="R147" s="97">
        <f>$R$148+$R$165+$R$186+$R$201+$R$219</f>
        <v>2.72627388</v>
      </c>
      <c r="S147" s="92"/>
      <c r="T147" s="98">
        <f>$T$148+$T$165+$T$186+$T$201+$T$219</f>
        <v>0.23133399999999998</v>
      </c>
      <c r="AR147" s="99" t="s">
        <v>39</v>
      </c>
      <c r="AT147" s="99" t="s">
        <v>36</v>
      </c>
      <c r="AU147" s="99" t="s">
        <v>37</v>
      </c>
      <c r="AY147" s="99" t="s">
        <v>81</v>
      </c>
      <c r="BK147" s="100">
        <f>$BK$148+$BK$165+$BK$186+$BK$201+$BK$219</f>
        <v>0</v>
      </c>
    </row>
    <row r="148" spans="2:63" s="90" customFormat="1" ht="21" customHeight="1">
      <c r="B148" s="91"/>
      <c r="C148" s="92"/>
      <c r="D148" s="92" t="s">
        <v>36</v>
      </c>
      <c r="E148" s="101" t="s">
        <v>184</v>
      </c>
      <c r="F148" s="101" t="s">
        <v>185</v>
      </c>
      <c r="G148" s="92"/>
      <c r="H148" s="92"/>
      <c r="J148" s="102">
        <f>$BK$148</f>
        <v>0</v>
      </c>
      <c r="K148" s="92"/>
      <c r="L148" s="95"/>
      <c r="M148" s="96"/>
      <c r="N148" s="92"/>
      <c r="O148" s="92"/>
      <c r="P148" s="97">
        <f>SUM($P$149:$P$164)</f>
        <v>0</v>
      </c>
      <c r="Q148" s="92"/>
      <c r="R148" s="97">
        <f>SUM($R$149:$R$164)</f>
        <v>2.2334194</v>
      </c>
      <c r="S148" s="92"/>
      <c r="T148" s="98">
        <f>SUM($T$149:$T$164)</f>
        <v>0</v>
      </c>
      <c r="AR148" s="99" t="s">
        <v>39</v>
      </c>
      <c r="AT148" s="99" t="s">
        <v>36</v>
      </c>
      <c r="AU148" s="99" t="s">
        <v>8</v>
      </c>
      <c r="AY148" s="99" t="s">
        <v>81</v>
      </c>
      <c r="BK148" s="100">
        <f>SUM($BK$149:$BK$164)</f>
        <v>0</v>
      </c>
    </row>
    <row r="149" spans="2:65" s="5" customFormat="1" ht="15.75" customHeight="1">
      <c r="B149" s="16"/>
      <c r="C149" s="103" t="s">
        <v>177</v>
      </c>
      <c r="D149" s="103" t="s">
        <v>84</v>
      </c>
      <c r="E149" s="104" t="s">
        <v>318</v>
      </c>
      <c r="F149" s="105" t="s">
        <v>319</v>
      </c>
      <c r="G149" s="106" t="s">
        <v>128</v>
      </c>
      <c r="H149" s="107">
        <v>100.58</v>
      </c>
      <c r="I149" s="108"/>
      <c r="J149" s="109">
        <f>ROUND($I$149*$H$149,2)</f>
        <v>0</v>
      </c>
      <c r="K149" s="105" t="s">
        <v>129</v>
      </c>
      <c r="L149" s="32"/>
      <c r="M149" s="110"/>
      <c r="N149" s="111" t="s">
        <v>26</v>
      </c>
      <c r="O149" s="17"/>
      <c r="P149" s="17"/>
      <c r="Q149" s="112">
        <v>0</v>
      </c>
      <c r="R149" s="112">
        <f>$Q$149*$H$149</f>
        <v>0</v>
      </c>
      <c r="S149" s="112">
        <v>0</v>
      </c>
      <c r="T149" s="113">
        <f>$S$149*$H$149</f>
        <v>0</v>
      </c>
      <c r="AR149" s="47" t="s">
        <v>86</v>
      </c>
      <c r="AT149" s="47" t="s">
        <v>84</v>
      </c>
      <c r="AU149" s="47" t="s">
        <v>39</v>
      </c>
      <c r="AY149" s="5" t="s">
        <v>81</v>
      </c>
      <c r="BE149" s="114">
        <f>IF($N$149="základní",$J$149,0)</f>
        <v>0</v>
      </c>
      <c r="BF149" s="114">
        <f>IF($N$149="snížená",$J$149,0)</f>
        <v>0</v>
      </c>
      <c r="BG149" s="114">
        <f>IF($N$149="zákl. přenesená",$J$149,0)</f>
        <v>0</v>
      </c>
      <c r="BH149" s="114">
        <f>IF($N$149="sníž. přenesená",$J$149,0)</f>
        <v>0</v>
      </c>
      <c r="BI149" s="114">
        <f>IF($N$149="nulová",$J$149,0)</f>
        <v>0</v>
      </c>
      <c r="BJ149" s="47" t="s">
        <v>8</v>
      </c>
      <c r="BK149" s="114">
        <f>ROUND($I$149*$H$149,2)</f>
        <v>0</v>
      </c>
      <c r="BL149" s="47" t="s">
        <v>86</v>
      </c>
      <c r="BM149" s="47" t="s">
        <v>748</v>
      </c>
    </row>
    <row r="150" spans="2:47" s="5" customFormat="1" ht="27" customHeight="1">
      <c r="B150" s="16"/>
      <c r="C150" s="17"/>
      <c r="D150" s="115" t="s">
        <v>87</v>
      </c>
      <c r="E150" s="17"/>
      <c r="F150" s="116" t="s">
        <v>321</v>
      </c>
      <c r="G150" s="17"/>
      <c r="H150" s="17"/>
      <c r="J150" s="17"/>
      <c r="K150" s="17"/>
      <c r="L150" s="32"/>
      <c r="M150" s="35"/>
      <c r="N150" s="17"/>
      <c r="O150" s="17"/>
      <c r="P150" s="17"/>
      <c r="Q150" s="17"/>
      <c r="R150" s="17"/>
      <c r="S150" s="17"/>
      <c r="T150" s="36"/>
      <c r="AT150" s="5" t="s">
        <v>87</v>
      </c>
      <c r="AU150" s="5" t="s">
        <v>39</v>
      </c>
    </row>
    <row r="151" spans="2:51" s="5" customFormat="1" ht="15.75" customHeight="1">
      <c r="B151" s="128"/>
      <c r="C151" s="129"/>
      <c r="D151" s="127" t="s">
        <v>130</v>
      </c>
      <c r="E151" s="129"/>
      <c r="F151" s="130" t="s">
        <v>749</v>
      </c>
      <c r="G151" s="129"/>
      <c r="H151" s="131">
        <v>74.08</v>
      </c>
      <c r="J151" s="129"/>
      <c r="K151" s="129"/>
      <c r="L151" s="132"/>
      <c r="M151" s="133"/>
      <c r="N151" s="129"/>
      <c r="O151" s="129"/>
      <c r="P151" s="129"/>
      <c r="Q151" s="129"/>
      <c r="R151" s="129"/>
      <c r="S151" s="129"/>
      <c r="T151" s="134"/>
      <c r="AT151" s="135" t="s">
        <v>130</v>
      </c>
      <c r="AU151" s="135" t="s">
        <v>39</v>
      </c>
      <c r="AV151" s="135" t="s">
        <v>39</v>
      </c>
      <c r="AW151" s="135" t="s">
        <v>61</v>
      </c>
      <c r="AX151" s="135" t="s">
        <v>37</v>
      </c>
      <c r="AY151" s="135" t="s">
        <v>81</v>
      </c>
    </row>
    <row r="152" spans="2:51" s="5" customFormat="1" ht="15.75" customHeight="1">
      <c r="B152" s="128"/>
      <c r="C152" s="129"/>
      <c r="D152" s="127" t="s">
        <v>130</v>
      </c>
      <c r="E152" s="129"/>
      <c r="F152" s="130" t="s">
        <v>750</v>
      </c>
      <c r="G152" s="129"/>
      <c r="H152" s="131">
        <v>26.5</v>
      </c>
      <c r="J152" s="129"/>
      <c r="K152" s="129"/>
      <c r="L152" s="132"/>
      <c r="M152" s="133"/>
      <c r="N152" s="129"/>
      <c r="O152" s="129"/>
      <c r="P152" s="129"/>
      <c r="Q152" s="129"/>
      <c r="R152" s="129"/>
      <c r="S152" s="129"/>
      <c r="T152" s="134"/>
      <c r="AT152" s="135" t="s">
        <v>130</v>
      </c>
      <c r="AU152" s="135" t="s">
        <v>39</v>
      </c>
      <c r="AV152" s="135" t="s">
        <v>39</v>
      </c>
      <c r="AW152" s="135" t="s">
        <v>61</v>
      </c>
      <c r="AX152" s="135" t="s">
        <v>37</v>
      </c>
      <c r="AY152" s="135" t="s">
        <v>81</v>
      </c>
    </row>
    <row r="153" spans="2:65" s="5" customFormat="1" ht="15.75" customHeight="1">
      <c r="B153" s="16"/>
      <c r="C153" s="117" t="s">
        <v>180</v>
      </c>
      <c r="D153" s="117" t="s">
        <v>88</v>
      </c>
      <c r="E153" s="118" t="s">
        <v>324</v>
      </c>
      <c r="F153" s="119" t="s">
        <v>325</v>
      </c>
      <c r="G153" s="120" t="s">
        <v>128</v>
      </c>
      <c r="H153" s="121">
        <v>100.58</v>
      </c>
      <c r="I153" s="122"/>
      <c r="J153" s="123">
        <f>ROUND($I$153*$H$153,2)</f>
        <v>0</v>
      </c>
      <c r="K153" s="119" t="s">
        <v>129</v>
      </c>
      <c r="L153" s="124"/>
      <c r="M153" s="125"/>
      <c r="N153" s="126" t="s">
        <v>26</v>
      </c>
      <c r="O153" s="17"/>
      <c r="P153" s="17"/>
      <c r="Q153" s="112">
        <v>0.0026</v>
      </c>
      <c r="R153" s="112">
        <f>$Q$153*$H$153</f>
        <v>0.26150799999999996</v>
      </c>
      <c r="S153" s="112">
        <v>0</v>
      </c>
      <c r="T153" s="113">
        <f>$S$153*$H$153</f>
        <v>0</v>
      </c>
      <c r="AR153" s="47" t="s">
        <v>90</v>
      </c>
      <c r="AT153" s="47" t="s">
        <v>88</v>
      </c>
      <c r="AU153" s="47" t="s">
        <v>39</v>
      </c>
      <c r="AY153" s="5" t="s">
        <v>81</v>
      </c>
      <c r="BE153" s="114">
        <f>IF($N$153="základní",$J$153,0)</f>
        <v>0</v>
      </c>
      <c r="BF153" s="114">
        <f>IF($N$153="snížená",$J$153,0)</f>
        <v>0</v>
      </c>
      <c r="BG153" s="114">
        <f>IF($N$153="zákl. přenesená",$J$153,0)</f>
        <v>0</v>
      </c>
      <c r="BH153" s="114">
        <f>IF($N$153="sníž. přenesená",$J$153,0)</f>
        <v>0</v>
      </c>
      <c r="BI153" s="114">
        <f>IF($N$153="nulová",$J$153,0)</f>
        <v>0</v>
      </c>
      <c r="BJ153" s="47" t="s">
        <v>8</v>
      </c>
      <c r="BK153" s="114">
        <f>ROUND($I$153*$H$153,2)</f>
        <v>0</v>
      </c>
      <c r="BL153" s="47" t="s">
        <v>86</v>
      </c>
      <c r="BM153" s="47" t="s">
        <v>751</v>
      </c>
    </row>
    <row r="154" spans="2:47" s="5" customFormat="1" ht="16.5" customHeight="1">
      <c r="B154" s="16"/>
      <c r="C154" s="17"/>
      <c r="D154" s="115" t="s">
        <v>87</v>
      </c>
      <c r="E154" s="17"/>
      <c r="F154" s="116" t="s">
        <v>752</v>
      </c>
      <c r="G154" s="17"/>
      <c r="H154" s="17"/>
      <c r="J154" s="17"/>
      <c r="K154" s="17"/>
      <c r="L154" s="32"/>
      <c r="M154" s="35"/>
      <c r="N154" s="17"/>
      <c r="O154" s="17"/>
      <c r="P154" s="17"/>
      <c r="Q154" s="17"/>
      <c r="R154" s="17"/>
      <c r="S154" s="17"/>
      <c r="T154" s="36"/>
      <c r="AT154" s="5" t="s">
        <v>87</v>
      </c>
      <c r="AU154" s="5" t="s">
        <v>39</v>
      </c>
    </row>
    <row r="155" spans="2:51" s="5" customFormat="1" ht="15.75" customHeight="1">
      <c r="B155" s="128"/>
      <c r="C155" s="129"/>
      <c r="D155" s="127" t="s">
        <v>130</v>
      </c>
      <c r="E155" s="129"/>
      <c r="F155" s="130" t="s">
        <v>749</v>
      </c>
      <c r="G155" s="129"/>
      <c r="H155" s="131">
        <v>74.08</v>
      </c>
      <c r="J155" s="129"/>
      <c r="K155" s="129"/>
      <c r="L155" s="132"/>
      <c r="M155" s="133"/>
      <c r="N155" s="129"/>
      <c r="O155" s="129"/>
      <c r="P155" s="129"/>
      <c r="Q155" s="129"/>
      <c r="R155" s="129"/>
      <c r="S155" s="129"/>
      <c r="T155" s="134"/>
      <c r="AT155" s="135" t="s">
        <v>130</v>
      </c>
      <c r="AU155" s="135" t="s">
        <v>39</v>
      </c>
      <c r="AV155" s="135" t="s">
        <v>39</v>
      </c>
      <c r="AW155" s="135" t="s">
        <v>61</v>
      </c>
      <c r="AX155" s="135" t="s">
        <v>37</v>
      </c>
      <c r="AY155" s="135" t="s">
        <v>81</v>
      </c>
    </row>
    <row r="156" spans="2:51" s="5" customFormat="1" ht="15.75" customHeight="1">
      <c r="B156" s="128"/>
      <c r="C156" s="129"/>
      <c r="D156" s="127" t="s">
        <v>130</v>
      </c>
      <c r="E156" s="129"/>
      <c r="F156" s="130" t="s">
        <v>750</v>
      </c>
      <c r="G156" s="129"/>
      <c r="H156" s="131">
        <v>26.5</v>
      </c>
      <c r="J156" s="129"/>
      <c r="K156" s="129"/>
      <c r="L156" s="132"/>
      <c r="M156" s="133"/>
      <c r="N156" s="129"/>
      <c r="O156" s="129"/>
      <c r="P156" s="129"/>
      <c r="Q156" s="129"/>
      <c r="R156" s="129"/>
      <c r="S156" s="129"/>
      <c r="T156" s="134"/>
      <c r="AT156" s="135" t="s">
        <v>130</v>
      </c>
      <c r="AU156" s="135" t="s">
        <v>39</v>
      </c>
      <c r="AV156" s="135" t="s">
        <v>39</v>
      </c>
      <c r="AW156" s="135" t="s">
        <v>61</v>
      </c>
      <c r="AX156" s="135" t="s">
        <v>37</v>
      </c>
      <c r="AY156" s="135" t="s">
        <v>81</v>
      </c>
    </row>
    <row r="157" spans="2:65" s="5" customFormat="1" ht="15.75" customHeight="1">
      <c r="B157" s="16"/>
      <c r="C157" s="103" t="s">
        <v>241</v>
      </c>
      <c r="D157" s="103" t="s">
        <v>84</v>
      </c>
      <c r="E157" s="104" t="s">
        <v>328</v>
      </c>
      <c r="F157" s="105" t="s">
        <v>329</v>
      </c>
      <c r="G157" s="106" t="s">
        <v>128</v>
      </c>
      <c r="H157" s="107">
        <v>74.08</v>
      </c>
      <c r="I157" s="108"/>
      <c r="J157" s="109">
        <f>ROUND($I$157*$H$157,2)</f>
        <v>0</v>
      </c>
      <c r="K157" s="105" t="s">
        <v>129</v>
      </c>
      <c r="L157" s="32"/>
      <c r="M157" s="110"/>
      <c r="N157" s="111" t="s">
        <v>26</v>
      </c>
      <c r="O157" s="17"/>
      <c r="P157" s="17"/>
      <c r="Q157" s="112">
        <v>0.02258</v>
      </c>
      <c r="R157" s="112">
        <f>$Q$157*$H$157</f>
        <v>1.6727264</v>
      </c>
      <c r="S157" s="112">
        <v>0</v>
      </c>
      <c r="T157" s="113">
        <f>$S$157*$H$157</f>
        <v>0</v>
      </c>
      <c r="AR157" s="47" t="s">
        <v>86</v>
      </c>
      <c r="AT157" s="47" t="s">
        <v>84</v>
      </c>
      <c r="AU157" s="47" t="s">
        <v>39</v>
      </c>
      <c r="AY157" s="5" t="s">
        <v>81</v>
      </c>
      <c r="BE157" s="114">
        <f>IF($N$157="základní",$J$157,0)</f>
        <v>0</v>
      </c>
      <c r="BF157" s="114">
        <f>IF($N$157="snížená",$J$157,0)</f>
        <v>0</v>
      </c>
      <c r="BG157" s="114">
        <f>IF($N$157="zákl. přenesená",$J$157,0)</f>
        <v>0</v>
      </c>
      <c r="BH157" s="114">
        <f>IF($N$157="sníž. přenesená",$J$157,0)</f>
        <v>0</v>
      </c>
      <c r="BI157" s="114">
        <f>IF($N$157="nulová",$J$157,0)</f>
        <v>0</v>
      </c>
      <c r="BJ157" s="47" t="s">
        <v>8</v>
      </c>
      <c r="BK157" s="114">
        <f>ROUND($I$157*$H$157,2)</f>
        <v>0</v>
      </c>
      <c r="BL157" s="47" t="s">
        <v>86</v>
      </c>
      <c r="BM157" s="47" t="s">
        <v>753</v>
      </c>
    </row>
    <row r="158" spans="2:47" s="5" customFormat="1" ht="16.5" customHeight="1">
      <c r="B158" s="16"/>
      <c r="C158" s="17"/>
      <c r="D158" s="115" t="s">
        <v>87</v>
      </c>
      <c r="E158" s="17"/>
      <c r="F158" s="116" t="s">
        <v>331</v>
      </c>
      <c r="G158" s="17"/>
      <c r="H158" s="17"/>
      <c r="J158" s="17"/>
      <c r="K158" s="17"/>
      <c r="L158" s="32"/>
      <c r="M158" s="35"/>
      <c r="N158" s="17"/>
      <c r="O158" s="17"/>
      <c r="P158" s="17"/>
      <c r="Q158" s="17"/>
      <c r="R158" s="17"/>
      <c r="S158" s="17"/>
      <c r="T158" s="36"/>
      <c r="AT158" s="5" t="s">
        <v>87</v>
      </c>
      <c r="AU158" s="5" t="s">
        <v>39</v>
      </c>
    </row>
    <row r="159" spans="2:51" s="5" customFormat="1" ht="15.75" customHeight="1">
      <c r="B159" s="128"/>
      <c r="C159" s="129"/>
      <c r="D159" s="127" t="s">
        <v>130</v>
      </c>
      <c r="E159" s="129"/>
      <c r="F159" s="130" t="s">
        <v>749</v>
      </c>
      <c r="G159" s="129"/>
      <c r="H159" s="131">
        <v>74.08</v>
      </c>
      <c r="J159" s="129"/>
      <c r="K159" s="129"/>
      <c r="L159" s="132"/>
      <c r="M159" s="133"/>
      <c r="N159" s="129"/>
      <c r="O159" s="129"/>
      <c r="P159" s="129"/>
      <c r="Q159" s="129"/>
      <c r="R159" s="129"/>
      <c r="S159" s="129"/>
      <c r="T159" s="134"/>
      <c r="AT159" s="135" t="s">
        <v>130</v>
      </c>
      <c r="AU159" s="135" t="s">
        <v>39</v>
      </c>
      <c r="AV159" s="135" t="s">
        <v>39</v>
      </c>
      <c r="AW159" s="135" t="s">
        <v>61</v>
      </c>
      <c r="AX159" s="135" t="s">
        <v>37</v>
      </c>
      <c r="AY159" s="135" t="s">
        <v>81</v>
      </c>
    </row>
    <row r="160" spans="2:65" s="5" customFormat="1" ht="15.75" customHeight="1">
      <c r="B160" s="16"/>
      <c r="C160" s="103" t="s">
        <v>90</v>
      </c>
      <c r="D160" s="103" t="s">
        <v>84</v>
      </c>
      <c r="E160" s="104" t="s">
        <v>754</v>
      </c>
      <c r="F160" s="105" t="s">
        <v>755</v>
      </c>
      <c r="G160" s="106" t="s">
        <v>128</v>
      </c>
      <c r="H160" s="107">
        <v>26.5</v>
      </c>
      <c r="I160" s="108"/>
      <c r="J160" s="109">
        <f>ROUND($I$160*$H$160,2)</f>
        <v>0</v>
      </c>
      <c r="K160" s="105" t="s">
        <v>129</v>
      </c>
      <c r="L160" s="32"/>
      <c r="M160" s="110"/>
      <c r="N160" s="111" t="s">
        <v>26</v>
      </c>
      <c r="O160" s="17"/>
      <c r="P160" s="17"/>
      <c r="Q160" s="112">
        <v>0.01129</v>
      </c>
      <c r="R160" s="112">
        <f>$Q$160*$H$160</f>
        <v>0.299185</v>
      </c>
      <c r="S160" s="112">
        <v>0</v>
      </c>
      <c r="T160" s="113">
        <f>$S$160*$H$160</f>
        <v>0</v>
      </c>
      <c r="AR160" s="47" t="s">
        <v>86</v>
      </c>
      <c r="AT160" s="47" t="s">
        <v>84</v>
      </c>
      <c r="AU160" s="47" t="s">
        <v>39</v>
      </c>
      <c r="AY160" s="5" t="s">
        <v>81</v>
      </c>
      <c r="BE160" s="114">
        <f>IF($N$160="základní",$J$160,0)</f>
        <v>0</v>
      </c>
      <c r="BF160" s="114">
        <f>IF($N$160="snížená",$J$160,0)</f>
        <v>0</v>
      </c>
      <c r="BG160" s="114">
        <f>IF($N$160="zákl. přenesená",$J$160,0)</f>
        <v>0</v>
      </c>
      <c r="BH160" s="114">
        <f>IF($N$160="sníž. přenesená",$J$160,0)</f>
        <v>0</v>
      </c>
      <c r="BI160" s="114">
        <f>IF($N$160="nulová",$J$160,0)</f>
        <v>0</v>
      </c>
      <c r="BJ160" s="47" t="s">
        <v>8</v>
      </c>
      <c r="BK160" s="114">
        <f>ROUND($I$160*$H$160,2)</f>
        <v>0</v>
      </c>
      <c r="BL160" s="47" t="s">
        <v>86</v>
      </c>
      <c r="BM160" s="47" t="s">
        <v>756</v>
      </c>
    </row>
    <row r="161" spans="2:47" s="5" customFormat="1" ht="27" customHeight="1">
      <c r="B161" s="16"/>
      <c r="C161" s="17"/>
      <c r="D161" s="115" t="s">
        <v>87</v>
      </c>
      <c r="E161" s="17"/>
      <c r="F161" s="116" t="s">
        <v>757</v>
      </c>
      <c r="G161" s="17"/>
      <c r="H161" s="17"/>
      <c r="J161" s="17"/>
      <c r="K161" s="17"/>
      <c r="L161" s="32"/>
      <c r="M161" s="35"/>
      <c r="N161" s="17"/>
      <c r="O161" s="17"/>
      <c r="P161" s="17"/>
      <c r="Q161" s="17"/>
      <c r="R161" s="17"/>
      <c r="S161" s="17"/>
      <c r="T161" s="36"/>
      <c r="AT161" s="5" t="s">
        <v>87</v>
      </c>
      <c r="AU161" s="5" t="s">
        <v>39</v>
      </c>
    </row>
    <row r="162" spans="2:51" s="5" customFormat="1" ht="15.75" customHeight="1">
      <c r="B162" s="128"/>
      <c r="C162" s="129"/>
      <c r="D162" s="127" t="s">
        <v>130</v>
      </c>
      <c r="E162" s="129"/>
      <c r="F162" s="130" t="s">
        <v>750</v>
      </c>
      <c r="G162" s="129"/>
      <c r="H162" s="131">
        <v>26.5</v>
      </c>
      <c r="J162" s="129"/>
      <c r="K162" s="129"/>
      <c r="L162" s="132"/>
      <c r="M162" s="133"/>
      <c r="N162" s="129"/>
      <c r="O162" s="129"/>
      <c r="P162" s="129"/>
      <c r="Q162" s="129"/>
      <c r="R162" s="129"/>
      <c r="S162" s="129"/>
      <c r="T162" s="134"/>
      <c r="AT162" s="135" t="s">
        <v>130</v>
      </c>
      <c r="AU162" s="135" t="s">
        <v>39</v>
      </c>
      <c r="AV162" s="135" t="s">
        <v>39</v>
      </c>
      <c r="AW162" s="135" t="s">
        <v>61</v>
      </c>
      <c r="AX162" s="135" t="s">
        <v>37</v>
      </c>
      <c r="AY162" s="135" t="s">
        <v>81</v>
      </c>
    </row>
    <row r="163" spans="2:65" s="5" customFormat="1" ht="15.75" customHeight="1">
      <c r="B163" s="16"/>
      <c r="C163" s="103" t="s">
        <v>257</v>
      </c>
      <c r="D163" s="103" t="s">
        <v>84</v>
      </c>
      <c r="E163" s="104" t="s">
        <v>758</v>
      </c>
      <c r="F163" s="105" t="s">
        <v>759</v>
      </c>
      <c r="G163" s="106" t="s">
        <v>89</v>
      </c>
      <c r="H163" s="107">
        <v>2.233</v>
      </c>
      <c r="I163" s="108"/>
      <c r="J163" s="109">
        <f>ROUND($I$163*$H$163,2)</f>
        <v>0</v>
      </c>
      <c r="K163" s="105" t="s">
        <v>129</v>
      </c>
      <c r="L163" s="32"/>
      <c r="M163" s="110"/>
      <c r="N163" s="111" t="s">
        <v>26</v>
      </c>
      <c r="O163" s="17"/>
      <c r="P163" s="17"/>
      <c r="Q163" s="112">
        <v>0</v>
      </c>
      <c r="R163" s="112">
        <f>$Q$163*$H$163</f>
        <v>0</v>
      </c>
      <c r="S163" s="112">
        <v>0</v>
      </c>
      <c r="T163" s="113">
        <f>$S$163*$H$163</f>
        <v>0</v>
      </c>
      <c r="AR163" s="47" t="s">
        <v>86</v>
      </c>
      <c r="AT163" s="47" t="s">
        <v>84</v>
      </c>
      <c r="AU163" s="47" t="s">
        <v>39</v>
      </c>
      <c r="AY163" s="5" t="s">
        <v>81</v>
      </c>
      <c r="BE163" s="114">
        <f>IF($N$163="základní",$J$163,0)</f>
        <v>0</v>
      </c>
      <c r="BF163" s="114">
        <f>IF($N$163="snížená",$J$163,0)</f>
        <v>0</v>
      </c>
      <c r="BG163" s="114">
        <f>IF($N$163="zákl. přenesená",$J$163,0)</f>
        <v>0</v>
      </c>
      <c r="BH163" s="114">
        <f>IF($N$163="sníž. přenesená",$J$163,0)</f>
        <v>0</v>
      </c>
      <c r="BI163" s="114">
        <f>IF($N$163="nulová",$J$163,0)</f>
        <v>0</v>
      </c>
      <c r="BJ163" s="47" t="s">
        <v>8</v>
      </c>
      <c r="BK163" s="114">
        <f>ROUND($I$163*$H$163,2)</f>
        <v>0</v>
      </c>
      <c r="BL163" s="47" t="s">
        <v>86</v>
      </c>
      <c r="BM163" s="47" t="s">
        <v>760</v>
      </c>
    </row>
    <row r="164" spans="2:47" s="5" customFormat="1" ht="27" customHeight="1">
      <c r="B164" s="16"/>
      <c r="C164" s="17"/>
      <c r="D164" s="115" t="s">
        <v>87</v>
      </c>
      <c r="E164" s="17"/>
      <c r="F164" s="116" t="s">
        <v>761</v>
      </c>
      <c r="G164" s="17"/>
      <c r="H164" s="17"/>
      <c r="J164" s="17"/>
      <c r="K164" s="17"/>
      <c r="L164" s="32"/>
      <c r="M164" s="35"/>
      <c r="N164" s="17"/>
      <c r="O164" s="17"/>
      <c r="P164" s="17"/>
      <c r="Q164" s="17"/>
      <c r="R164" s="17"/>
      <c r="S164" s="17"/>
      <c r="T164" s="36"/>
      <c r="AT164" s="5" t="s">
        <v>87</v>
      </c>
      <c r="AU164" s="5" t="s">
        <v>39</v>
      </c>
    </row>
    <row r="165" spans="2:63" s="90" customFormat="1" ht="30.75" customHeight="1">
      <c r="B165" s="91"/>
      <c r="C165" s="92"/>
      <c r="D165" s="92" t="s">
        <v>36</v>
      </c>
      <c r="E165" s="101" t="s">
        <v>82</v>
      </c>
      <c r="F165" s="101" t="s">
        <v>83</v>
      </c>
      <c r="G165" s="92"/>
      <c r="H165" s="92"/>
      <c r="J165" s="102">
        <f>$BK$165</f>
        <v>0</v>
      </c>
      <c r="K165" s="92"/>
      <c r="L165" s="95"/>
      <c r="M165" s="96"/>
      <c r="N165" s="92"/>
      <c r="O165" s="92"/>
      <c r="P165" s="97">
        <f>SUM($P$166:$P$185)</f>
        <v>0</v>
      </c>
      <c r="Q165" s="92"/>
      <c r="R165" s="97">
        <f>SUM($R$166:$R$185)</f>
        <v>0.18479479999999998</v>
      </c>
      <c r="S165" s="92"/>
      <c r="T165" s="98">
        <f>SUM($T$166:$T$185)</f>
        <v>0</v>
      </c>
      <c r="AR165" s="99" t="s">
        <v>39</v>
      </c>
      <c r="AT165" s="99" t="s">
        <v>36</v>
      </c>
      <c r="AU165" s="99" t="s">
        <v>8</v>
      </c>
      <c r="AY165" s="99" t="s">
        <v>81</v>
      </c>
      <c r="BK165" s="100">
        <f>SUM($BK$166:$BK$185)</f>
        <v>0</v>
      </c>
    </row>
    <row r="166" spans="2:65" s="5" customFormat="1" ht="15.75" customHeight="1">
      <c r="B166" s="16"/>
      <c r="C166" s="103" t="s">
        <v>432</v>
      </c>
      <c r="D166" s="103" t="s">
        <v>84</v>
      </c>
      <c r="E166" s="104" t="s">
        <v>350</v>
      </c>
      <c r="F166" s="105" t="s">
        <v>351</v>
      </c>
      <c r="G166" s="106" t="s">
        <v>89</v>
      </c>
      <c r="H166" s="107">
        <v>0.028</v>
      </c>
      <c r="I166" s="108"/>
      <c r="J166" s="109">
        <f>ROUND($I$166*$H$166,2)</f>
        <v>0</v>
      </c>
      <c r="K166" s="105" t="s">
        <v>129</v>
      </c>
      <c r="L166" s="32"/>
      <c r="M166" s="110"/>
      <c r="N166" s="111" t="s">
        <v>26</v>
      </c>
      <c r="O166" s="17"/>
      <c r="P166" s="17"/>
      <c r="Q166" s="112">
        <v>0</v>
      </c>
      <c r="R166" s="112">
        <f>$Q$166*$H$166</f>
        <v>0</v>
      </c>
      <c r="S166" s="112">
        <v>0</v>
      </c>
      <c r="T166" s="113">
        <f>$S$166*$H$166</f>
        <v>0</v>
      </c>
      <c r="AR166" s="47" t="s">
        <v>86</v>
      </c>
      <c r="AT166" s="47" t="s">
        <v>84</v>
      </c>
      <c r="AU166" s="47" t="s">
        <v>39</v>
      </c>
      <c r="AY166" s="5" t="s">
        <v>81</v>
      </c>
      <c r="BE166" s="114">
        <f>IF($N$166="základní",$J$166,0)</f>
        <v>0</v>
      </c>
      <c r="BF166" s="114">
        <f>IF($N$166="snížená",$J$166,0)</f>
        <v>0</v>
      </c>
      <c r="BG166" s="114">
        <f>IF($N$166="zákl. přenesená",$J$166,0)</f>
        <v>0</v>
      </c>
      <c r="BH166" s="114">
        <f>IF($N$166="sníž. přenesená",$J$166,0)</f>
        <v>0</v>
      </c>
      <c r="BI166" s="114">
        <f>IF($N$166="nulová",$J$166,0)</f>
        <v>0</v>
      </c>
      <c r="BJ166" s="47" t="s">
        <v>8</v>
      </c>
      <c r="BK166" s="114">
        <f>ROUND($I$166*$H$166,2)</f>
        <v>0</v>
      </c>
      <c r="BL166" s="47" t="s">
        <v>86</v>
      </c>
      <c r="BM166" s="47" t="s">
        <v>762</v>
      </c>
    </row>
    <row r="167" spans="2:47" s="5" customFormat="1" ht="16.5" customHeight="1">
      <c r="B167" s="16"/>
      <c r="C167" s="17"/>
      <c r="D167" s="115" t="s">
        <v>87</v>
      </c>
      <c r="E167" s="17"/>
      <c r="F167" s="116" t="s">
        <v>353</v>
      </c>
      <c r="G167" s="17"/>
      <c r="H167" s="17"/>
      <c r="J167" s="17"/>
      <c r="K167" s="17"/>
      <c r="L167" s="32"/>
      <c r="M167" s="35"/>
      <c r="N167" s="17"/>
      <c r="O167" s="17"/>
      <c r="P167" s="17"/>
      <c r="Q167" s="17"/>
      <c r="R167" s="17"/>
      <c r="S167" s="17"/>
      <c r="T167" s="36"/>
      <c r="AT167" s="5" t="s">
        <v>87</v>
      </c>
      <c r="AU167" s="5" t="s">
        <v>39</v>
      </c>
    </row>
    <row r="168" spans="2:51" s="5" customFormat="1" ht="15.75" customHeight="1">
      <c r="B168" s="128"/>
      <c r="C168" s="129"/>
      <c r="D168" s="127" t="s">
        <v>130</v>
      </c>
      <c r="E168" s="129"/>
      <c r="F168" s="130" t="s">
        <v>763</v>
      </c>
      <c r="G168" s="129"/>
      <c r="H168" s="131">
        <v>0.008</v>
      </c>
      <c r="J168" s="129"/>
      <c r="K168" s="129"/>
      <c r="L168" s="132"/>
      <c r="M168" s="133"/>
      <c r="N168" s="129"/>
      <c r="O168" s="129"/>
      <c r="P168" s="129"/>
      <c r="Q168" s="129"/>
      <c r="R168" s="129"/>
      <c r="S168" s="129"/>
      <c r="T168" s="134"/>
      <c r="AT168" s="135" t="s">
        <v>130</v>
      </c>
      <c r="AU168" s="135" t="s">
        <v>39</v>
      </c>
      <c r="AV168" s="135" t="s">
        <v>39</v>
      </c>
      <c r="AW168" s="135" t="s">
        <v>61</v>
      </c>
      <c r="AX168" s="135" t="s">
        <v>37</v>
      </c>
      <c r="AY168" s="135" t="s">
        <v>81</v>
      </c>
    </row>
    <row r="169" spans="2:51" s="5" customFormat="1" ht="15.75" customHeight="1">
      <c r="B169" s="128"/>
      <c r="C169" s="129"/>
      <c r="D169" s="127" t="s">
        <v>130</v>
      </c>
      <c r="E169" s="129"/>
      <c r="F169" s="130" t="s">
        <v>763</v>
      </c>
      <c r="G169" s="129"/>
      <c r="H169" s="131">
        <v>0.008</v>
      </c>
      <c r="J169" s="129"/>
      <c r="K169" s="129"/>
      <c r="L169" s="132"/>
      <c r="M169" s="133"/>
      <c r="N169" s="129"/>
      <c r="O169" s="129"/>
      <c r="P169" s="129"/>
      <c r="Q169" s="129"/>
      <c r="R169" s="129"/>
      <c r="S169" s="129"/>
      <c r="T169" s="134"/>
      <c r="AT169" s="135" t="s">
        <v>130</v>
      </c>
      <c r="AU169" s="135" t="s">
        <v>39</v>
      </c>
      <c r="AV169" s="135" t="s">
        <v>39</v>
      </c>
      <c r="AW169" s="135" t="s">
        <v>61</v>
      </c>
      <c r="AX169" s="135" t="s">
        <v>37</v>
      </c>
      <c r="AY169" s="135" t="s">
        <v>81</v>
      </c>
    </row>
    <row r="170" spans="2:51" s="5" customFormat="1" ht="15.75" customHeight="1">
      <c r="B170" s="128"/>
      <c r="C170" s="129"/>
      <c r="D170" s="127" t="s">
        <v>130</v>
      </c>
      <c r="E170" s="129"/>
      <c r="F170" s="130" t="s">
        <v>764</v>
      </c>
      <c r="G170" s="129"/>
      <c r="H170" s="131">
        <v>0.006</v>
      </c>
      <c r="J170" s="129"/>
      <c r="K170" s="129"/>
      <c r="L170" s="132"/>
      <c r="M170" s="133"/>
      <c r="N170" s="129"/>
      <c r="O170" s="129"/>
      <c r="P170" s="129"/>
      <c r="Q170" s="129"/>
      <c r="R170" s="129"/>
      <c r="S170" s="129"/>
      <c r="T170" s="134"/>
      <c r="AT170" s="135" t="s">
        <v>130</v>
      </c>
      <c r="AU170" s="135" t="s">
        <v>39</v>
      </c>
      <c r="AV170" s="135" t="s">
        <v>39</v>
      </c>
      <c r="AW170" s="135" t="s">
        <v>61</v>
      </c>
      <c r="AX170" s="135" t="s">
        <v>37</v>
      </c>
      <c r="AY170" s="135" t="s">
        <v>81</v>
      </c>
    </row>
    <row r="171" spans="2:51" s="5" customFormat="1" ht="15.75" customHeight="1">
      <c r="B171" s="128"/>
      <c r="C171" s="129"/>
      <c r="D171" s="127" t="s">
        <v>130</v>
      </c>
      <c r="E171" s="129"/>
      <c r="F171" s="130" t="s">
        <v>764</v>
      </c>
      <c r="G171" s="129"/>
      <c r="H171" s="131">
        <v>0.006</v>
      </c>
      <c r="J171" s="129"/>
      <c r="K171" s="129"/>
      <c r="L171" s="132"/>
      <c r="M171" s="133"/>
      <c r="N171" s="129"/>
      <c r="O171" s="129"/>
      <c r="P171" s="129"/>
      <c r="Q171" s="129"/>
      <c r="R171" s="129"/>
      <c r="S171" s="129"/>
      <c r="T171" s="134"/>
      <c r="AT171" s="135" t="s">
        <v>130</v>
      </c>
      <c r="AU171" s="135" t="s">
        <v>39</v>
      </c>
      <c r="AV171" s="135" t="s">
        <v>39</v>
      </c>
      <c r="AW171" s="135" t="s">
        <v>61</v>
      </c>
      <c r="AX171" s="135" t="s">
        <v>37</v>
      </c>
      <c r="AY171" s="135" t="s">
        <v>81</v>
      </c>
    </row>
    <row r="172" spans="2:65" s="5" customFormat="1" ht="15.75" customHeight="1">
      <c r="B172" s="16"/>
      <c r="C172" s="103" t="s">
        <v>97</v>
      </c>
      <c r="D172" s="103" t="s">
        <v>84</v>
      </c>
      <c r="E172" s="104" t="s">
        <v>232</v>
      </c>
      <c r="F172" s="105" t="s">
        <v>233</v>
      </c>
      <c r="G172" s="106" t="s">
        <v>85</v>
      </c>
      <c r="H172" s="107">
        <v>175.896</v>
      </c>
      <c r="I172" s="108"/>
      <c r="J172" s="109">
        <f>ROUND($I$172*$H$172,2)</f>
        <v>0</v>
      </c>
      <c r="K172" s="105"/>
      <c r="L172" s="32"/>
      <c r="M172" s="110"/>
      <c r="N172" s="111" t="s">
        <v>26</v>
      </c>
      <c r="O172" s="17"/>
      <c r="P172" s="17"/>
      <c r="Q172" s="112">
        <v>0</v>
      </c>
      <c r="R172" s="112">
        <f>$Q$172*$H$172</f>
        <v>0</v>
      </c>
      <c r="S172" s="112">
        <v>0</v>
      </c>
      <c r="T172" s="113">
        <f>$S$172*$H$172</f>
        <v>0</v>
      </c>
      <c r="AR172" s="47" t="s">
        <v>86</v>
      </c>
      <c r="AT172" s="47" t="s">
        <v>84</v>
      </c>
      <c r="AU172" s="47" t="s">
        <v>39</v>
      </c>
      <c r="AY172" s="5" t="s">
        <v>81</v>
      </c>
      <c r="BE172" s="114">
        <f>IF($N$172="základní",$J$172,0)</f>
        <v>0</v>
      </c>
      <c r="BF172" s="114">
        <f>IF($N$172="snížená",$J$172,0)</f>
        <v>0</v>
      </c>
      <c r="BG172" s="114">
        <f>IF($N$172="zákl. přenesená",$J$172,0)</f>
        <v>0</v>
      </c>
      <c r="BH172" s="114">
        <f>IF($N$172="sníž. přenesená",$J$172,0)</f>
        <v>0</v>
      </c>
      <c r="BI172" s="114">
        <f>IF($N$172="nulová",$J$172,0)</f>
        <v>0</v>
      </c>
      <c r="BJ172" s="47" t="s">
        <v>8</v>
      </c>
      <c r="BK172" s="114">
        <f>ROUND($I$172*$H$172,2)</f>
        <v>0</v>
      </c>
      <c r="BL172" s="47" t="s">
        <v>86</v>
      </c>
      <c r="BM172" s="47" t="s">
        <v>765</v>
      </c>
    </row>
    <row r="173" spans="2:47" s="5" customFormat="1" ht="16.5" customHeight="1">
      <c r="B173" s="16"/>
      <c r="C173" s="17"/>
      <c r="D173" s="115" t="s">
        <v>87</v>
      </c>
      <c r="E173" s="17"/>
      <c r="F173" s="116" t="s">
        <v>234</v>
      </c>
      <c r="G173" s="17"/>
      <c r="H173" s="17"/>
      <c r="J173" s="17"/>
      <c r="K173" s="17"/>
      <c r="L173" s="32"/>
      <c r="M173" s="35"/>
      <c r="N173" s="17"/>
      <c r="O173" s="17"/>
      <c r="P173" s="17"/>
      <c r="Q173" s="17"/>
      <c r="R173" s="17"/>
      <c r="S173" s="17"/>
      <c r="T173" s="36"/>
      <c r="AT173" s="5" t="s">
        <v>87</v>
      </c>
      <c r="AU173" s="5" t="s">
        <v>39</v>
      </c>
    </row>
    <row r="174" spans="2:51" s="5" customFormat="1" ht="15.75" customHeight="1">
      <c r="B174" s="128"/>
      <c r="C174" s="129"/>
      <c r="D174" s="127" t="s">
        <v>130</v>
      </c>
      <c r="E174" s="129"/>
      <c r="F174" s="130" t="s">
        <v>766</v>
      </c>
      <c r="G174" s="129"/>
      <c r="H174" s="131">
        <v>175.896</v>
      </c>
      <c r="J174" s="129"/>
      <c r="K174" s="129"/>
      <c r="L174" s="132"/>
      <c r="M174" s="133"/>
      <c r="N174" s="129"/>
      <c r="O174" s="129"/>
      <c r="P174" s="129"/>
      <c r="Q174" s="129"/>
      <c r="R174" s="129"/>
      <c r="S174" s="129"/>
      <c r="T174" s="134"/>
      <c r="AT174" s="135" t="s">
        <v>130</v>
      </c>
      <c r="AU174" s="135" t="s">
        <v>39</v>
      </c>
      <c r="AV174" s="135" t="s">
        <v>39</v>
      </c>
      <c r="AW174" s="135" t="s">
        <v>61</v>
      </c>
      <c r="AX174" s="135" t="s">
        <v>37</v>
      </c>
      <c r="AY174" s="135" t="s">
        <v>81</v>
      </c>
    </row>
    <row r="175" spans="2:65" s="5" customFormat="1" ht="15.75" customHeight="1">
      <c r="B175" s="16"/>
      <c r="C175" s="103" t="s">
        <v>191</v>
      </c>
      <c r="D175" s="103" t="s">
        <v>84</v>
      </c>
      <c r="E175" s="104" t="s">
        <v>359</v>
      </c>
      <c r="F175" s="105" t="s">
        <v>360</v>
      </c>
      <c r="G175" s="106" t="s">
        <v>134</v>
      </c>
      <c r="H175" s="107">
        <v>12</v>
      </c>
      <c r="I175" s="108"/>
      <c r="J175" s="109">
        <f>ROUND($I$175*$H$175,2)</f>
        <v>0</v>
      </c>
      <c r="K175" s="105" t="s">
        <v>129</v>
      </c>
      <c r="L175" s="32"/>
      <c r="M175" s="110"/>
      <c r="N175" s="111" t="s">
        <v>26</v>
      </c>
      <c r="O175" s="17"/>
      <c r="P175" s="17"/>
      <c r="Q175" s="112">
        <v>0</v>
      </c>
      <c r="R175" s="112">
        <f>$Q$175*$H$175</f>
        <v>0</v>
      </c>
      <c r="S175" s="112">
        <v>0</v>
      </c>
      <c r="T175" s="113">
        <f>$S$175*$H$175</f>
        <v>0</v>
      </c>
      <c r="AR175" s="47" t="s">
        <v>86</v>
      </c>
      <c r="AT175" s="47" t="s">
        <v>84</v>
      </c>
      <c r="AU175" s="47" t="s">
        <v>39</v>
      </c>
      <c r="AY175" s="5" t="s">
        <v>81</v>
      </c>
      <c r="BE175" s="114">
        <f>IF($N$175="základní",$J$175,0)</f>
        <v>0</v>
      </c>
      <c r="BF175" s="114">
        <f>IF($N$175="snížená",$J$175,0)</f>
        <v>0</v>
      </c>
      <c r="BG175" s="114">
        <f>IF($N$175="zákl. přenesená",$J$175,0)</f>
        <v>0</v>
      </c>
      <c r="BH175" s="114">
        <f>IF($N$175="sníž. přenesená",$J$175,0)</f>
        <v>0</v>
      </c>
      <c r="BI175" s="114">
        <f>IF($N$175="nulová",$J$175,0)</f>
        <v>0</v>
      </c>
      <c r="BJ175" s="47" t="s">
        <v>8</v>
      </c>
      <c r="BK175" s="114">
        <f>ROUND($I$175*$H$175,2)</f>
        <v>0</v>
      </c>
      <c r="BL175" s="47" t="s">
        <v>86</v>
      </c>
      <c r="BM175" s="47" t="s">
        <v>767</v>
      </c>
    </row>
    <row r="176" spans="2:47" s="5" customFormat="1" ht="16.5" customHeight="1">
      <c r="B176" s="16"/>
      <c r="C176" s="17"/>
      <c r="D176" s="115" t="s">
        <v>87</v>
      </c>
      <c r="E176" s="17"/>
      <c r="F176" s="116" t="s">
        <v>362</v>
      </c>
      <c r="G176" s="17"/>
      <c r="H176" s="17"/>
      <c r="J176" s="17"/>
      <c r="K176" s="17"/>
      <c r="L176" s="32"/>
      <c r="M176" s="35"/>
      <c r="N176" s="17"/>
      <c r="O176" s="17"/>
      <c r="P176" s="17"/>
      <c r="Q176" s="17"/>
      <c r="R176" s="17"/>
      <c r="S176" s="17"/>
      <c r="T176" s="36"/>
      <c r="AT176" s="5" t="s">
        <v>87</v>
      </c>
      <c r="AU176" s="5" t="s">
        <v>39</v>
      </c>
    </row>
    <row r="177" spans="2:65" s="5" customFormat="1" ht="15.75" customHeight="1">
      <c r="B177" s="16"/>
      <c r="C177" s="103" t="s">
        <v>3</v>
      </c>
      <c r="D177" s="103" t="s">
        <v>84</v>
      </c>
      <c r="E177" s="104" t="s">
        <v>236</v>
      </c>
      <c r="F177" s="105" t="s">
        <v>237</v>
      </c>
      <c r="G177" s="106" t="s">
        <v>85</v>
      </c>
      <c r="H177" s="107">
        <v>175.896</v>
      </c>
      <c r="I177" s="108"/>
      <c r="J177" s="109">
        <f>ROUND($I$177*$H$177,2)</f>
        <v>0</v>
      </c>
      <c r="K177" s="105" t="s">
        <v>129</v>
      </c>
      <c r="L177" s="32"/>
      <c r="M177" s="110"/>
      <c r="N177" s="111" t="s">
        <v>26</v>
      </c>
      <c r="O177" s="17"/>
      <c r="P177" s="17"/>
      <c r="Q177" s="112">
        <v>5E-05</v>
      </c>
      <c r="R177" s="112">
        <f>$Q$177*$H$177</f>
        <v>0.0087948</v>
      </c>
      <c r="S177" s="112">
        <v>0</v>
      </c>
      <c r="T177" s="113">
        <f>$S$177*$H$177</f>
        <v>0</v>
      </c>
      <c r="AR177" s="47" t="s">
        <v>86</v>
      </c>
      <c r="AT177" s="47" t="s">
        <v>84</v>
      </c>
      <c r="AU177" s="47" t="s">
        <v>39</v>
      </c>
      <c r="AY177" s="5" t="s">
        <v>81</v>
      </c>
      <c r="BE177" s="114">
        <f>IF($N$177="základní",$J$177,0)</f>
        <v>0</v>
      </c>
      <c r="BF177" s="114">
        <f>IF($N$177="snížená",$J$177,0)</f>
        <v>0</v>
      </c>
      <c r="BG177" s="114">
        <f>IF($N$177="zákl. přenesená",$J$177,0)</f>
        <v>0</v>
      </c>
      <c r="BH177" s="114">
        <f>IF($N$177="sníž. přenesená",$J$177,0)</f>
        <v>0</v>
      </c>
      <c r="BI177" s="114">
        <f>IF($N$177="nulová",$J$177,0)</f>
        <v>0</v>
      </c>
      <c r="BJ177" s="47" t="s">
        <v>8</v>
      </c>
      <c r="BK177" s="114">
        <f>ROUND($I$177*$H$177,2)</f>
        <v>0</v>
      </c>
      <c r="BL177" s="47" t="s">
        <v>86</v>
      </c>
      <c r="BM177" s="47" t="s">
        <v>768</v>
      </c>
    </row>
    <row r="178" spans="2:47" s="5" customFormat="1" ht="16.5" customHeight="1">
      <c r="B178" s="16"/>
      <c r="C178" s="17"/>
      <c r="D178" s="115" t="s">
        <v>87</v>
      </c>
      <c r="E178" s="17"/>
      <c r="F178" s="116" t="s">
        <v>102</v>
      </c>
      <c r="G178" s="17"/>
      <c r="H178" s="17"/>
      <c r="J178" s="17"/>
      <c r="K178" s="17"/>
      <c r="L178" s="32"/>
      <c r="M178" s="35"/>
      <c r="N178" s="17"/>
      <c r="O178" s="17"/>
      <c r="P178" s="17"/>
      <c r="Q178" s="17"/>
      <c r="R178" s="17"/>
      <c r="S178" s="17"/>
      <c r="T178" s="36"/>
      <c r="AT178" s="5" t="s">
        <v>87</v>
      </c>
      <c r="AU178" s="5" t="s">
        <v>39</v>
      </c>
    </row>
    <row r="179" spans="2:51" s="5" customFormat="1" ht="15.75" customHeight="1">
      <c r="B179" s="128"/>
      <c r="C179" s="129"/>
      <c r="D179" s="127" t="s">
        <v>130</v>
      </c>
      <c r="E179" s="129"/>
      <c r="F179" s="130" t="s">
        <v>766</v>
      </c>
      <c r="G179" s="129"/>
      <c r="H179" s="131">
        <v>175.896</v>
      </c>
      <c r="J179" s="129"/>
      <c r="K179" s="129"/>
      <c r="L179" s="132"/>
      <c r="M179" s="133"/>
      <c r="N179" s="129"/>
      <c r="O179" s="129"/>
      <c r="P179" s="129"/>
      <c r="Q179" s="129"/>
      <c r="R179" s="129"/>
      <c r="S179" s="129"/>
      <c r="T179" s="134"/>
      <c r="AT179" s="135" t="s">
        <v>130</v>
      </c>
      <c r="AU179" s="135" t="s">
        <v>39</v>
      </c>
      <c r="AV179" s="135" t="s">
        <v>39</v>
      </c>
      <c r="AW179" s="135" t="s">
        <v>61</v>
      </c>
      <c r="AX179" s="135" t="s">
        <v>37</v>
      </c>
      <c r="AY179" s="135" t="s">
        <v>81</v>
      </c>
    </row>
    <row r="180" spans="2:65" s="5" customFormat="1" ht="15.75" customHeight="1">
      <c r="B180" s="16"/>
      <c r="C180" s="117" t="s">
        <v>86</v>
      </c>
      <c r="D180" s="117" t="s">
        <v>88</v>
      </c>
      <c r="E180" s="118" t="s">
        <v>238</v>
      </c>
      <c r="F180" s="119" t="s">
        <v>239</v>
      </c>
      <c r="G180" s="120" t="s">
        <v>89</v>
      </c>
      <c r="H180" s="121">
        <v>0.176</v>
      </c>
      <c r="I180" s="122"/>
      <c r="J180" s="123">
        <f>ROUND($I$180*$H$180,2)</f>
        <v>0</v>
      </c>
      <c r="K180" s="119" t="s">
        <v>129</v>
      </c>
      <c r="L180" s="124"/>
      <c r="M180" s="125"/>
      <c r="N180" s="126" t="s">
        <v>26</v>
      </c>
      <c r="O180" s="17"/>
      <c r="P180" s="17"/>
      <c r="Q180" s="112">
        <v>1</v>
      </c>
      <c r="R180" s="112">
        <f>$Q$180*$H$180</f>
        <v>0.176</v>
      </c>
      <c r="S180" s="112">
        <v>0</v>
      </c>
      <c r="T180" s="113">
        <f>$S$180*$H$180</f>
        <v>0</v>
      </c>
      <c r="AR180" s="47" t="s">
        <v>90</v>
      </c>
      <c r="AT180" s="47" t="s">
        <v>88</v>
      </c>
      <c r="AU180" s="47" t="s">
        <v>39</v>
      </c>
      <c r="AY180" s="5" t="s">
        <v>81</v>
      </c>
      <c r="BE180" s="114">
        <f>IF($N$180="základní",$J$180,0)</f>
        <v>0</v>
      </c>
      <c r="BF180" s="114">
        <f>IF($N$180="snížená",$J$180,0)</f>
        <v>0</v>
      </c>
      <c r="BG180" s="114">
        <f>IF($N$180="zákl. přenesená",$J$180,0)</f>
        <v>0</v>
      </c>
      <c r="BH180" s="114">
        <f>IF($N$180="sníž. přenesená",$J$180,0)</f>
        <v>0</v>
      </c>
      <c r="BI180" s="114">
        <f>IF($N$180="nulová",$J$180,0)</f>
        <v>0</v>
      </c>
      <c r="BJ180" s="47" t="s">
        <v>8</v>
      </c>
      <c r="BK180" s="114">
        <f>ROUND($I$180*$H$180,2)</f>
        <v>0</v>
      </c>
      <c r="BL180" s="47" t="s">
        <v>86</v>
      </c>
      <c r="BM180" s="47" t="s">
        <v>769</v>
      </c>
    </row>
    <row r="181" spans="2:47" s="5" customFormat="1" ht="27" customHeight="1">
      <c r="B181" s="16"/>
      <c r="C181" s="17"/>
      <c r="D181" s="115" t="s">
        <v>87</v>
      </c>
      <c r="E181" s="17"/>
      <c r="F181" s="116" t="s">
        <v>240</v>
      </c>
      <c r="G181" s="17"/>
      <c r="H181" s="17"/>
      <c r="J181" s="17"/>
      <c r="K181" s="17"/>
      <c r="L181" s="32"/>
      <c r="M181" s="35"/>
      <c r="N181" s="17"/>
      <c r="O181" s="17"/>
      <c r="P181" s="17"/>
      <c r="Q181" s="17"/>
      <c r="R181" s="17"/>
      <c r="S181" s="17"/>
      <c r="T181" s="36"/>
      <c r="AT181" s="5" t="s">
        <v>87</v>
      </c>
      <c r="AU181" s="5" t="s">
        <v>39</v>
      </c>
    </row>
    <row r="182" spans="2:51" s="5" customFormat="1" ht="15.75" customHeight="1">
      <c r="B182" s="128"/>
      <c r="C182" s="129"/>
      <c r="D182" s="127" t="s">
        <v>130</v>
      </c>
      <c r="E182" s="129"/>
      <c r="F182" s="130" t="s">
        <v>770</v>
      </c>
      <c r="G182" s="129"/>
      <c r="H182" s="131">
        <v>0.017</v>
      </c>
      <c r="J182" s="129"/>
      <c r="K182" s="129"/>
      <c r="L182" s="132"/>
      <c r="M182" s="133"/>
      <c r="N182" s="129"/>
      <c r="O182" s="129"/>
      <c r="P182" s="129"/>
      <c r="Q182" s="129"/>
      <c r="R182" s="129"/>
      <c r="S182" s="129"/>
      <c r="T182" s="134"/>
      <c r="AT182" s="135" t="s">
        <v>130</v>
      </c>
      <c r="AU182" s="135" t="s">
        <v>39</v>
      </c>
      <c r="AV182" s="135" t="s">
        <v>39</v>
      </c>
      <c r="AW182" s="135" t="s">
        <v>61</v>
      </c>
      <c r="AX182" s="135" t="s">
        <v>37</v>
      </c>
      <c r="AY182" s="135" t="s">
        <v>81</v>
      </c>
    </row>
    <row r="183" spans="2:51" s="5" customFormat="1" ht="15.75" customHeight="1">
      <c r="B183" s="128"/>
      <c r="C183" s="129"/>
      <c r="D183" s="127" t="s">
        <v>130</v>
      </c>
      <c r="E183" s="129"/>
      <c r="F183" s="130" t="s">
        <v>771</v>
      </c>
      <c r="G183" s="129"/>
      <c r="H183" s="131">
        <v>0.159</v>
      </c>
      <c r="J183" s="129"/>
      <c r="K183" s="129"/>
      <c r="L183" s="132"/>
      <c r="M183" s="133"/>
      <c r="N183" s="129"/>
      <c r="O183" s="129"/>
      <c r="P183" s="129"/>
      <c r="Q183" s="129"/>
      <c r="R183" s="129"/>
      <c r="S183" s="129"/>
      <c r="T183" s="134"/>
      <c r="AT183" s="135" t="s">
        <v>130</v>
      </c>
      <c r="AU183" s="135" t="s">
        <v>39</v>
      </c>
      <c r="AV183" s="135" t="s">
        <v>39</v>
      </c>
      <c r="AW183" s="135" t="s">
        <v>61</v>
      </c>
      <c r="AX183" s="135" t="s">
        <v>37</v>
      </c>
      <c r="AY183" s="135" t="s">
        <v>81</v>
      </c>
    </row>
    <row r="184" spans="2:65" s="5" customFormat="1" ht="15.75" customHeight="1">
      <c r="B184" s="16"/>
      <c r="C184" s="103" t="s">
        <v>101</v>
      </c>
      <c r="D184" s="103" t="s">
        <v>84</v>
      </c>
      <c r="E184" s="104" t="s">
        <v>242</v>
      </c>
      <c r="F184" s="105" t="s">
        <v>243</v>
      </c>
      <c r="G184" s="106" t="s">
        <v>89</v>
      </c>
      <c r="H184" s="107">
        <v>0.185</v>
      </c>
      <c r="I184" s="108"/>
      <c r="J184" s="109">
        <f>ROUND($I$184*$H$184,2)</f>
        <v>0</v>
      </c>
      <c r="K184" s="105" t="s">
        <v>129</v>
      </c>
      <c r="L184" s="32"/>
      <c r="M184" s="110"/>
      <c r="N184" s="111" t="s">
        <v>26</v>
      </c>
      <c r="O184" s="17"/>
      <c r="P184" s="17"/>
      <c r="Q184" s="112">
        <v>0</v>
      </c>
      <c r="R184" s="112">
        <f>$Q$184*$H$184</f>
        <v>0</v>
      </c>
      <c r="S184" s="112">
        <v>0</v>
      </c>
      <c r="T184" s="113">
        <f>$S$184*$H$184</f>
        <v>0</v>
      </c>
      <c r="AR184" s="47" t="s">
        <v>86</v>
      </c>
      <c r="AT184" s="47" t="s">
        <v>84</v>
      </c>
      <c r="AU184" s="47" t="s">
        <v>39</v>
      </c>
      <c r="AY184" s="5" t="s">
        <v>81</v>
      </c>
      <c r="BE184" s="114">
        <f>IF($N$184="základní",$J$184,0)</f>
        <v>0</v>
      </c>
      <c r="BF184" s="114">
        <f>IF($N$184="snížená",$J$184,0)</f>
        <v>0</v>
      </c>
      <c r="BG184" s="114">
        <f>IF($N$184="zákl. přenesená",$J$184,0)</f>
        <v>0</v>
      </c>
      <c r="BH184" s="114">
        <f>IF($N$184="sníž. přenesená",$J$184,0)</f>
        <v>0</v>
      </c>
      <c r="BI184" s="114">
        <f>IF($N$184="nulová",$J$184,0)</f>
        <v>0</v>
      </c>
      <c r="BJ184" s="47" t="s">
        <v>8</v>
      </c>
      <c r="BK184" s="114">
        <f>ROUND($I$184*$H$184,2)</f>
        <v>0</v>
      </c>
      <c r="BL184" s="47" t="s">
        <v>86</v>
      </c>
      <c r="BM184" s="47" t="s">
        <v>772</v>
      </c>
    </row>
    <row r="185" spans="2:47" s="5" customFormat="1" ht="27" customHeight="1">
      <c r="B185" s="16"/>
      <c r="C185" s="17"/>
      <c r="D185" s="115" t="s">
        <v>87</v>
      </c>
      <c r="E185" s="17"/>
      <c r="F185" s="116" t="s">
        <v>244</v>
      </c>
      <c r="G185" s="17"/>
      <c r="H185" s="17"/>
      <c r="J185" s="17"/>
      <c r="K185" s="17"/>
      <c r="L185" s="32"/>
      <c r="M185" s="35"/>
      <c r="N185" s="17"/>
      <c r="O185" s="17"/>
      <c r="P185" s="17"/>
      <c r="Q185" s="17"/>
      <c r="R185" s="17"/>
      <c r="S185" s="17"/>
      <c r="T185" s="36"/>
      <c r="AT185" s="5" t="s">
        <v>87</v>
      </c>
      <c r="AU185" s="5" t="s">
        <v>39</v>
      </c>
    </row>
    <row r="186" spans="2:63" s="90" customFormat="1" ht="30.75" customHeight="1">
      <c r="B186" s="91"/>
      <c r="C186" s="92"/>
      <c r="D186" s="92" t="s">
        <v>36</v>
      </c>
      <c r="E186" s="101" t="s">
        <v>245</v>
      </c>
      <c r="F186" s="101" t="s">
        <v>246</v>
      </c>
      <c r="G186" s="92"/>
      <c r="H186" s="92"/>
      <c r="J186" s="102">
        <f>$BK$186</f>
        <v>0</v>
      </c>
      <c r="K186" s="92"/>
      <c r="L186" s="95"/>
      <c r="M186" s="96"/>
      <c r="N186" s="92"/>
      <c r="O186" s="92"/>
      <c r="P186" s="97">
        <f>SUM($P$187:$P$200)</f>
        <v>0</v>
      </c>
      <c r="Q186" s="92"/>
      <c r="R186" s="97">
        <f>SUM($R$187:$R$200)</f>
        <v>0.1465569</v>
      </c>
      <c r="S186" s="92"/>
      <c r="T186" s="98">
        <f>SUM($T$187:$T$200)</f>
        <v>0.23133399999999998</v>
      </c>
      <c r="AR186" s="99" t="s">
        <v>39</v>
      </c>
      <c r="AT186" s="99" t="s">
        <v>36</v>
      </c>
      <c r="AU186" s="99" t="s">
        <v>8</v>
      </c>
      <c r="AY186" s="99" t="s">
        <v>81</v>
      </c>
      <c r="BK186" s="100">
        <f>SUM($BK$187:$BK$200)</f>
        <v>0</v>
      </c>
    </row>
    <row r="187" spans="2:65" s="5" customFormat="1" ht="15.75" customHeight="1">
      <c r="B187" s="16"/>
      <c r="C187" s="103" t="s">
        <v>105</v>
      </c>
      <c r="D187" s="103" t="s">
        <v>84</v>
      </c>
      <c r="E187" s="104" t="s">
        <v>254</v>
      </c>
      <c r="F187" s="105" t="s">
        <v>255</v>
      </c>
      <c r="G187" s="106" t="s">
        <v>128</v>
      </c>
      <c r="H187" s="107">
        <v>48.69</v>
      </c>
      <c r="I187" s="108"/>
      <c r="J187" s="109">
        <f>ROUND($I$187*$H$187,2)</f>
        <v>0</v>
      </c>
      <c r="K187" s="105" t="s">
        <v>129</v>
      </c>
      <c r="L187" s="32"/>
      <c r="M187" s="110"/>
      <c r="N187" s="111" t="s">
        <v>26</v>
      </c>
      <c r="O187" s="17"/>
      <c r="P187" s="17"/>
      <c r="Q187" s="112">
        <v>0.00041</v>
      </c>
      <c r="R187" s="112">
        <f>$Q$187*$H$187</f>
        <v>0.0199629</v>
      </c>
      <c r="S187" s="112">
        <v>0</v>
      </c>
      <c r="T187" s="113">
        <f>$S$187*$H$187</f>
        <v>0</v>
      </c>
      <c r="AR187" s="47" t="s">
        <v>86</v>
      </c>
      <c r="AT187" s="47" t="s">
        <v>84</v>
      </c>
      <c r="AU187" s="47" t="s">
        <v>39</v>
      </c>
      <c r="AY187" s="5" t="s">
        <v>81</v>
      </c>
      <c r="BE187" s="114">
        <f>IF($N$187="základní",$J$187,0)</f>
        <v>0</v>
      </c>
      <c r="BF187" s="114">
        <f>IF($N$187="snížená",$J$187,0)</f>
        <v>0</v>
      </c>
      <c r="BG187" s="114">
        <f>IF($N$187="zákl. přenesená",$J$187,0)</f>
        <v>0</v>
      </c>
      <c r="BH187" s="114">
        <f>IF($N$187="sníž. přenesená",$J$187,0)</f>
        <v>0</v>
      </c>
      <c r="BI187" s="114">
        <f>IF($N$187="nulová",$J$187,0)</f>
        <v>0</v>
      </c>
      <c r="BJ187" s="47" t="s">
        <v>8</v>
      </c>
      <c r="BK187" s="114">
        <f>ROUND($I$187*$H$187,2)</f>
        <v>0</v>
      </c>
      <c r="BL187" s="47" t="s">
        <v>86</v>
      </c>
      <c r="BM187" s="47" t="s">
        <v>773</v>
      </c>
    </row>
    <row r="188" spans="2:47" s="5" customFormat="1" ht="16.5" customHeight="1">
      <c r="B188" s="16"/>
      <c r="C188" s="17"/>
      <c r="D188" s="115" t="s">
        <v>87</v>
      </c>
      <c r="E188" s="17"/>
      <c r="F188" s="116" t="s">
        <v>256</v>
      </c>
      <c r="G188" s="17"/>
      <c r="H188" s="17"/>
      <c r="J188" s="17"/>
      <c r="K188" s="17"/>
      <c r="L188" s="32"/>
      <c r="M188" s="35"/>
      <c r="N188" s="17"/>
      <c r="O188" s="17"/>
      <c r="P188" s="17"/>
      <c r="Q188" s="17"/>
      <c r="R188" s="17"/>
      <c r="S188" s="17"/>
      <c r="T188" s="36"/>
      <c r="AT188" s="5" t="s">
        <v>87</v>
      </c>
      <c r="AU188" s="5" t="s">
        <v>39</v>
      </c>
    </row>
    <row r="189" spans="2:51" s="5" customFormat="1" ht="15.75" customHeight="1">
      <c r="B189" s="128"/>
      <c r="C189" s="129"/>
      <c r="D189" s="127" t="s">
        <v>130</v>
      </c>
      <c r="E189" s="129"/>
      <c r="F189" s="130" t="s">
        <v>774</v>
      </c>
      <c r="G189" s="129"/>
      <c r="H189" s="131">
        <v>22.19</v>
      </c>
      <c r="J189" s="129"/>
      <c r="K189" s="129"/>
      <c r="L189" s="132"/>
      <c r="M189" s="133"/>
      <c r="N189" s="129"/>
      <c r="O189" s="129"/>
      <c r="P189" s="129"/>
      <c r="Q189" s="129"/>
      <c r="R189" s="129"/>
      <c r="S189" s="129"/>
      <c r="T189" s="134"/>
      <c r="AT189" s="135" t="s">
        <v>130</v>
      </c>
      <c r="AU189" s="135" t="s">
        <v>39</v>
      </c>
      <c r="AV189" s="135" t="s">
        <v>39</v>
      </c>
      <c r="AW189" s="135" t="s">
        <v>61</v>
      </c>
      <c r="AX189" s="135" t="s">
        <v>37</v>
      </c>
      <c r="AY189" s="135" t="s">
        <v>81</v>
      </c>
    </row>
    <row r="190" spans="2:51" s="5" customFormat="1" ht="15.75" customHeight="1">
      <c r="B190" s="128"/>
      <c r="C190" s="129"/>
      <c r="D190" s="127" t="s">
        <v>130</v>
      </c>
      <c r="E190" s="129"/>
      <c r="F190" s="130" t="s">
        <v>750</v>
      </c>
      <c r="G190" s="129"/>
      <c r="H190" s="131">
        <v>26.5</v>
      </c>
      <c r="J190" s="129"/>
      <c r="K190" s="129"/>
      <c r="L190" s="132"/>
      <c r="M190" s="133"/>
      <c r="N190" s="129"/>
      <c r="O190" s="129"/>
      <c r="P190" s="129"/>
      <c r="Q190" s="129"/>
      <c r="R190" s="129"/>
      <c r="S190" s="129"/>
      <c r="T190" s="134"/>
      <c r="AT190" s="135" t="s">
        <v>130</v>
      </c>
      <c r="AU190" s="135" t="s">
        <v>39</v>
      </c>
      <c r="AV190" s="135" t="s">
        <v>39</v>
      </c>
      <c r="AW190" s="135" t="s">
        <v>61</v>
      </c>
      <c r="AX190" s="135" t="s">
        <v>37</v>
      </c>
      <c r="AY190" s="135" t="s">
        <v>81</v>
      </c>
    </row>
    <row r="191" spans="2:65" s="5" customFormat="1" ht="15.75" customHeight="1">
      <c r="B191" s="16"/>
      <c r="C191" s="117" t="s">
        <v>96</v>
      </c>
      <c r="D191" s="117" t="s">
        <v>88</v>
      </c>
      <c r="E191" s="118" t="s">
        <v>372</v>
      </c>
      <c r="F191" s="119" t="s">
        <v>775</v>
      </c>
      <c r="G191" s="120" t="s">
        <v>128</v>
      </c>
      <c r="H191" s="121">
        <v>48.69</v>
      </c>
      <c r="I191" s="122"/>
      <c r="J191" s="123">
        <f>ROUND($I$191*$H$191,2)</f>
        <v>0</v>
      </c>
      <c r="K191" s="119" t="s">
        <v>129</v>
      </c>
      <c r="L191" s="124"/>
      <c r="M191" s="125"/>
      <c r="N191" s="126" t="s">
        <v>26</v>
      </c>
      <c r="O191" s="17"/>
      <c r="P191" s="17"/>
      <c r="Q191" s="112">
        <v>0.0026</v>
      </c>
      <c r="R191" s="112">
        <f>$Q$191*$H$191</f>
        <v>0.12659399999999998</v>
      </c>
      <c r="S191" s="112">
        <v>0</v>
      </c>
      <c r="T191" s="113">
        <f>$S$191*$H$191</f>
        <v>0</v>
      </c>
      <c r="AR191" s="47" t="s">
        <v>90</v>
      </c>
      <c r="AT191" s="47" t="s">
        <v>88</v>
      </c>
      <c r="AU191" s="47" t="s">
        <v>39</v>
      </c>
      <c r="AY191" s="5" t="s">
        <v>81</v>
      </c>
      <c r="BE191" s="114">
        <f>IF($N$191="základní",$J$191,0)</f>
        <v>0</v>
      </c>
      <c r="BF191" s="114">
        <f>IF($N$191="snížená",$J$191,0)</f>
        <v>0</v>
      </c>
      <c r="BG191" s="114">
        <f>IF($N$191="zákl. přenesená",$J$191,0)</f>
        <v>0</v>
      </c>
      <c r="BH191" s="114">
        <f>IF($N$191="sníž. přenesená",$J$191,0)</f>
        <v>0</v>
      </c>
      <c r="BI191" s="114">
        <f>IF($N$191="nulová",$J$191,0)</f>
        <v>0</v>
      </c>
      <c r="BJ191" s="47" t="s">
        <v>8</v>
      </c>
      <c r="BK191" s="114">
        <f>ROUND($I$191*$H$191,2)</f>
        <v>0</v>
      </c>
      <c r="BL191" s="47" t="s">
        <v>86</v>
      </c>
      <c r="BM191" s="47" t="s">
        <v>776</v>
      </c>
    </row>
    <row r="192" spans="2:47" s="5" customFormat="1" ht="16.5" customHeight="1">
      <c r="B192" s="16"/>
      <c r="C192" s="17"/>
      <c r="D192" s="115" t="s">
        <v>87</v>
      </c>
      <c r="E192" s="17"/>
      <c r="F192" s="116" t="s">
        <v>637</v>
      </c>
      <c r="G192" s="17"/>
      <c r="H192" s="17"/>
      <c r="J192" s="17"/>
      <c r="K192" s="17"/>
      <c r="L192" s="32"/>
      <c r="M192" s="35"/>
      <c r="N192" s="17"/>
      <c r="O192" s="17"/>
      <c r="P192" s="17"/>
      <c r="Q192" s="17"/>
      <c r="R192" s="17"/>
      <c r="S192" s="17"/>
      <c r="T192" s="36"/>
      <c r="AT192" s="5" t="s">
        <v>87</v>
      </c>
      <c r="AU192" s="5" t="s">
        <v>39</v>
      </c>
    </row>
    <row r="193" spans="2:51" s="5" customFormat="1" ht="15.75" customHeight="1">
      <c r="B193" s="128"/>
      <c r="C193" s="129"/>
      <c r="D193" s="127" t="s">
        <v>130</v>
      </c>
      <c r="E193" s="129"/>
      <c r="F193" s="130" t="s">
        <v>774</v>
      </c>
      <c r="G193" s="129"/>
      <c r="H193" s="131">
        <v>22.19</v>
      </c>
      <c r="J193" s="129"/>
      <c r="K193" s="129"/>
      <c r="L193" s="132"/>
      <c r="M193" s="133"/>
      <c r="N193" s="129"/>
      <c r="O193" s="129"/>
      <c r="P193" s="129"/>
      <c r="Q193" s="129"/>
      <c r="R193" s="129"/>
      <c r="S193" s="129"/>
      <c r="T193" s="134"/>
      <c r="AT193" s="135" t="s">
        <v>130</v>
      </c>
      <c r="AU193" s="135" t="s">
        <v>39</v>
      </c>
      <c r="AV193" s="135" t="s">
        <v>39</v>
      </c>
      <c r="AW193" s="135" t="s">
        <v>61</v>
      </c>
      <c r="AX193" s="135" t="s">
        <v>37</v>
      </c>
      <c r="AY193" s="135" t="s">
        <v>81</v>
      </c>
    </row>
    <row r="194" spans="2:51" s="5" customFormat="1" ht="15.75" customHeight="1">
      <c r="B194" s="128"/>
      <c r="C194" s="129"/>
      <c r="D194" s="127" t="s">
        <v>130</v>
      </c>
      <c r="E194" s="129"/>
      <c r="F194" s="130" t="s">
        <v>750</v>
      </c>
      <c r="G194" s="129"/>
      <c r="H194" s="131">
        <v>26.5</v>
      </c>
      <c r="J194" s="129"/>
      <c r="K194" s="129"/>
      <c r="L194" s="132"/>
      <c r="M194" s="133"/>
      <c r="N194" s="129"/>
      <c r="O194" s="129"/>
      <c r="P194" s="129"/>
      <c r="Q194" s="129"/>
      <c r="R194" s="129"/>
      <c r="S194" s="129"/>
      <c r="T194" s="134"/>
      <c r="AT194" s="135" t="s">
        <v>130</v>
      </c>
      <c r="AU194" s="135" t="s">
        <v>39</v>
      </c>
      <c r="AV194" s="135" t="s">
        <v>39</v>
      </c>
      <c r="AW194" s="135" t="s">
        <v>61</v>
      </c>
      <c r="AX194" s="135" t="s">
        <v>37</v>
      </c>
      <c r="AY194" s="135" t="s">
        <v>81</v>
      </c>
    </row>
    <row r="195" spans="2:65" s="5" customFormat="1" ht="15.75" customHeight="1">
      <c r="B195" s="16"/>
      <c r="C195" s="103" t="s">
        <v>103</v>
      </c>
      <c r="D195" s="103" t="s">
        <v>84</v>
      </c>
      <c r="E195" s="104" t="s">
        <v>247</v>
      </c>
      <c r="F195" s="105" t="s">
        <v>248</v>
      </c>
      <c r="G195" s="106" t="s">
        <v>128</v>
      </c>
      <c r="H195" s="107">
        <v>100.58</v>
      </c>
      <c r="I195" s="108"/>
      <c r="J195" s="109">
        <f>ROUND($I$195*$H$195,2)</f>
        <v>0</v>
      </c>
      <c r="K195" s="105" t="s">
        <v>129</v>
      </c>
      <c r="L195" s="32"/>
      <c r="M195" s="110"/>
      <c r="N195" s="111" t="s">
        <v>26</v>
      </c>
      <c r="O195" s="17"/>
      <c r="P195" s="17"/>
      <c r="Q195" s="112">
        <v>0</v>
      </c>
      <c r="R195" s="112">
        <f>$Q$195*$H$195</f>
        <v>0</v>
      </c>
      <c r="S195" s="112">
        <v>0.0023</v>
      </c>
      <c r="T195" s="113">
        <f>$S$195*$H$195</f>
        <v>0.23133399999999998</v>
      </c>
      <c r="AR195" s="47" t="s">
        <v>86</v>
      </c>
      <c r="AT195" s="47" t="s">
        <v>84</v>
      </c>
      <c r="AU195" s="47" t="s">
        <v>39</v>
      </c>
      <c r="AY195" s="5" t="s">
        <v>81</v>
      </c>
      <c r="BE195" s="114">
        <f>IF($N$195="základní",$J$195,0)</f>
        <v>0</v>
      </c>
      <c r="BF195" s="114">
        <f>IF($N$195="snížená",$J$195,0)</f>
        <v>0</v>
      </c>
      <c r="BG195" s="114">
        <f>IF($N$195="zákl. přenesená",$J$195,0)</f>
        <v>0</v>
      </c>
      <c r="BH195" s="114">
        <f>IF($N$195="sníž. přenesená",$J$195,0)</f>
        <v>0</v>
      </c>
      <c r="BI195" s="114">
        <f>IF($N$195="nulová",$J$195,0)</f>
        <v>0</v>
      </c>
      <c r="BJ195" s="47" t="s">
        <v>8</v>
      </c>
      <c r="BK195" s="114">
        <f>ROUND($I$195*$H$195,2)</f>
        <v>0</v>
      </c>
      <c r="BL195" s="47" t="s">
        <v>86</v>
      </c>
      <c r="BM195" s="47" t="s">
        <v>777</v>
      </c>
    </row>
    <row r="196" spans="2:47" s="5" customFormat="1" ht="16.5" customHeight="1">
      <c r="B196" s="16"/>
      <c r="C196" s="17"/>
      <c r="D196" s="115" t="s">
        <v>87</v>
      </c>
      <c r="E196" s="17"/>
      <c r="F196" s="116" t="s">
        <v>249</v>
      </c>
      <c r="G196" s="17"/>
      <c r="H196" s="17"/>
      <c r="J196" s="17"/>
      <c r="K196" s="17"/>
      <c r="L196" s="32"/>
      <c r="M196" s="35"/>
      <c r="N196" s="17"/>
      <c r="O196" s="17"/>
      <c r="P196" s="17"/>
      <c r="Q196" s="17"/>
      <c r="R196" s="17"/>
      <c r="S196" s="17"/>
      <c r="T196" s="36"/>
      <c r="AT196" s="5" t="s">
        <v>87</v>
      </c>
      <c r="AU196" s="5" t="s">
        <v>39</v>
      </c>
    </row>
    <row r="197" spans="2:51" s="5" customFormat="1" ht="15.75" customHeight="1">
      <c r="B197" s="128"/>
      <c r="C197" s="129"/>
      <c r="D197" s="127" t="s">
        <v>130</v>
      </c>
      <c r="E197" s="129"/>
      <c r="F197" s="130" t="s">
        <v>749</v>
      </c>
      <c r="G197" s="129"/>
      <c r="H197" s="131">
        <v>74.08</v>
      </c>
      <c r="J197" s="129"/>
      <c r="K197" s="129"/>
      <c r="L197" s="132"/>
      <c r="M197" s="133"/>
      <c r="N197" s="129"/>
      <c r="O197" s="129"/>
      <c r="P197" s="129"/>
      <c r="Q197" s="129"/>
      <c r="R197" s="129"/>
      <c r="S197" s="129"/>
      <c r="T197" s="134"/>
      <c r="AT197" s="135" t="s">
        <v>130</v>
      </c>
      <c r="AU197" s="135" t="s">
        <v>39</v>
      </c>
      <c r="AV197" s="135" t="s">
        <v>39</v>
      </c>
      <c r="AW197" s="135" t="s">
        <v>61</v>
      </c>
      <c r="AX197" s="135" t="s">
        <v>37</v>
      </c>
      <c r="AY197" s="135" t="s">
        <v>81</v>
      </c>
    </row>
    <row r="198" spans="2:51" s="5" customFormat="1" ht="15.75" customHeight="1">
      <c r="B198" s="128"/>
      <c r="C198" s="129"/>
      <c r="D198" s="127" t="s">
        <v>130</v>
      </c>
      <c r="E198" s="129"/>
      <c r="F198" s="130" t="s">
        <v>750</v>
      </c>
      <c r="G198" s="129"/>
      <c r="H198" s="131">
        <v>26.5</v>
      </c>
      <c r="J198" s="129"/>
      <c r="K198" s="129"/>
      <c r="L198" s="132"/>
      <c r="M198" s="133"/>
      <c r="N198" s="129"/>
      <c r="O198" s="129"/>
      <c r="P198" s="129"/>
      <c r="Q198" s="129"/>
      <c r="R198" s="129"/>
      <c r="S198" s="129"/>
      <c r="T198" s="134"/>
      <c r="AT198" s="135" t="s">
        <v>130</v>
      </c>
      <c r="AU198" s="135" t="s">
        <v>39</v>
      </c>
      <c r="AV198" s="135" t="s">
        <v>39</v>
      </c>
      <c r="AW198" s="135" t="s">
        <v>61</v>
      </c>
      <c r="AX198" s="135" t="s">
        <v>37</v>
      </c>
      <c r="AY198" s="135" t="s">
        <v>81</v>
      </c>
    </row>
    <row r="199" spans="2:65" s="5" customFormat="1" ht="15.75" customHeight="1">
      <c r="B199" s="16"/>
      <c r="C199" s="103" t="s">
        <v>2</v>
      </c>
      <c r="D199" s="103" t="s">
        <v>84</v>
      </c>
      <c r="E199" s="104" t="s">
        <v>258</v>
      </c>
      <c r="F199" s="105" t="s">
        <v>259</v>
      </c>
      <c r="G199" s="106" t="s">
        <v>89</v>
      </c>
      <c r="H199" s="107">
        <v>0.147</v>
      </c>
      <c r="I199" s="108"/>
      <c r="J199" s="109">
        <f>ROUND($I$199*$H$199,2)</f>
        <v>0</v>
      </c>
      <c r="K199" s="105" t="s">
        <v>129</v>
      </c>
      <c r="L199" s="32"/>
      <c r="M199" s="110"/>
      <c r="N199" s="111" t="s">
        <v>26</v>
      </c>
      <c r="O199" s="17"/>
      <c r="P199" s="17"/>
      <c r="Q199" s="112">
        <v>0</v>
      </c>
      <c r="R199" s="112">
        <f>$Q$199*$H$199</f>
        <v>0</v>
      </c>
      <c r="S199" s="112">
        <v>0</v>
      </c>
      <c r="T199" s="113">
        <f>$S$199*$H$199</f>
        <v>0</v>
      </c>
      <c r="AR199" s="47" t="s">
        <v>86</v>
      </c>
      <c r="AT199" s="47" t="s">
        <v>84</v>
      </c>
      <c r="AU199" s="47" t="s">
        <v>39</v>
      </c>
      <c r="AY199" s="5" t="s">
        <v>81</v>
      </c>
      <c r="BE199" s="114">
        <f>IF($N$199="základní",$J$199,0)</f>
        <v>0</v>
      </c>
      <c r="BF199" s="114">
        <f>IF($N$199="snížená",$J$199,0)</f>
        <v>0</v>
      </c>
      <c r="BG199" s="114">
        <f>IF($N$199="zákl. přenesená",$J$199,0)</f>
        <v>0</v>
      </c>
      <c r="BH199" s="114">
        <f>IF($N$199="sníž. přenesená",$J$199,0)</f>
        <v>0</v>
      </c>
      <c r="BI199" s="114">
        <f>IF($N$199="nulová",$J$199,0)</f>
        <v>0</v>
      </c>
      <c r="BJ199" s="47" t="s">
        <v>8</v>
      </c>
      <c r="BK199" s="114">
        <f>ROUND($I$199*$H$199,2)</f>
        <v>0</v>
      </c>
      <c r="BL199" s="47" t="s">
        <v>86</v>
      </c>
      <c r="BM199" s="47" t="s">
        <v>778</v>
      </c>
    </row>
    <row r="200" spans="2:47" s="5" customFormat="1" ht="27" customHeight="1">
      <c r="B200" s="16"/>
      <c r="C200" s="17"/>
      <c r="D200" s="115" t="s">
        <v>87</v>
      </c>
      <c r="E200" s="17"/>
      <c r="F200" s="116" t="s">
        <v>260</v>
      </c>
      <c r="G200" s="17"/>
      <c r="H200" s="17"/>
      <c r="J200" s="17"/>
      <c r="K200" s="17"/>
      <c r="L200" s="32"/>
      <c r="M200" s="35"/>
      <c r="N200" s="17"/>
      <c r="O200" s="17"/>
      <c r="P200" s="17"/>
      <c r="Q200" s="17"/>
      <c r="R200" s="17"/>
      <c r="S200" s="17"/>
      <c r="T200" s="36"/>
      <c r="AT200" s="5" t="s">
        <v>87</v>
      </c>
      <c r="AU200" s="5" t="s">
        <v>39</v>
      </c>
    </row>
    <row r="201" spans="2:63" s="90" customFormat="1" ht="30.75" customHeight="1">
      <c r="B201" s="91"/>
      <c r="C201" s="92"/>
      <c r="D201" s="92" t="s">
        <v>36</v>
      </c>
      <c r="E201" s="101" t="s">
        <v>271</v>
      </c>
      <c r="F201" s="101" t="s">
        <v>272</v>
      </c>
      <c r="G201" s="92"/>
      <c r="H201" s="92"/>
      <c r="J201" s="102">
        <f>$BK$201</f>
        <v>0</v>
      </c>
      <c r="K201" s="92"/>
      <c r="L201" s="95"/>
      <c r="M201" s="96"/>
      <c r="N201" s="92"/>
      <c r="O201" s="92"/>
      <c r="P201" s="97">
        <f>SUM($P$202:$P$218)</f>
        <v>0</v>
      </c>
      <c r="Q201" s="92"/>
      <c r="R201" s="97">
        <f>SUM($R$202:$R$218)</f>
        <v>0.14629878</v>
      </c>
      <c r="S201" s="92"/>
      <c r="T201" s="98">
        <f>SUM($T$202:$T$218)</f>
        <v>0</v>
      </c>
      <c r="AR201" s="99" t="s">
        <v>39</v>
      </c>
      <c r="AT201" s="99" t="s">
        <v>36</v>
      </c>
      <c r="AU201" s="99" t="s">
        <v>8</v>
      </c>
      <c r="AY201" s="99" t="s">
        <v>81</v>
      </c>
      <c r="BK201" s="100">
        <f>SUM($BK$202:$BK$218)</f>
        <v>0</v>
      </c>
    </row>
    <row r="202" spans="2:65" s="5" customFormat="1" ht="15.75" customHeight="1">
      <c r="B202" s="16"/>
      <c r="C202" s="103" t="s">
        <v>44</v>
      </c>
      <c r="D202" s="103" t="s">
        <v>84</v>
      </c>
      <c r="E202" s="104" t="s">
        <v>543</v>
      </c>
      <c r="F202" s="105" t="s">
        <v>544</v>
      </c>
      <c r="G202" s="106" t="s">
        <v>128</v>
      </c>
      <c r="H202" s="107">
        <v>204.92</v>
      </c>
      <c r="I202" s="108"/>
      <c r="J202" s="109">
        <f>ROUND($I$202*$H$202,2)</f>
        <v>0</v>
      </c>
      <c r="K202" s="105" t="s">
        <v>129</v>
      </c>
      <c r="L202" s="32"/>
      <c r="M202" s="110"/>
      <c r="N202" s="111" t="s">
        <v>26</v>
      </c>
      <c r="O202" s="17"/>
      <c r="P202" s="17"/>
      <c r="Q202" s="112">
        <v>1E-05</v>
      </c>
      <c r="R202" s="112">
        <f>$Q$202*$H$202</f>
        <v>0.0020492</v>
      </c>
      <c r="S202" s="112">
        <v>0</v>
      </c>
      <c r="T202" s="113">
        <f>$S$202*$H$202</f>
        <v>0</v>
      </c>
      <c r="AR202" s="47" t="s">
        <v>86</v>
      </c>
      <c r="AT202" s="47" t="s">
        <v>84</v>
      </c>
      <c r="AU202" s="47" t="s">
        <v>39</v>
      </c>
      <c r="AY202" s="5" t="s">
        <v>81</v>
      </c>
      <c r="BE202" s="114">
        <f>IF($N$202="základní",$J$202,0)</f>
        <v>0</v>
      </c>
      <c r="BF202" s="114">
        <f>IF($N$202="snížená",$J$202,0)</f>
        <v>0</v>
      </c>
      <c r="BG202" s="114">
        <f>IF($N$202="zákl. přenesená",$J$202,0)</f>
        <v>0</v>
      </c>
      <c r="BH202" s="114">
        <f>IF($N$202="sníž. přenesená",$J$202,0)</f>
        <v>0</v>
      </c>
      <c r="BI202" s="114">
        <f>IF($N$202="nulová",$J$202,0)</f>
        <v>0</v>
      </c>
      <c r="BJ202" s="47" t="s">
        <v>8</v>
      </c>
      <c r="BK202" s="114">
        <f>ROUND($I$202*$H$202,2)</f>
        <v>0</v>
      </c>
      <c r="BL202" s="47" t="s">
        <v>86</v>
      </c>
      <c r="BM202" s="47" t="s">
        <v>779</v>
      </c>
    </row>
    <row r="203" spans="2:47" s="5" customFormat="1" ht="16.5" customHeight="1">
      <c r="B203" s="16"/>
      <c r="C203" s="17"/>
      <c r="D203" s="115" t="s">
        <v>87</v>
      </c>
      <c r="E203" s="17"/>
      <c r="F203" s="116" t="s">
        <v>546</v>
      </c>
      <c r="G203" s="17"/>
      <c r="H203" s="17"/>
      <c r="J203" s="17"/>
      <c r="K203" s="17"/>
      <c r="L203" s="32"/>
      <c r="M203" s="35"/>
      <c r="N203" s="17"/>
      <c r="O203" s="17"/>
      <c r="P203" s="17"/>
      <c r="Q203" s="17"/>
      <c r="R203" s="17"/>
      <c r="S203" s="17"/>
      <c r="T203" s="36"/>
      <c r="AT203" s="5" t="s">
        <v>87</v>
      </c>
      <c r="AU203" s="5" t="s">
        <v>39</v>
      </c>
    </row>
    <row r="204" spans="2:51" s="5" customFormat="1" ht="15.75" customHeight="1">
      <c r="B204" s="128"/>
      <c r="C204" s="129"/>
      <c r="D204" s="127" t="s">
        <v>130</v>
      </c>
      <c r="E204" s="129"/>
      <c r="F204" s="130" t="s">
        <v>723</v>
      </c>
      <c r="G204" s="129"/>
      <c r="H204" s="131">
        <v>115.05</v>
      </c>
      <c r="J204" s="129"/>
      <c r="K204" s="129"/>
      <c r="L204" s="132"/>
      <c r="M204" s="133"/>
      <c r="N204" s="129"/>
      <c r="O204" s="129"/>
      <c r="P204" s="129"/>
      <c r="Q204" s="129"/>
      <c r="R204" s="129"/>
      <c r="S204" s="129"/>
      <c r="T204" s="134"/>
      <c r="AT204" s="135" t="s">
        <v>130</v>
      </c>
      <c r="AU204" s="135" t="s">
        <v>39</v>
      </c>
      <c r="AV204" s="135" t="s">
        <v>39</v>
      </c>
      <c r="AW204" s="135" t="s">
        <v>61</v>
      </c>
      <c r="AX204" s="135" t="s">
        <v>37</v>
      </c>
      <c r="AY204" s="135" t="s">
        <v>81</v>
      </c>
    </row>
    <row r="205" spans="2:51" s="5" customFormat="1" ht="15.75" customHeight="1">
      <c r="B205" s="128"/>
      <c r="C205" s="129"/>
      <c r="D205" s="127" t="s">
        <v>130</v>
      </c>
      <c r="E205" s="129"/>
      <c r="F205" s="130" t="s">
        <v>724</v>
      </c>
      <c r="G205" s="129"/>
      <c r="H205" s="131">
        <v>89.87</v>
      </c>
      <c r="J205" s="129"/>
      <c r="K205" s="129"/>
      <c r="L205" s="132"/>
      <c r="M205" s="133"/>
      <c r="N205" s="129"/>
      <c r="O205" s="129"/>
      <c r="P205" s="129"/>
      <c r="Q205" s="129"/>
      <c r="R205" s="129"/>
      <c r="S205" s="129"/>
      <c r="T205" s="134"/>
      <c r="AT205" s="135" t="s">
        <v>130</v>
      </c>
      <c r="AU205" s="135" t="s">
        <v>39</v>
      </c>
      <c r="AV205" s="135" t="s">
        <v>39</v>
      </c>
      <c r="AW205" s="135" t="s">
        <v>61</v>
      </c>
      <c r="AX205" s="135" t="s">
        <v>37</v>
      </c>
      <c r="AY205" s="135" t="s">
        <v>81</v>
      </c>
    </row>
    <row r="206" spans="2:65" s="5" customFormat="1" ht="15.75" customHeight="1">
      <c r="B206" s="16"/>
      <c r="C206" s="103" t="s">
        <v>46</v>
      </c>
      <c r="D206" s="103" t="s">
        <v>84</v>
      </c>
      <c r="E206" s="104" t="s">
        <v>274</v>
      </c>
      <c r="F206" s="105" t="s">
        <v>275</v>
      </c>
      <c r="G206" s="106" t="s">
        <v>128</v>
      </c>
      <c r="H206" s="107">
        <v>106.354</v>
      </c>
      <c r="I206" s="108"/>
      <c r="J206" s="109">
        <f>ROUND($I$206*$H$206,2)</f>
        <v>0</v>
      </c>
      <c r="K206" s="105" t="s">
        <v>129</v>
      </c>
      <c r="L206" s="32"/>
      <c r="M206" s="110"/>
      <c r="N206" s="111" t="s">
        <v>26</v>
      </c>
      <c r="O206" s="17"/>
      <c r="P206" s="17"/>
      <c r="Q206" s="112">
        <v>1E-05</v>
      </c>
      <c r="R206" s="112">
        <f>$Q$206*$H$206</f>
        <v>0.00106354</v>
      </c>
      <c r="S206" s="112">
        <v>0</v>
      </c>
      <c r="T206" s="113">
        <f>$S$206*$H$206</f>
        <v>0</v>
      </c>
      <c r="AR206" s="47" t="s">
        <v>86</v>
      </c>
      <c r="AT206" s="47" t="s">
        <v>84</v>
      </c>
      <c r="AU206" s="47" t="s">
        <v>39</v>
      </c>
      <c r="AY206" s="5" t="s">
        <v>81</v>
      </c>
      <c r="BE206" s="114">
        <f>IF($N$206="základní",$J$206,0)</f>
        <v>0</v>
      </c>
      <c r="BF206" s="114">
        <f>IF($N$206="snížená",$J$206,0)</f>
        <v>0</v>
      </c>
      <c r="BG206" s="114">
        <f>IF($N$206="zákl. přenesená",$J$206,0)</f>
        <v>0</v>
      </c>
      <c r="BH206" s="114">
        <f>IF($N$206="sníž. přenesená",$J$206,0)</f>
        <v>0</v>
      </c>
      <c r="BI206" s="114">
        <f>IF($N$206="nulová",$J$206,0)</f>
        <v>0</v>
      </c>
      <c r="BJ206" s="47" t="s">
        <v>8</v>
      </c>
      <c r="BK206" s="114">
        <f>ROUND($I$206*$H$206,2)</f>
        <v>0</v>
      </c>
      <c r="BL206" s="47" t="s">
        <v>86</v>
      </c>
      <c r="BM206" s="47" t="s">
        <v>780</v>
      </c>
    </row>
    <row r="207" spans="2:47" s="5" customFormat="1" ht="16.5" customHeight="1">
      <c r="B207" s="16"/>
      <c r="C207" s="17"/>
      <c r="D207" s="115" t="s">
        <v>87</v>
      </c>
      <c r="E207" s="17"/>
      <c r="F207" s="116" t="s">
        <v>276</v>
      </c>
      <c r="G207" s="17"/>
      <c r="H207" s="17"/>
      <c r="J207" s="17"/>
      <c r="K207" s="17"/>
      <c r="L207" s="32"/>
      <c r="M207" s="35"/>
      <c r="N207" s="17"/>
      <c r="O207" s="17"/>
      <c r="P207" s="17"/>
      <c r="Q207" s="17"/>
      <c r="R207" s="17"/>
      <c r="S207" s="17"/>
      <c r="T207" s="36"/>
      <c r="AT207" s="5" t="s">
        <v>87</v>
      </c>
      <c r="AU207" s="5" t="s">
        <v>39</v>
      </c>
    </row>
    <row r="208" spans="2:51" s="5" customFormat="1" ht="15.75" customHeight="1">
      <c r="B208" s="128"/>
      <c r="C208" s="129"/>
      <c r="D208" s="127" t="s">
        <v>130</v>
      </c>
      <c r="E208" s="129"/>
      <c r="F208" s="130" t="s">
        <v>726</v>
      </c>
      <c r="G208" s="129"/>
      <c r="H208" s="131">
        <v>106.354</v>
      </c>
      <c r="J208" s="129"/>
      <c r="K208" s="129"/>
      <c r="L208" s="132"/>
      <c r="M208" s="133"/>
      <c r="N208" s="129"/>
      <c r="O208" s="129"/>
      <c r="P208" s="129"/>
      <c r="Q208" s="129"/>
      <c r="R208" s="129"/>
      <c r="S208" s="129"/>
      <c r="T208" s="134"/>
      <c r="AT208" s="135" t="s">
        <v>130</v>
      </c>
      <c r="AU208" s="135" t="s">
        <v>39</v>
      </c>
      <c r="AV208" s="135" t="s">
        <v>39</v>
      </c>
      <c r="AW208" s="135" t="s">
        <v>61</v>
      </c>
      <c r="AX208" s="135" t="s">
        <v>37</v>
      </c>
      <c r="AY208" s="135" t="s">
        <v>81</v>
      </c>
    </row>
    <row r="209" spans="2:65" s="5" customFormat="1" ht="15.75" customHeight="1">
      <c r="B209" s="16"/>
      <c r="C209" s="103" t="s">
        <v>48</v>
      </c>
      <c r="D209" s="103" t="s">
        <v>84</v>
      </c>
      <c r="E209" s="104" t="s">
        <v>384</v>
      </c>
      <c r="F209" s="105" t="s">
        <v>385</v>
      </c>
      <c r="G209" s="106" t="s">
        <v>128</v>
      </c>
      <c r="H209" s="107">
        <v>311.274</v>
      </c>
      <c r="I209" s="108"/>
      <c r="J209" s="109">
        <f>ROUND($I$209*$H$209,2)</f>
        <v>0</v>
      </c>
      <c r="K209" s="105" t="s">
        <v>129</v>
      </c>
      <c r="L209" s="32"/>
      <c r="M209" s="110"/>
      <c r="N209" s="111" t="s">
        <v>26</v>
      </c>
      <c r="O209" s="17"/>
      <c r="P209" s="17"/>
      <c r="Q209" s="112">
        <v>0.0002</v>
      </c>
      <c r="R209" s="112">
        <f>$Q$209*$H$209</f>
        <v>0.062254800000000006</v>
      </c>
      <c r="S209" s="112">
        <v>0</v>
      </c>
      <c r="T209" s="113">
        <f>$S$209*$H$209</f>
        <v>0</v>
      </c>
      <c r="AR209" s="47" t="s">
        <v>86</v>
      </c>
      <c r="AT209" s="47" t="s">
        <v>84</v>
      </c>
      <c r="AU209" s="47" t="s">
        <v>39</v>
      </c>
      <c r="AY209" s="5" t="s">
        <v>81</v>
      </c>
      <c r="BE209" s="114">
        <f>IF($N$209="základní",$J$209,0)</f>
        <v>0</v>
      </c>
      <c r="BF209" s="114">
        <f>IF($N$209="snížená",$J$209,0)</f>
        <v>0</v>
      </c>
      <c r="BG209" s="114">
        <f>IF($N$209="zákl. přenesená",$J$209,0)</f>
        <v>0</v>
      </c>
      <c r="BH209" s="114">
        <f>IF($N$209="sníž. přenesená",$J$209,0)</f>
        <v>0</v>
      </c>
      <c r="BI209" s="114">
        <f>IF($N$209="nulová",$J$209,0)</f>
        <v>0</v>
      </c>
      <c r="BJ209" s="47" t="s">
        <v>8</v>
      </c>
      <c r="BK209" s="114">
        <f>ROUND($I$209*$H$209,2)</f>
        <v>0</v>
      </c>
      <c r="BL209" s="47" t="s">
        <v>86</v>
      </c>
      <c r="BM209" s="47" t="s">
        <v>781</v>
      </c>
    </row>
    <row r="210" spans="2:47" s="5" customFormat="1" ht="16.5" customHeight="1">
      <c r="B210" s="16"/>
      <c r="C210" s="17"/>
      <c r="D210" s="115" t="s">
        <v>87</v>
      </c>
      <c r="E210" s="17"/>
      <c r="F210" s="116" t="s">
        <v>387</v>
      </c>
      <c r="G210" s="17"/>
      <c r="H210" s="17"/>
      <c r="J210" s="17"/>
      <c r="K210" s="17"/>
      <c r="L210" s="32"/>
      <c r="M210" s="35"/>
      <c r="N210" s="17"/>
      <c r="O210" s="17"/>
      <c r="P210" s="17"/>
      <c r="Q210" s="17"/>
      <c r="R210" s="17"/>
      <c r="S210" s="17"/>
      <c r="T210" s="36"/>
      <c r="AT210" s="5" t="s">
        <v>87</v>
      </c>
      <c r="AU210" s="5" t="s">
        <v>39</v>
      </c>
    </row>
    <row r="211" spans="2:51" s="5" customFormat="1" ht="15.75" customHeight="1">
      <c r="B211" s="128"/>
      <c r="C211" s="129"/>
      <c r="D211" s="127" t="s">
        <v>130</v>
      </c>
      <c r="E211" s="129"/>
      <c r="F211" s="130" t="s">
        <v>723</v>
      </c>
      <c r="G211" s="129"/>
      <c r="H211" s="131">
        <v>115.05</v>
      </c>
      <c r="J211" s="129"/>
      <c r="K211" s="129"/>
      <c r="L211" s="132"/>
      <c r="M211" s="133"/>
      <c r="N211" s="129"/>
      <c r="O211" s="129"/>
      <c r="P211" s="129"/>
      <c r="Q211" s="129"/>
      <c r="R211" s="129"/>
      <c r="S211" s="129"/>
      <c r="T211" s="134"/>
      <c r="AT211" s="135" t="s">
        <v>130</v>
      </c>
      <c r="AU211" s="135" t="s">
        <v>39</v>
      </c>
      <c r="AV211" s="135" t="s">
        <v>39</v>
      </c>
      <c r="AW211" s="135" t="s">
        <v>61</v>
      </c>
      <c r="AX211" s="135" t="s">
        <v>37</v>
      </c>
      <c r="AY211" s="135" t="s">
        <v>81</v>
      </c>
    </row>
    <row r="212" spans="2:51" s="5" customFormat="1" ht="15.75" customHeight="1">
      <c r="B212" s="128"/>
      <c r="C212" s="129"/>
      <c r="D212" s="127" t="s">
        <v>130</v>
      </c>
      <c r="E212" s="129"/>
      <c r="F212" s="130" t="s">
        <v>724</v>
      </c>
      <c r="G212" s="129"/>
      <c r="H212" s="131">
        <v>89.87</v>
      </c>
      <c r="J212" s="129"/>
      <c r="K212" s="129"/>
      <c r="L212" s="132"/>
      <c r="M212" s="133"/>
      <c r="N212" s="129"/>
      <c r="O212" s="129"/>
      <c r="P212" s="129"/>
      <c r="Q212" s="129"/>
      <c r="R212" s="129"/>
      <c r="S212" s="129"/>
      <c r="T212" s="134"/>
      <c r="AT212" s="135" t="s">
        <v>130</v>
      </c>
      <c r="AU212" s="135" t="s">
        <v>39</v>
      </c>
      <c r="AV212" s="135" t="s">
        <v>39</v>
      </c>
      <c r="AW212" s="135" t="s">
        <v>61</v>
      </c>
      <c r="AX212" s="135" t="s">
        <v>37</v>
      </c>
      <c r="AY212" s="135" t="s">
        <v>81</v>
      </c>
    </row>
    <row r="213" spans="2:51" s="5" customFormat="1" ht="15.75" customHeight="1">
      <c r="B213" s="128"/>
      <c r="C213" s="129"/>
      <c r="D213" s="127" t="s">
        <v>130</v>
      </c>
      <c r="E213" s="129"/>
      <c r="F213" s="130" t="s">
        <v>726</v>
      </c>
      <c r="G213" s="129"/>
      <c r="H213" s="131">
        <v>106.354</v>
      </c>
      <c r="J213" s="129"/>
      <c r="K213" s="129"/>
      <c r="L213" s="132"/>
      <c r="M213" s="133"/>
      <c r="N213" s="129"/>
      <c r="O213" s="129"/>
      <c r="P213" s="129"/>
      <c r="Q213" s="129"/>
      <c r="R213" s="129"/>
      <c r="S213" s="129"/>
      <c r="T213" s="134"/>
      <c r="AT213" s="135" t="s">
        <v>130</v>
      </c>
      <c r="AU213" s="135" t="s">
        <v>39</v>
      </c>
      <c r="AV213" s="135" t="s">
        <v>39</v>
      </c>
      <c r="AW213" s="135" t="s">
        <v>61</v>
      </c>
      <c r="AX213" s="135" t="s">
        <v>37</v>
      </c>
      <c r="AY213" s="135" t="s">
        <v>81</v>
      </c>
    </row>
    <row r="214" spans="2:65" s="5" customFormat="1" ht="15.75" customHeight="1">
      <c r="B214" s="16"/>
      <c r="C214" s="103" t="s">
        <v>50</v>
      </c>
      <c r="D214" s="103" t="s">
        <v>84</v>
      </c>
      <c r="E214" s="104" t="s">
        <v>278</v>
      </c>
      <c r="F214" s="105" t="s">
        <v>279</v>
      </c>
      <c r="G214" s="106" t="s">
        <v>128</v>
      </c>
      <c r="H214" s="107">
        <v>311.274</v>
      </c>
      <c r="I214" s="108"/>
      <c r="J214" s="109">
        <f>ROUND($I$214*$H$214,2)</f>
        <v>0</v>
      </c>
      <c r="K214" s="105" t="s">
        <v>129</v>
      </c>
      <c r="L214" s="32"/>
      <c r="M214" s="110"/>
      <c r="N214" s="111" t="s">
        <v>26</v>
      </c>
      <c r="O214" s="17"/>
      <c r="P214" s="17"/>
      <c r="Q214" s="112">
        <v>0.00026</v>
      </c>
      <c r="R214" s="112">
        <f>$Q$214*$H$214</f>
        <v>0.08093123999999999</v>
      </c>
      <c r="S214" s="112">
        <v>0</v>
      </c>
      <c r="T214" s="113">
        <f>$S$214*$H$214</f>
        <v>0</v>
      </c>
      <c r="AR214" s="47" t="s">
        <v>86</v>
      </c>
      <c r="AT214" s="47" t="s">
        <v>84</v>
      </c>
      <c r="AU214" s="47" t="s">
        <v>39</v>
      </c>
      <c r="AY214" s="5" t="s">
        <v>81</v>
      </c>
      <c r="BE214" s="114">
        <f>IF($N$214="základní",$J$214,0)</f>
        <v>0</v>
      </c>
      <c r="BF214" s="114">
        <f>IF($N$214="snížená",$J$214,0)</f>
        <v>0</v>
      </c>
      <c r="BG214" s="114">
        <f>IF($N$214="zákl. přenesená",$J$214,0)</f>
        <v>0</v>
      </c>
      <c r="BH214" s="114">
        <f>IF($N$214="sníž. přenesená",$J$214,0)</f>
        <v>0</v>
      </c>
      <c r="BI214" s="114">
        <f>IF($N$214="nulová",$J$214,0)</f>
        <v>0</v>
      </c>
      <c r="BJ214" s="47" t="s">
        <v>8</v>
      </c>
      <c r="BK214" s="114">
        <f>ROUND($I$214*$H$214,2)</f>
        <v>0</v>
      </c>
      <c r="BL214" s="47" t="s">
        <v>86</v>
      </c>
      <c r="BM214" s="47" t="s">
        <v>782</v>
      </c>
    </row>
    <row r="215" spans="2:47" s="5" customFormat="1" ht="27" customHeight="1">
      <c r="B215" s="16"/>
      <c r="C215" s="17"/>
      <c r="D215" s="115" t="s">
        <v>87</v>
      </c>
      <c r="E215" s="17"/>
      <c r="F215" s="116" t="s">
        <v>280</v>
      </c>
      <c r="G215" s="17"/>
      <c r="H215" s="17"/>
      <c r="J215" s="17"/>
      <c r="K215" s="17"/>
      <c r="L215" s="32"/>
      <c r="M215" s="35"/>
      <c r="N215" s="17"/>
      <c r="O215" s="17"/>
      <c r="P215" s="17"/>
      <c r="Q215" s="17"/>
      <c r="R215" s="17"/>
      <c r="S215" s="17"/>
      <c r="T215" s="36"/>
      <c r="AT215" s="5" t="s">
        <v>87</v>
      </c>
      <c r="AU215" s="5" t="s">
        <v>39</v>
      </c>
    </row>
    <row r="216" spans="2:51" s="5" customFormat="1" ht="15.75" customHeight="1">
      <c r="B216" s="128"/>
      <c r="C216" s="129"/>
      <c r="D216" s="127" t="s">
        <v>130</v>
      </c>
      <c r="E216" s="129"/>
      <c r="F216" s="130" t="s">
        <v>723</v>
      </c>
      <c r="G216" s="129"/>
      <c r="H216" s="131">
        <v>115.05</v>
      </c>
      <c r="J216" s="129"/>
      <c r="K216" s="129"/>
      <c r="L216" s="132"/>
      <c r="M216" s="133"/>
      <c r="N216" s="129"/>
      <c r="O216" s="129"/>
      <c r="P216" s="129"/>
      <c r="Q216" s="129"/>
      <c r="R216" s="129"/>
      <c r="S216" s="129"/>
      <c r="T216" s="134"/>
      <c r="AT216" s="135" t="s">
        <v>130</v>
      </c>
      <c r="AU216" s="135" t="s">
        <v>39</v>
      </c>
      <c r="AV216" s="135" t="s">
        <v>39</v>
      </c>
      <c r="AW216" s="135" t="s">
        <v>61</v>
      </c>
      <c r="AX216" s="135" t="s">
        <v>37</v>
      </c>
      <c r="AY216" s="135" t="s">
        <v>81</v>
      </c>
    </row>
    <row r="217" spans="2:51" s="5" customFormat="1" ht="15.75" customHeight="1">
      <c r="B217" s="128"/>
      <c r="C217" s="129"/>
      <c r="D217" s="127" t="s">
        <v>130</v>
      </c>
      <c r="E217" s="129"/>
      <c r="F217" s="130" t="s">
        <v>724</v>
      </c>
      <c r="G217" s="129"/>
      <c r="H217" s="131">
        <v>89.87</v>
      </c>
      <c r="J217" s="129"/>
      <c r="K217" s="129"/>
      <c r="L217" s="132"/>
      <c r="M217" s="133"/>
      <c r="N217" s="129"/>
      <c r="O217" s="129"/>
      <c r="P217" s="129"/>
      <c r="Q217" s="129"/>
      <c r="R217" s="129"/>
      <c r="S217" s="129"/>
      <c r="T217" s="134"/>
      <c r="AT217" s="135" t="s">
        <v>130</v>
      </c>
      <c r="AU217" s="135" t="s">
        <v>39</v>
      </c>
      <c r="AV217" s="135" t="s">
        <v>39</v>
      </c>
      <c r="AW217" s="135" t="s">
        <v>61</v>
      </c>
      <c r="AX217" s="135" t="s">
        <v>37</v>
      </c>
      <c r="AY217" s="135" t="s">
        <v>81</v>
      </c>
    </row>
    <row r="218" spans="2:51" s="5" customFormat="1" ht="15.75" customHeight="1">
      <c r="B218" s="128"/>
      <c r="C218" s="129"/>
      <c r="D218" s="127" t="s">
        <v>130</v>
      </c>
      <c r="E218" s="129"/>
      <c r="F218" s="130" t="s">
        <v>726</v>
      </c>
      <c r="G218" s="129"/>
      <c r="H218" s="131">
        <v>106.354</v>
      </c>
      <c r="J218" s="129"/>
      <c r="K218" s="129"/>
      <c r="L218" s="132"/>
      <c r="M218" s="133"/>
      <c r="N218" s="129"/>
      <c r="O218" s="129"/>
      <c r="P218" s="129"/>
      <c r="Q218" s="129"/>
      <c r="R218" s="129"/>
      <c r="S218" s="129"/>
      <c r="T218" s="134"/>
      <c r="AT218" s="135" t="s">
        <v>130</v>
      </c>
      <c r="AU218" s="135" t="s">
        <v>39</v>
      </c>
      <c r="AV218" s="135" t="s">
        <v>39</v>
      </c>
      <c r="AW218" s="135" t="s">
        <v>61</v>
      </c>
      <c r="AX218" s="135" t="s">
        <v>37</v>
      </c>
      <c r="AY218" s="135" t="s">
        <v>81</v>
      </c>
    </row>
    <row r="219" spans="2:63" s="90" customFormat="1" ht="30.75" customHeight="1">
      <c r="B219" s="91"/>
      <c r="C219" s="92"/>
      <c r="D219" s="92" t="s">
        <v>36</v>
      </c>
      <c r="E219" s="101" t="s">
        <v>284</v>
      </c>
      <c r="F219" s="101" t="s">
        <v>285</v>
      </c>
      <c r="G219" s="92"/>
      <c r="H219" s="92"/>
      <c r="J219" s="102">
        <f>$BK$219</f>
        <v>0</v>
      </c>
      <c r="K219" s="92"/>
      <c r="L219" s="95"/>
      <c r="M219" s="96"/>
      <c r="N219" s="92"/>
      <c r="O219" s="92"/>
      <c r="P219" s="97">
        <f>SUM($P$220:$P$233)</f>
        <v>0</v>
      </c>
      <c r="Q219" s="92"/>
      <c r="R219" s="97">
        <f>SUM($R$220:$R$233)</f>
        <v>0.015203999999999999</v>
      </c>
      <c r="S219" s="92"/>
      <c r="T219" s="98">
        <f>SUM($T$220:$T$233)</f>
        <v>0</v>
      </c>
      <c r="AR219" s="99" t="s">
        <v>39</v>
      </c>
      <c r="AT219" s="99" t="s">
        <v>36</v>
      </c>
      <c r="AU219" s="99" t="s">
        <v>8</v>
      </c>
      <c r="AY219" s="99" t="s">
        <v>81</v>
      </c>
      <c r="BK219" s="100">
        <f>SUM($BK$220:$BK$233)</f>
        <v>0</v>
      </c>
    </row>
    <row r="220" spans="2:65" s="5" customFormat="1" ht="15.75" customHeight="1">
      <c r="B220" s="16"/>
      <c r="C220" s="103" t="s">
        <v>52</v>
      </c>
      <c r="D220" s="103" t="s">
        <v>84</v>
      </c>
      <c r="E220" s="104" t="s">
        <v>286</v>
      </c>
      <c r="F220" s="105" t="s">
        <v>287</v>
      </c>
      <c r="G220" s="106" t="s">
        <v>128</v>
      </c>
      <c r="H220" s="107">
        <v>43.441</v>
      </c>
      <c r="I220" s="108"/>
      <c r="J220" s="109">
        <f>ROUND($I$220*$H$220,2)</f>
        <v>0</v>
      </c>
      <c r="K220" s="105" t="s">
        <v>129</v>
      </c>
      <c r="L220" s="32"/>
      <c r="M220" s="110"/>
      <c r="N220" s="111" t="s">
        <v>26</v>
      </c>
      <c r="O220" s="17"/>
      <c r="P220" s="17"/>
      <c r="Q220" s="112">
        <v>0</v>
      </c>
      <c r="R220" s="112">
        <f>$Q$220*$H$220</f>
        <v>0</v>
      </c>
      <c r="S220" s="112">
        <v>0</v>
      </c>
      <c r="T220" s="113">
        <f>$S$220*$H$220</f>
        <v>0</v>
      </c>
      <c r="AR220" s="47" t="s">
        <v>86</v>
      </c>
      <c r="AT220" s="47" t="s">
        <v>84</v>
      </c>
      <c r="AU220" s="47" t="s">
        <v>39</v>
      </c>
      <c r="AY220" s="5" t="s">
        <v>81</v>
      </c>
      <c r="BE220" s="114">
        <f>IF($N$220="základní",$J$220,0)</f>
        <v>0</v>
      </c>
      <c r="BF220" s="114">
        <f>IF($N$220="snížená",$J$220,0)</f>
        <v>0</v>
      </c>
      <c r="BG220" s="114">
        <f>IF($N$220="zákl. přenesená",$J$220,0)</f>
        <v>0</v>
      </c>
      <c r="BH220" s="114">
        <f>IF($N$220="sníž. přenesená",$J$220,0)</f>
        <v>0</v>
      </c>
      <c r="BI220" s="114">
        <f>IF($N$220="nulová",$J$220,0)</f>
        <v>0</v>
      </c>
      <c r="BJ220" s="47" t="s">
        <v>8</v>
      </c>
      <c r="BK220" s="114">
        <f>ROUND($I$220*$H$220,2)</f>
        <v>0</v>
      </c>
      <c r="BL220" s="47" t="s">
        <v>86</v>
      </c>
      <c r="BM220" s="47" t="s">
        <v>783</v>
      </c>
    </row>
    <row r="221" spans="2:47" s="5" customFormat="1" ht="16.5" customHeight="1">
      <c r="B221" s="16"/>
      <c r="C221" s="17"/>
      <c r="D221" s="115" t="s">
        <v>87</v>
      </c>
      <c r="E221" s="17"/>
      <c r="F221" s="116" t="s">
        <v>288</v>
      </c>
      <c r="G221" s="17"/>
      <c r="H221" s="17"/>
      <c r="J221" s="17"/>
      <c r="K221" s="17"/>
      <c r="L221" s="32"/>
      <c r="M221" s="35"/>
      <c r="N221" s="17"/>
      <c r="O221" s="17"/>
      <c r="P221" s="17"/>
      <c r="Q221" s="17"/>
      <c r="R221" s="17"/>
      <c r="S221" s="17"/>
      <c r="T221" s="36"/>
      <c r="AT221" s="5" t="s">
        <v>87</v>
      </c>
      <c r="AU221" s="5" t="s">
        <v>39</v>
      </c>
    </row>
    <row r="222" spans="2:51" s="5" customFormat="1" ht="15.75" customHeight="1">
      <c r="B222" s="128"/>
      <c r="C222" s="129"/>
      <c r="D222" s="127" t="s">
        <v>130</v>
      </c>
      <c r="E222" s="129"/>
      <c r="F222" s="130" t="s">
        <v>784</v>
      </c>
      <c r="G222" s="129"/>
      <c r="H222" s="131">
        <v>8.565</v>
      </c>
      <c r="J222" s="129"/>
      <c r="K222" s="129"/>
      <c r="L222" s="132"/>
      <c r="M222" s="133"/>
      <c r="N222" s="129"/>
      <c r="O222" s="129"/>
      <c r="P222" s="129"/>
      <c r="Q222" s="129"/>
      <c r="R222" s="129"/>
      <c r="S222" s="129"/>
      <c r="T222" s="134"/>
      <c r="AT222" s="135" t="s">
        <v>130</v>
      </c>
      <c r="AU222" s="135" t="s">
        <v>39</v>
      </c>
      <c r="AV222" s="135" t="s">
        <v>39</v>
      </c>
      <c r="AW222" s="135" t="s">
        <v>61</v>
      </c>
      <c r="AX222" s="135" t="s">
        <v>37</v>
      </c>
      <c r="AY222" s="135" t="s">
        <v>81</v>
      </c>
    </row>
    <row r="223" spans="2:51" s="5" customFormat="1" ht="15.75" customHeight="1">
      <c r="B223" s="128"/>
      <c r="C223" s="129"/>
      <c r="D223" s="127" t="s">
        <v>130</v>
      </c>
      <c r="E223" s="129"/>
      <c r="F223" s="130" t="s">
        <v>785</v>
      </c>
      <c r="G223" s="129"/>
      <c r="H223" s="131">
        <v>5.575</v>
      </c>
      <c r="J223" s="129"/>
      <c r="K223" s="129"/>
      <c r="L223" s="132"/>
      <c r="M223" s="133"/>
      <c r="N223" s="129"/>
      <c r="O223" s="129"/>
      <c r="P223" s="129"/>
      <c r="Q223" s="129"/>
      <c r="R223" s="129"/>
      <c r="S223" s="129"/>
      <c r="T223" s="134"/>
      <c r="AT223" s="135" t="s">
        <v>130</v>
      </c>
      <c r="AU223" s="135" t="s">
        <v>39</v>
      </c>
      <c r="AV223" s="135" t="s">
        <v>39</v>
      </c>
      <c r="AW223" s="135" t="s">
        <v>61</v>
      </c>
      <c r="AX223" s="135" t="s">
        <v>37</v>
      </c>
      <c r="AY223" s="135" t="s">
        <v>81</v>
      </c>
    </row>
    <row r="224" spans="2:51" s="5" customFormat="1" ht="15.75" customHeight="1">
      <c r="B224" s="128"/>
      <c r="C224" s="129"/>
      <c r="D224" s="127" t="s">
        <v>130</v>
      </c>
      <c r="E224" s="129"/>
      <c r="F224" s="130" t="s">
        <v>786</v>
      </c>
      <c r="G224" s="129"/>
      <c r="H224" s="131">
        <v>15.5</v>
      </c>
      <c r="J224" s="129"/>
      <c r="K224" s="129"/>
      <c r="L224" s="132"/>
      <c r="M224" s="133"/>
      <c r="N224" s="129"/>
      <c r="O224" s="129"/>
      <c r="P224" s="129"/>
      <c r="Q224" s="129"/>
      <c r="R224" s="129"/>
      <c r="S224" s="129"/>
      <c r="T224" s="134"/>
      <c r="AT224" s="135" t="s">
        <v>130</v>
      </c>
      <c r="AU224" s="135" t="s">
        <v>39</v>
      </c>
      <c r="AV224" s="135" t="s">
        <v>39</v>
      </c>
      <c r="AW224" s="135" t="s">
        <v>61</v>
      </c>
      <c r="AX224" s="135" t="s">
        <v>37</v>
      </c>
      <c r="AY224" s="135" t="s">
        <v>81</v>
      </c>
    </row>
    <row r="225" spans="2:51" s="5" customFormat="1" ht="15.75" customHeight="1">
      <c r="B225" s="128"/>
      <c r="C225" s="129"/>
      <c r="D225" s="127" t="s">
        <v>130</v>
      </c>
      <c r="E225" s="129"/>
      <c r="F225" s="130" t="s">
        <v>787</v>
      </c>
      <c r="G225" s="129"/>
      <c r="H225" s="131">
        <v>5.425</v>
      </c>
      <c r="J225" s="129"/>
      <c r="K225" s="129"/>
      <c r="L225" s="132"/>
      <c r="M225" s="133"/>
      <c r="N225" s="129"/>
      <c r="O225" s="129"/>
      <c r="P225" s="129"/>
      <c r="Q225" s="129"/>
      <c r="R225" s="129"/>
      <c r="S225" s="129"/>
      <c r="T225" s="134"/>
      <c r="AT225" s="135" t="s">
        <v>130</v>
      </c>
      <c r="AU225" s="135" t="s">
        <v>39</v>
      </c>
      <c r="AV225" s="135" t="s">
        <v>39</v>
      </c>
      <c r="AW225" s="135" t="s">
        <v>61</v>
      </c>
      <c r="AX225" s="135" t="s">
        <v>37</v>
      </c>
      <c r="AY225" s="135" t="s">
        <v>81</v>
      </c>
    </row>
    <row r="226" spans="2:51" s="5" customFormat="1" ht="15.75" customHeight="1">
      <c r="B226" s="128"/>
      <c r="C226" s="129"/>
      <c r="D226" s="127" t="s">
        <v>130</v>
      </c>
      <c r="E226" s="129"/>
      <c r="F226" s="130" t="s">
        <v>788</v>
      </c>
      <c r="G226" s="129"/>
      <c r="H226" s="131">
        <v>8.376</v>
      </c>
      <c r="J226" s="129"/>
      <c r="K226" s="129"/>
      <c r="L226" s="132"/>
      <c r="M226" s="133"/>
      <c r="N226" s="129"/>
      <c r="O226" s="129"/>
      <c r="P226" s="129"/>
      <c r="Q226" s="129"/>
      <c r="R226" s="129"/>
      <c r="S226" s="129"/>
      <c r="T226" s="134"/>
      <c r="AT226" s="135" t="s">
        <v>130</v>
      </c>
      <c r="AU226" s="135" t="s">
        <v>39</v>
      </c>
      <c r="AV226" s="135" t="s">
        <v>39</v>
      </c>
      <c r="AW226" s="135" t="s">
        <v>61</v>
      </c>
      <c r="AX226" s="135" t="s">
        <v>37</v>
      </c>
      <c r="AY226" s="135" t="s">
        <v>81</v>
      </c>
    </row>
    <row r="227" spans="2:65" s="5" customFormat="1" ht="15.75" customHeight="1">
      <c r="B227" s="16"/>
      <c r="C227" s="117" t="s">
        <v>92</v>
      </c>
      <c r="D227" s="117" t="s">
        <v>88</v>
      </c>
      <c r="E227" s="118" t="s">
        <v>289</v>
      </c>
      <c r="F227" s="119" t="s">
        <v>433</v>
      </c>
      <c r="G227" s="120" t="s">
        <v>291</v>
      </c>
      <c r="H227" s="121">
        <v>10.86</v>
      </c>
      <c r="I227" s="122"/>
      <c r="J227" s="123">
        <f>ROUND($I$227*$H$227,2)</f>
        <v>0</v>
      </c>
      <c r="K227" s="119" t="s">
        <v>129</v>
      </c>
      <c r="L227" s="124"/>
      <c r="M227" s="125"/>
      <c r="N227" s="126" t="s">
        <v>26</v>
      </c>
      <c r="O227" s="17"/>
      <c r="P227" s="17"/>
      <c r="Q227" s="112">
        <v>0.0014</v>
      </c>
      <c r="R227" s="112">
        <f>$Q$227*$H$227</f>
        <v>0.015203999999999999</v>
      </c>
      <c r="S227" s="112">
        <v>0</v>
      </c>
      <c r="T227" s="113">
        <f>$S$227*$H$227</f>
        <v>0</v>
      </c>
      <c r="AR227" s="47" t="s">
        <v>90</v>
      </c>
      <c r="AT227" s="47" t="s">
        <v>88</v>
      </c>
      <c r="AU227" s="47" t="s">
        <v>39</v>
      </c>
      <c r="AY227" s="5" t="s">
        <v>81</v>
      </c>
      <c r="BE227" s="114">
        <f>IF($N$227="základní",$J$227,0)</f>
        <v>0</v>
      </c>
      <c r="BF227" s="114">
        <f>IF($N$227="snížená",$J$227,0)</f>
        <v>0</v>
      </c>
      <c r="BG227" s="114">
        <f>IF($N$227="zákl. přenesená",$J$227,0)</f>
        <v>0</v>
      </c>
      <c r="BH227" s="114">
        <f>IF($N$227="sníž. přenesená",$J$227,0)</f>
        <v>0</v>
      </c>
      <c r="BI227" s="114">
        <f>IF($N$227="nulová",$J$227,0)</f>
        <v>0</v>
      </c>
      <c r="BJ227" s="47" t="s">
        <v>8</v>
      </c>
      <c r="BK227" s="114">
        <f>ROUND($I$227*$H$227,2)</f>
        <v>0</v>
      </c>
      <c r="BL227" s="47" t="s">
        <v>86</v>
      </c>
      <c r="BM227" s="47" t="s">
        <v>789</v>
      </c>
    </row>
    <row r="228" spans="2:47" s="5" customFormat="1" ht="16.5" customHeight="1">
      <c r="B228" s="16"/>
      <c r="C228" s="17"/>
      <c r="D228" s="115" t="s">
        <v>87</v>
      </c>
      <c r="E228" s="17"/>
      <c r="F228" s="116" t="s">
        <v>790</v>
      </c>
      <c r="G228" s="17"/>
      <c r="H228" s="17"/>
      <c r="J228" s="17"/>
      <c r="K228" s="17"/>
      <c r="L228" s="32"/>
      <c r="M228" s="35"/>
      <c r="N228" s="17"/>
      <c r="O228" s="17"/>
      <c r="P228" s="17"/>
      <c r="Q228" s="17"/>
      <c r="R228" s="17"/>
      <c r="S228" s="17"/>
      <c r="T228" s="36"/>
      <c r="AT228" s="5" t="s">
        <v>87</v>
      </c>
      <c r="AU228" s="5" t="s">
        <v>39</v>
      </c>
    </row>
    <row r="229" spans="2:51" s="5" customFormat="1" ht="15.75" customHeight="1">
      <c r="B229" s="128"/>
      <c r="C229" s="129"/>
      <c r="D229" s="127" t="s">
        <v>130</v>
      </c>
      <c r="E229" s="129"/>
      <c r="F229" s="130" t="s">
        <v>791</v>
      </c>
      <c r="G229" s="129"/>
      <c r="H229" s="131">
        <v>2.141</v>
      </c>
      <c r="J229" s="129"/>
      <c r="K229" s="129"/>
      <c r="L229" s="132"/>
      <c r="M229" s="133"/>
      <c r="N229" s="129"/>
      <c r="O229" s="129"/>
      <c r="P229" s="129"/>
      <c r="Q229" s="129"/>
      <c r="R229" s="129"/>
      <c r="S229" s="129"/>
      <c r="T229" s="134"/>
      <c r="AT229" s="135" t="s">
        <v>130</v>
      </c>
      <c r="AU229" s="135" t="s">
        <v>39</v>
      </c>
      <c r="AV229" s="135" t="s">
        <v>39</v>
      </c>
      <c r="AW229" s="135" t="s">
        <v>61</v>
      </c>
      <c r="AX229" s="135" t="s">
        <v>37</v>
      </c>
      <c r="AY229" s="135" t="s">
        <v>81</v>
      </c>
    </row>
    <row r="230" spans="2:51" s="5" customFormat="1" ht="15.75" customHeight="1">
      <c r="B230" s="128"/>
      <c r="C230" s="129"/>
      <c r="D230" s="127" t="s">
        <v>130</v>
      </c>
      <c r="E230" s="129"/>
      <c r="F230" s="130" t="s">
        <v>792</v>
      </c>
      <c r="G230" s="129"/>
      <c r="H230" s="131">
        <v>1.394</v>
      </c>
      <c r="J230" s="129"/>
      <c r="K230" s="129"/>
      <c r="L230" s="132"/>
      <c r="M230" s="133"/>
      <c r="N230" s="129"/>
      <c r="O230" s="129"/>
      <c r="P230" s="129"/>
      <c r="Q230" s="129"/>
      <c r="R230" s="129"/>
      <c r="S230" s="129"/>
      <c r="T230" s="134"/>
      <c r="AT230" s="135" t="s">
        <v>130</v>
      </c>
      <c r="AU230" s="135" t="s">
        <v>39</v>
      </c>
      <c r="AV230" s="135" t="s">
        <v>39</v>
      </c>
      <c r="AW230" s="135" t="s">
        <v>61</v>
      </c>
      <c r="AX230" s="135" t="s">
        <v>37</v>
      </c>
      <c r="AY230" s="135" t="s">
        <v>81</v>
      </c>
    </row>
    <row r="231" spans="2:51" s="5" customFormat="1" ht="15.75" customHeight="1">
      <c r="B231" s="128"/>
      <c r="C231" s="129"/>
      <c r="D231" s="127" t="s">
        <v>130</v>
      </c>
      <c r="E231" s="129"/>
      <c r="F231" s="130" t="s">
        <v>793</v>
      </c>
      <c r="G231" s="129"/>
      <c r="H231" s="131">
        <v>3.875</v>
      </c>
      <c r="J231" s="129"/>
      <c r="K231" s="129"/>
      <c r="L231" s="132"/>
      <c r="M231" s="133"/>
      <c r="N231" s="129"/>
      <c r="O231" s="129"/>
      <c r="P231" s="129"/>
      <c r="Q231" s="129"/>
      <c r="R231" s="129"/>
      <c r="S231" s="129"/>
      <c r="T231" s="134"/>
      <c r="AT231" s="135" t="s">
        <v>130</v>
      </c>
      <c r="AU231" s="135" t="s">
        <v>39</v>
      </c>
      <c r="AV231" s="135" t="s">
        <v>39</v>
      </c>
      <c r="AW231" s="135" t="s">
        <v>61</v>
      </c>
      <c r="AX231" s="135" t="s">
        <v>37</v>
      </c>
      <c r="AY231" s="135" t="s">
        <v>81</v>
      </c>
    </row>
    <row r="232" spans="2:51" s="5" customFormat="1" ht="15.75" customHeight="1">
      <c r="B232" s="128"/>
      <c r="C232" s="129"/>
      <c r="D232" s="127" t="s">
        <v>130</v>
      </c>
      <c r="E232" s="129"/>
      <c r="F232" s="130" t="s">
        <v>794</v>
      </c>
      <c r="G232" s="129"/>
      <c r="H232" s="131">
        <v>1.356</v>
      </c>
      <c r="J232" s="129"/>
      <c r="K232" s="129"/>
      <c r="L232" s="132"/>
      <c r="M232" s="133"/>
      <c r="N232" s="129"/>
      <c r="O232" s="129"/>
      <c r="P232" s="129"/>
      <c r="Q232" s="129"/>
      <c r="R232" s="129"/>
      <c r="S232" s="129"/>
      <c r="T232" s="134"/>
      <c r="AT232" s="135" t="s">
        <v>130</v>
      </c>
      <c r="AU232" s="135" t="s">
        <v>39</v>
      </c>
      <c r="AV232" s="135" t="s">
        <v>39</v>
      </c>
      <c r="AW232" s="135" t="s">
        <v>61</v>
      </c>
      <c r="AX232" s="135" t="s">
        <v>37</v>
      </c>
      <c r="AY232" s="135" t="s">
        <v>81</v>
      </c>
    </row>
    <row r="233" spans="2:51" s="5" customFormat="1" ht="15.75" customHeight="1">
      <c r="B233" s="128"/>
      <c r="C233" s="129"/>
      <c r="D233" s="127" t="s">
        <v>130</v>
      </c>
      <c r="E233" s="129"/>
      <c r="F233" s="130" t="s">
        <v>795</v>
      </c>
      <c r="G233" s="129"/>
      <c r="H233" s="131">
        <v>2.094</v>
      </c>
      <c r="J233" s="129"/>
      <c r="K233" s="129"/>
      <c r="L233" s="132"/>
      <c r="M233" s="136"/>
      <c r="N233" s="137"/>
      <c r="O233" s="137"/>
      <c r="P233" s="137"/>
      <c r="Q233" s="137"/>
      <c r="R233" s="137"/>
      <c r="S233" s="137"/>
      <c r="T233" s="138"/>
      <c r="AT233" s="135" t="s">
        <v>130</v>
      </c>
      <c r="AU233" s="135" t="s">
        <v>39</v>
      </c>
      <c r="AV233" s="135" t="s">
        <v>39</v>
      </c>
      <c r="AW233" s="135" t="s">
        <v>61</v>
      </c>
      <c r="AX233" s="135" t="s">
        <v>37</v>
      </c>
      <c r="AY233" s="135" t="s">
        <v>81</v>
      </c>
    </row>
    <row r="234" spans="2:12" s="5" customFormat="1" ht="7.5" customHeight="1">
      <c r="B234" s="27"/>
      <c r="C234" s="28"/>
      <c r="D234" s="28"/>
      <c r="E234" s="28"/>
      <c r="F234" s="28"/>
      <c r="G234" s="28"/>
      <c r="H234" s="28"/>
      <c r="I234" s="59"/>
      <c r="J234" s="28"/>
      <c r="K234" s="28"/>
      <c r="L234" s="32"/>
    </row>
    <row r="313" s="2" customFormat="1" ht="14.25" customHeight="1"/>
  </sheetData>
  <sheetProtection password="CC35" sheet="1" objects="1" scenarios="1" formatColumns="0" formatRows="0" sort="0" autoFilter="0"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3"/>
      <c r="C2" s="144"/>
      <c r="D2" s="144"/>
      <c r="E2" s="144"/>
      <c r="F2" s="144"/>
      <c r="G2" s="144"/>
      <c r="H2" s="144"/>
      <c r="I2" s="144"/>
      <c r="J2" s="144"/>
      <c r="K2" s="145"/>
    </row>
    <row r="3" spans="2:11" s="148" customFormat="1" ht="45" customHeight="1">
      <c r="B3" s="146"/>
      <c r="C3" s="227" t="s">
        <v>800</v>
      </c>
      <c r="D3" s="227"/>
      <c r="E3" s="227"/>
      <c r="F3" s="227"/>
      <c r="G3" s="227"/>
      <c r="H3" s="227"/>
      <c r="I3" s="227"/>
      <c r="J3" s="227"/>
      <c r="K3" s="147"/>
    </row>
    <row r="4" spans="2:11" ht="25.5" customHeight="1">
      <c r="B4" s="149"/>
      <c r="C4" s="228" t="s">
        <v>801</v>
      </c>
      <c r="D4" s="228"/>
      <c r="E4" s="228"/>
      <c r="F4" s="228"/>
      <c r="G4" s="228"/>
      <c r="H4" s="228"/>
      <c r="I4" s="228"/>
      <c r="J4" s="228"/>
      <c r="K4" s="150"/>
    </row>
    <row r="5" spans="2:11" ht="5.25" customHeight="1">
      <c r="B5" s="149"/>
      <c r="C5" s="151"/>
      <c r="D5" s="151"/>
      <c r="E5" s="151"/>
      <c r="F5" s="151"/>
      <c r="G5" s="151"/>
      <c r="H5" s="151"/>
      <c r="I5" s="151"/>
      <c r="J5" s="151"/>
      <c r="K5" s="150"/>
    </row>
    <row r="6" spans="2:11" ht="15" customHeight="1">
      <c r="B6" s="149"/>
      <c r="C6" s="229" t="s">
        <v>802</v>
      </c>
      <c r="D6" s="229"/>
      <c r="E6" s="229"/>
      <c r="F6" s="229"/>
      <c r="G6" s="229"/>
      <c r="H6" s="229"/>
      <c r="I6" s="229"/>
      <c r="J6" s="229"/>
      <c r="K6" s="150"/>
    </row>
    <row r="7" spans="2:11" ht="15" customHeight="1">
      <c r="B7" s="153"/>
      <c r="C7" s="229" t="s">
        <v>803</v>
      </c>
      <c r="D7" s="229"/>
      <c r="E7" s="229"/>
      <c r="F7" s="229"/>
      <c r="G7" s="229"/>
      <c r="H7" s="229"/>
      <c r="I7" s="229"/>
      <c r="J7" s="229"/>
      <c r="K7" s="150"/>
    </row>
    <row r="8" spans="2:11" ht="12.75" customHeight="1">
      <c r="B8" s="153"/>
      <c r="C8" s="152"/>
      <c r="D8" s="152"/>
      <c r="E8" s="152"/>
      <c r="F8" s="152"/>
      <c r="G8" s="152"/>
      <c r="H8" s="152"/>
      <c r="I8" s="152"/>
      <c r="J8" s="152"/>
      <c r="K8" s="150"/>
    </row>
    <row r="9" spans="2:11" ht="15" customHeight="1">
      <c r="B9" s="153"/>
      <c r="C9" s="229" t="s">
        <v>804</v>
      </c>
      <c r="D9" s="229"/>
      <c r="E9" s="229"/>
      <c r="F9" s="229"/>
      <c r="G9" s="229"/>
      <c r="H9" s="229"/>
      <c r="I9" s="229"/>
      <c r="J9" s="229"/>
      <c r="K9" s="150"/>
    </row>
    <row r="10" spans="2:11" ht="15" customHeight="1">
      <c r="B10" s="153"/>
      <c r="C10" s="152"/>
      <c r="D10" s="229" t="s">
        <v>805</v>
      </c>
      <c r="E10" s="229"/>
      <c r="F10" s="229"/>
      <c r="G10" s="229"/>
      <c r="H10" s="229"/>
      <c r="I10" s="229"/>
      <c r="J10" s="229"/>
      <c r="K10" s="150"/>
    </row>
    <row r="11" spans="2:11" ht="15" customHeight="1">
      <c r="B11" s="153"/>
      <c r="C11" s="154"/>
      <c r="D11" s="229" t="s">
        <v>806</v>
      </c>
      <c r="E11" s="229"/>
      <c r="F11" s="229"/>
      <c r="G11" s="229"/>
      <c r="H11" s="229"/>
      <c r="I11" s="229"/>
      <c r="J11" s="229"/>
      <c r="K11" s="150"/>
    </row>
    <row r="12" spans="2:11" ht="12.75" customHeight="1">
      <c r="B12" s="153"/>
      <c r="C12" s="154"/>
      <c r="D12" s="154"/>
      <c r="E12" s="154"/>
      <c r="F12" s="154"/>
      <c r="G12" s="154"/>
      <c r="H12" s="154"/>
      <c r="I12" s="154"/>
      <c r="J12" s="154"/>
      <c r="K12" s="150"/>
    </row>
    <row r="13" spans="2:11" ht="15" customHeight="1">
      <c r="B13" s="153"/>
      <c r="C13" s="154"/>
      <c r="D13" s="229" t="s">
        <v>807</v>
      </c>
      <c r="E13" s="229"/>
      <c r="F13" s="229"/>
      <c r="G13" s="229"/>
      <c r="H13" s="229"/>
      <c r="I13" s="229"/>
      <c r="J13" s="229"/>
      <c r="K13" s="150"/>
    </row>
    <row r="14" spans="2:11" ht="15" customHeight="1">
      <c r="B14" s="153"/>
      <c r="C14" s="154"/>
      <c r="D14" s="229" t="s">
        <v>808</v>
      </c>
      <c r="E14" s="229"/>
      <c r="F14" s="229"/>
      <c r="G14" s="229"/>
      <c r="H14" s="229"/>
      <c r="I14" s="229"/>
      <c r="J14" s="229"/>
      <c r="K14" s="150"/>
    </row>
    <row r="15" spans="2:11" ht="15" customHeight="1">
      <c r="B15" s="153"/>
      <c r="C15" s="154"/>
      <c r="D15" s="229" t="s">
        <v>809</v>
      </c>
      <c r="E15" s="229"/>
      <c r="F15" s="229"/>
      <c r="G15" s="229"/>
      <c r="H15" s="229"/>
      <c r="I15" s="229"/>
      <c r="J15" s="229"/>
      <c r="K15" s="150"/>
    </row>
    <row r="16" spans="2:11" ht="15" customHeight="1">
      <c r="B16" s="153"/>
      <c r="C16" s="154"/>
      <c r="D16" s="154"/>
      <c r="E16" s="155" t="s">
        <v>38</v>
      </c>
      <c r="F16" s="229" t="s">
        <v>810</v>
      </c>
      <c r="G16" s="229"/>
      <c r="H16" s="229"/>
      <c r="I16" s="229"/>
      <c r="J16" s="229"/>
      <c r="K16" s="150"/>
    </row>
    <row r="17" spans="2:11" ht="15" customHeight="1">
      <c r="B17" s="153"/>
      <c r="C17" s="154"/>
      <c r="D17" s="154"/>
      <c r="E17" s="155" t="s">
        <v>811</v>
      </c>
      <c r="F17" s="229" t="s">
        <v>812</v>
      </c>
      <c r="G17" s="229"/>
      <c r="H17" s="229"/>
      <c r="I17" s="229"/>
      <c r="J17" s="229"/>
      <c r="K17" s="150"/>
    </row>
    <row r="18" spans="2:11" ht="15" customHeight="1">
      <c r="B18" s="153"/>
      <c r="C18" s="154"/>
      <c r="D18" s="154"/>
      <c r="E18" s="155" t="s">
        <v>813</v>
      </c>
      <c r="F18" s="229" t="s">
        <v>814</v>
      </c>
      <c r="G18" s="229"/>
      <c r="H18" s="229"/>
      <c r="I18" s="229"/>
      <c r="J18" s="229"/>
      <c r="K18" s="150"/>
    </row>
    <row r="19" spans="2:11" ht="15" customHeight="1">
      <c r="B19" s="153"/>
      <c r="C19" s="154"/>
      <c r="D19" s="154"/>
      <c r="E19" s="155" t="s">
        <v>815</v>
      </c>
      <c r="F19" s="229" t="s">
        <v>816</v>
      </c>
      <c r="G19" s="229"/>
      <c r="H19" s="229"/>
      <c r="I19" s="229"/>
      <c r="J19" s="229"/>
      <c r="K19" s="150"/>
    </row>
    <row r="20" spans="2:11" ht="15" customHeight="1">
      <c r="B20" s="153"/>
      <c r="C20" s="154"/>
      <c r="D20" s="154"/>
      <c r="E20" s="155" t="s">
        <v>817</v>
      </c>
      <c r="F20" s="229" t="s">
        <v>818</v>
      </c>
      <c r="G20" s="229"/>
      <c r="H20" s="229"/>
      <c r="I20" s="229"/>
      <c r="J20" s="229"/>
      <c r="K20" s="150"/>
    </row>
    <row r="21" spans="2:11" ht="15" customHeight="1">
      <c r="B21" s="153"/>
      <c r="C21" s="154"/>
      <c r="D21" s="154"/>
      <c r="E21" s="155" t="s">
        <v>819</v>
      </c>
      <c r="F21" s="229" t="s">
        <v>820</v>
      </c>
      <c r="G21" s="229"/>
      <c r="H21" s="229"/>
      <c r="I21" s="229"/>
      <c r="J21" s="229"/>
      <c r="K21" s="150"/>
    </row>
    <row r="22" spans="2:11" ht="12.75" customHeight="1">
      <c r="B22" s="153"/>
      <c r="C22" s="154"/>
      <c r="D22" s="154"/>
      <c r="E22" s="154"/>
      <c r="F22" s="154"/>
      <c r="G22" s="154"/>
      <c r="H22" s="154"/>
      <c r="I22" s="154"/>
      <c r="J22" s="154"/>
      <c r="K22" s="150"/>
    </row>
    <row r="23" spans="2:11" ht="15" customHeight="1">
      <c r="B23" s="153"/>
      <c r="C23" s="229" t="s">
        <v>821</v>
      </c>
      <c r="D23" s="229"/>
      <c r="E23" s="229"/>
      <c r="F23" s="229"/>
      <c r="G23" s="229"/>
      <c r="H23" s="229"/>
      <c r="I23" s="229"/>
      <c r="J23" s="229"/>
      <c r="K23" s="150"/>
    </row>
    <row r="24" spans="2:11" ht="15" customHeight="1">
      <c r="B24" s="153"/>
      <c r="C24" s="229" t="s">
        <v>822</v>
      </c>
      <c r="D24" s="229"/>
      <c r="E24" s="229"/>
      <c r="F24" s="229"/>
      <c r="G24" s="229"/>
      <c r="H24" s="229"/>
      <c r="I24" s="229"/>
      <c r="J24" s="229"/>
      <c r="K24" s="150"/>
    </row>
    <row r="25" spans="2:11" ht="15" customHeight="1">
      <c r="B25" s="153"/>
      <c r="C25" s="152"/>
      <c r="D25" s="229" t="s">
        <v>823</v>
      </c>
      <c r="E25" s="229"/>
      <c r="F25" s="229"/>
      <c r="G25" s="229"/>
      <c r="H25" s="229"/>
      <c r="I25" s="229"/>
      <c r="J25" s="229"/>
      <c r="K25" s="150"/>
    </row>
    <row r="26" spans="2:11" ht="15" customHeight="1">
      <c r="B26" s="153"/>
      <c r="C26" s="154"/>
      <c r="D26" s="229" t="s">
        <v>824</v>
      </c>
      <c r="E26" s="229"/>
      <c r="F26" s="229"/>
      <c r="G26" s="229"/>
      <c r="H26" s="229"/>
      <c r="I26" s="229"/>
      <c r="J26" s="229"/>
      <c r="K26" s="150"/>
    </row>
    <row r="27" spans="2:11" ht="12.75" customHeight="1">
      <c r="B27" s="153"/>
      <c r="C27" s="154"/>
      <c r="D27" s="154"/>
      <c r="E27" s="154"/>
      <c r="F27" s="154"/>
      <c r="G27" s="154"/>
      <c r="H27" s="154"/>
      <c r="I27" s="154"/>
      <c r="J27" s="154"/>
      <c r="K27" s="150"/>
    </row>
    <row r="28" spans="2:11" ht="15" customHeight="1">
      <c r="B28" s="153"/>
      <c r="C28" s="154"/>
      <c r="D28" s="229" t="s">
        <v>825</v>
      </c>
      <c r="E28" s="229"/>
      <c r="F28" s="229"/>
      <c r="G28" s="229"/>
      <c r="H28" s="229"/>
      <c r="I28" s="229"/>
      <c r="J28" s="229"/>
      <c r="K28" s="150"/>
    </row>
    <row r="29" spans="2:11" ht="15" customHeight="1">
      <c r="B29" s="153"/>
      <c r="C29" s="154"/>
      <c r="D29" s="229" t="s">
        <v>826</v>
      </c>
      <c r="E29" s="229"/>
      <c r="F29" s="229"/>
      <c r="G29" s="229"/>
      <c r="H29" s="229"/>
      <c r="I29" s="229"/>
      <c r="J29" s="229"/>
      <c r="K29" s="150"/>
    </row>
    <row r="30" spans="2:11" ht="12.75" customHeight="1">
      <c r="B30" s="153"/>
      <c r="C30" s="154"/>
      <c r="D30" s="154"/>
      <c r="E30" s="154"/>
      <c r="F30" s="154"/>
      <c r="G30" s="154"/>
      <c r="H30" s="154"/>
      <c r="I30" s="154"/>
      <c r="J30" s="154"/>
      <c r="K30" s="150"/>
    </row>
    <row r="31" spans="2:11" ht="15" customHeight="1">
      <c r="B31" s="153"/>
      <c r="C31" s="154"/>
      <c r="D31" s="229" t="s">
        <v>827</v>
      </c>
      <c r="E31" s="229"/>
      <c r="F31" s="229"/>
      <c r="G31" s="229"/>
      <c r="H31" s="229"/>
      <c r="I31" s="229"/>
      <c r="J31" s="229"/>
      <c r="K31" s="150"/>
    </row>
    <row r="32" spans="2:11" ht="15" customHeight="1">
      <c r="B32" s="153"/>
      <c r="C32" s="154"/>
      <c r="D32" s="229" t="s">
        <v>828</v>
      </c>
      <c r="E32" s="229"/>
      <c r="F32" s="229"/>
      <c r="G32" s="229"/>
      <c r="H32" s="229"/>
      <c r="I32" s="229"/>
      <c r="J32" s="229"/>
      <c r="K32" s="150"/>
    </row>
    <row r="33" spans="2:11" ht="15" customHeight="1">
      <c r="B33" s="153"/>
      <c r="C33" s="154"/>
      <c r="D33" s="229" t="s">
        <v>829</v>
      </c>
      <c r="E33" s="229"/>
      <c r="F33" s="229"/>
      <c r="G33" s="229"/>
      <c r="H33" s="229"/>
      <c r="I33" s="229"/>
      <c r="J33" s="229"/>
      <c r="K33" s="150"/>
    </row>
    <row r="34" spans="2:11" ht="15" customHeight="1">
      <c r="B34" s="153"/>
      <c r="C34" s="154"/>
      <c r="D34" s="152"/>
      <c r="E34" s="156" t="s">
        <v>65</v>
      </c>
      <c r="F34" s="152"/>
      <c r="G34" s="229" t="s">
        <v>830</v>
      </c>
      <c r="H34" s="229"/>
      <c r="I34" s="229"/>
      <c r="J34" s="229"/>
      <c r="K34" s="150"/>
    </row>
    <row r="35" spans="2:11" ht="30.75" customHeight="1">
      <c r="B35" s="153"/>
      <c r="C35" s="154"/>
      <c r="D35" s="152"/>
      <c r="E35" s="156" t="s">
        <v>831</v>
      </c>
      <c r="F35" s="152"/>
      <c r="G35" s="229" t="s">
        <v>832</v>
      </c>
      <c r="H35" s="229"/>
      <c r="I35" s="229"/>
      <c r="J35" s="229"/>
      <c r="K35" s="150"/>
    </row>
    <row r="36" spans="2:11" ht="15" customHeight="1">
      <c r="B36" s="153"/>
      <c r="C36" s="154"/>
      <c r="D36" s="152"/>
      <c r="E36" s="156" t="s">
        <v>34</v>
      </c>
      <c r="F36" s="152"/>
      <c r="G36" s="229" t="s">
        <v>833</v>
      </c>
      <c r="H36" s="229"/>
      <c r="I36" s="229"/>
      <c r="J36" s="229"/>
      <c r="K36" s="150"/>
    </row>
    <row r="37" spans="2:11" ht="15" customHeight="1">
      <c r="B37" s="153"/>
      <c r="C37" s="154"/>
      <c r="D37" s="152"/>
      <c r="E37" s="156" t="s">
        <v>66</v>
      </c>
      <c r="F37" s="152"/>
      <c r="G37" s="229" t="s">
        <v>834</v>
      </c>
      <c r="H37" s="229"/>
      <c r="I37" s="229"/>
      <c r="J37" s="229"/>
      <c r="K37" s="150"/>
    </row>
    <row r="38" spans="2:11" ht="15" customHeight="1">
      <c r="B38" s="153"/>
      <c r="C38" s="154"/>
      <c r="D38" s="152"/>
      <c r="E38" s="156" t="s">
        <v>67</v>
      </c>
      <c r="F38" s="152"/>
      <c r="G38" s="229" t="s">
        <v>835</v>
      </c>
      <c r="H38" s="229"/>
      <c r="I38" s="229"/>
      <c r="J38" s="229"/>
      <c r="K38" s="150"/>
    </row>
    <row r="39" spans="2:11" ht="15" customHeight="1">
      <c r="B39" s="153"/>
      <c r="C39" s="154"/>
      <c r="D39" s="152"/>
      <c r="E39" s="156" t="s">
        <v>68</v>
      </c>
      <c r="F39" s="152"/>
      <c r="G39" s="229" t="s">
        <v>836</v>
      </c>
      <c r="H39" s="229"/>
      <c r="I39" s="229"/>
      <c r="J39" s="229"/>
      <c r="K39" s="150"/>
    </row>
    <row r="40" spans="2:11" ht="15" customHeight="1">
      <c r="B40" s="153"/>
      <c r="C40" s="154"/>
      <c r="D40" s="152"/>
      <c r="E40" s="156" t="s">
        <v>837</v>
      </c>
      <c r="F40" s="152"/>
      <c r="G40" s="229" t="s">
        <v>838</v>
      </c>
      <c r="H40" s="229"/>
      <c r="I40" s="229"/>
      <c r="J40" s="229"/>
      <c r="K40" s="150"/>
    </row>
    <row r="41" spans="2:11" ht="15" customHeight="1">
      <c r="B41" s="153"/>
      <c r="C41" s="154"/>
      <c r="D41" s="152"/>
      <c r="E41" s="156"/>
      <c r="F41" s="152"/>
      <c r="G41" s="229" t="s">
        <v>839</v>
      </c>
      <c r="H41" s="229"/>
      <c r="I41" s="229"/>
      <c r="J41" s="229"/>
      <c r="K41" s="150"/>
    </row>
    <row r="42" spans="2:11" ht="15" customHeight="1">
      <c r="B42" s="153"/>
      <c r="C42" s="154"/>
      <c r="D42" s="152"/>
      <c r="E42" s="156" t="s">
        <v>840</v>
      </c>
      <c r="F42" s="152"/>
      <c r="G42" s="229" t="s">
        <v>841</v>
      </c>
      <c r="H42" s="229"/>
      <c r="I42" s="229"/>
      <c r="J42" s="229"/>
      <c r="K42" s="150"/>
    </row>
    <row r="43" spans="2:11" ht="15" customHeight="1">
      <c r="B43" s="153"/>
      <c r="C43" s="154"/>
      <c r="D43" s="152"/>
      <c r="E43" s="156" t="s">
        <v>71</v>
      </c>
      <c r="F43" s="152"/>
      <c r="G43" s="229" t="s">
        <v>842</v>
      </c>
      <c r="H43" s="229"/>
      <c r="I43" s="229"/>
      <c r="J43" s="229"/>
      <c r="K43" s="150"/>
    </row>
    <row r="44" spans="2:11" ht="12.75" customHeight="1">
      <c r="B44" s="153"/>
      <c r="C44" s="154"/>
      <c r="D44" s="152"/>
      <c r="E44" s="152"/>
      <c r="F44" s="152"/>
      <c r="G44" s="152"/>
      <c r="H44" s="152"/>
      <c r="I44" s="152"/>
      <c r="J44" s="152"/>
      <c r="K44" s="150"/>
    </row>
    <row r="45" spans="2:11" ht="15" customHeight="1">
      <c r="B45" s="153"/>
      <c r="C45" s="154"/>
      <c r="D45" s="229" t="s">
        <v>843</v>
      </c>
      <c r="E45" s="229"/>
      <c r="F45" s="229"/>
      <c r="G45" s="229"/>
      <c r="H45" s="229"/>
      <c r="I45" s="229"/>
      <c r="J45" s="229"/>
      <c r="K45" s="150"/>
    </row>
    <row r="46" spans="2:11" ht="15" customHeight="1">
      <c r="B46" s="153"/>
      <c r="C46" s="154"/>
      <c r="D46" s="154"/>
      <c r="E46" s="229" t="s">
        <v>844</v>
      </c>
      <c r="F46" s="229"/>
      <c r="G46" s="229"/>
      <c r="H46" s="229"/>
      <c r="I46" s="229"/>
      <c r="J46" s="229"/>
      <c r="K46" s="150"/>
    </row>
    <row r="47" spans="2:11" ht="15" customHeight="1">
      <c r="B47" s="153"/>
      <c r="C47" s="154"/>
      <c r="D47" s="154"/>
      <c r="E47" s="229" t="s">
        <v>845</v>
      </c>
      <c r="F47" s="229"/>
      <c r="G47" s="229"/>
      <c r="H47" s="229"/>
      <c r="I47" s="229"/>
      <c r="J47" s="229"/>
      <c r="K47" s="150"/>
    </row>
    <row r="48" spans="2:11" ht="15" customHeight="1">
      <c r="B48" s="153"/>
      <c r="C48" s="154"/>
      <c r="D48" s="154"/>
      <c r="E48" s="229" t="s">
        <v>846</v>
      </c>
      <c r="F48" s="229"/>
      <c r="G48" s="229"/>
      <c r="H48" s="229"/>
      <c r="I48" s="229"/>
      <c r="J48" s="229"/>
      <c r="K48" s="150"/>
    </row>
    <row r="49" spans="2:11" ht="15" customHeight="1">
      <c r="B49" s="153"/>
      <c r="C49" s="154"/>
      <c r="D49" s="229" t="s">
        <v>847</v>
      </c>
      <c r="E49" s="229"/>
      <c r="F49" s="229"/>
      <c r="G49" s="229"/>
      <c r="H49" s="229"/>
      <c r="I49" s="229"/>
      <c r="J49" s="229"/>
      <c r="K49" s="150"/>
    </row>
    <row r="50" spans="2:11" ht="25.5" customHeight="1">
      <c r="B50" s="149"/>
      <c r="C50" s="228" t="s">
        <v>848</v>
      </c>
      <c r="D50" s="228"/>
      <c r="E50" s="228"/>
      <c r="F50" s="228"/>
      <c r="G50" s="228"/>
      <c r="H50" s="228"/>
      <c r="I50" s="228"/>
      <c r="J50" s="228"/>
      <c r="K50" s="150"/>
    </row>
    <row r="51" spans="2:11" ht="5.25" customHeight="1">
      <c r="B51" s="149"/>
      <c r="C51" s="151"/>
      <c r="D51" s="151"/>
      <c r="E51" s="151"/>
      <c r="F51" s="151"/>
      <c r="G51" s="151"/>
      <c r="H51" s="151"/>
      <c r="I51" s="151"/>
      <c r="J51" s="151"/>
      <c r="K51" s="150"/>
    </row>
    <row r="52" spans="2:11" ht="15" customHeight="1">
      <c r="B52" s="149"/>
      <c r="C52" s="229" t="s">
        <v>849</v>
      </c>
      <c r="D52" s="229"/>
      <c r="E52" s="229"/>
      <c r="F52" s="229"/>
      <c r="G52" s="229"/>
      <c r="H52" s="229"/>
      <c r="I52" s="229"/>
      <c r="J52" s="229"/>
      <c r="K52" s="150"/>
    </row>
    <row r="53" spans="2:11" ht="15" customHeight="1">
      <c r="B53" s="149"/>
      <c r="C53" s="229" t="s">
        <v>850</v>
      </c>
      <c r="D53" s="229"/>
      <c r="E53" s="229"/>
      <c r="F53" s="229"/>
      <c r="G53" s="229"/>
      <c r="H53" s="229"/>
      <c r="I53" s="229"/>
      <c r="J53" s="229"/>
      <c r="K53" s="150"/>
    </row>
    <row r="54" spans="2:11" ht="12.75" customHeight="1">
      <c r="B54" s="149"/>
      <c r="C54" s="152"/>
      <c r="D54" s="152"/>
      <c r="E54" s="152"/>
      <c r="F54" s="152"/>
      <c r="G54" s="152"/>
      <c r="H54" s="152"/>
      <c r="I54" s="152"/>
      <c r="J54" s="152"/>
      <c r="K54" s="150"/>
    </row>
    <row r="55" spans="2:11" ht="15" customHeight="1">
      <c r="B55" s="149"/>
      <c r="C55" s="229" t="s">
        <v>851</v>
      </c>
      <c r="D55" s="229"/>
      <c r="E55" s="229"/>
      <c r="F55" s="229"/>
      <c r="G55" s="229"/>
      <c r="H55" s="229"/>
      <c r="I55" s="229"/>
      <c r="J55" s="229"/>
      <c r="K55" s="150"/>
    </row>
    <row r="56" spans="2:11" ht="15" customHeight="1">
      <c r="B56" s="149"/>
      <c r="C56" s="154"/>
      <c r="D56" s="229" t="s">
        <v>852</v>
      </c>
      <c r="E56" s="229"/>
      <c r="F56" s="229"/>
      <c r="G56" s="229"/>
      <c r="H56" s="229"/>
      <c r="I56" s="229"/>
      <c r="J56" s="229"/>
      <c r="K56" s="150"/>
    </row>
    <row r="57" spans="2:11" ht="15" customHeight="1">
      <c r="B57" s="149"/>
      <c r="C57" s="154"/>
      <c r="D57" s="229" t="s">
        <v>853</v>
      </c>
      <c r="E57" s="229"/>
      <c r="F57" s="229"/>
      <c r="G57" s="229"/>
      <c r="H57" s="229"/>
      <c r="I57" s="229"/>
      <c r="J57" s="229"/>
      <c r="K57" s="150"/>
    </row>
    <row r="58" spans="2:11" ht="15" customHeight="1">
      <c r="B58" s="149"/>
      <c r="C58" s="154"/>
      <c r="D58" s="229" t="s">
        <v>854</v>
      </c>
      <c r="E58" s="229"/>
      <c r="F58" s="229"/>
      <c r="G58" s="229"/>
      <c r="H58" s="229"/>
      <c r="I58" s="229"/>
      <c r="J58" s="229"/>
      <c r="K58" s="150"/>
    </row>
    <row r="59" spans="2:11" ht="15" customHeight="1">
      <c r="B59" s="149"/>
      <c r="C59" s="154"/>
      <c r="D59" s="229" t="s">
        <v>855</v>
      </c>
      <c r="E59" s="229"/>
      <c r="F59" s="229"/>
      <c r="G59" s="229"/>
      <c r="H59" s="229"/>
      <c r="I59" s="229"/>
      <c r="J59" s="229"/>
      <c r="K59" s="150"/>
    </row>
    <row r="60" spans="2:11" ht="15" customHeight="1">
      <c r="B60" s="149"/>
      <c r="C60" s="154"/>
      <c r="D60" s="230" t="s">
        <v>856</v>
      </c>
      <c r="E60" s="230"/>
      <c r="F60" s="230"/>
      <c r="G60" s="230"/>
      <c r="H60" s="230"/>
      <c r="I60" s="230"/>
      <c r="J60" s="230"/>
      <c r="K60" s="150"/>
    </row>
    <row r="61" spans="2:11" ht="15" customHeight="1">
      <c r="B61" s="149"/>
      <c r="C61" s="154"/>
      <c r="D61" s="229" t="s">
        <v>857</v>
      </c>
      <c r="E61" s="229"/>
      <c r="F61" s="229"/>
      <c r="G61" s="229"/>
      <c r="H61" s="229"/>
      <c r="I61" s="229"/>
      <c r="J61" s="229"/>
      <c r="K61" s="150"/>
    </row>
    <row r="62" spans="2:11" ht="12.75" customHeight="1">
      <c r="B62" s="149"/>
      <c r="C62" s="154"/>
      <c r="D62" s="154"/>
      <c r="E62" s="157"/>
      <c r="F62" s="154"/>
      <c r="G62" s="154"/>
      <c r="H62" s="154"/>
      <c r="I62" s="154"/>
      <c r="J62" s="154"/>
      <c r="K62" s="150"/>
    </row>
    <row r="63" spans="2:11" ht="15" customHeight="1">
      <c r="B63" s="149"/>
      <c r="C63" s="154"/>
      <c r="D63" s="229" t="s">
        <v>858</v>
      </c>
      <c r="E63" s="229"/>
      <c r="F63" s="229"/>
      <c r="G63" s="229"/>
      <c r="H63" s="229"/>
      <c r="I63" s="229"/>
      <c r="J63" s="229"/>
      <c r="K63" s="150"/>
    </row>
    <row r="64" spans="2:11" ht="15" customHeight="1">
      <c r="B64" s="149"/>
      <c r="C64" s="154"/>
      <c r="D64" s="230" t="s">
        <v>859</v>
      </c>
      <c r="E64" s="230"/>
      <c r="F64" s="230"/>
      <c r="G64" s="230"/>
      <c r="H64" s="230"/>
      <c r="I64" s="230"/>
      <c r="J64" s="230"/>
      <c r="K64" s="150"/>
    </row>
    <row r="65" spans="2:11" ht="15" customHeight="1">
      <c r="B65" s="149"/>
      <c r="C65" s="154"/>
      <c r="D65" s="229" t="s">
        <v>860</v>
      </c>
      <c r="E65" s="229"/>
      <c r="F65" s="229"/>
      <c r="G65" s="229"/>
      <c r="H65" s="229"/>
      <c r="I65" s="229"/>
      <c r="J65" s="229"/>
      <c r="K65" s="150"/>
    </row>
    <row r="66" spans="2:11" ht="15" customHeight="1">
      <c r="B66" s="149"/>
      <c r="C66" s="154"/>
      <c r="D66" s="229" t="s">
        <v>861</v>
      </c>
      <c r="E66" s="229"/>
      <c r="F66" s="229"/>
      <c r="G66" s="229"/>
      <c r="H66" s="229"/>
      <c r="I66" s="229"/>
      <c r="J66" s="229"/>
      <c r="K66" s="150"/>
    </row>
    <row r="67" spans="2:11" ht="15" customHeight="1">
      <c r="B67" s="149"/>
      <c r="C67" s="154"/>
      <c r="D67" s="229" t="s">
        <v>862</v>
      </c>
      <c r="E67" s="229"/>
      <c r="F67" s="229"/>
      <c r="G67" s="229"/>
      <c r="H67" s="229"/>
      <c r="I67" s="229"/>
      <c r="J67" s="229"/>
      <c r="K67" s="150"/>
    </row>
    <row r="68" spans="2:11" ht="15" customHeight="1">
      <c r="B68" s="149"/>
      <c r="C68" s="154"/>
      <c r="D68" s="229" t="s">
        <v>863</v>
      </c>
      <c r="E68" s="229"/>
      <c r="F68" s="229"/>
      <c r="G68" s="229"/>
      <c r="H68" s="229"/>
      <c r="I68" s="229"/>
      <c r="J68" s="229"/>
      <c r="K68" s="150"/>
    </row>
    <row r="69" spans="2:11" ht="12.75" customHeight="1">
      <c r="B69" s="158"/>
      <c r="C69" s="159"/>
      <c r="D69" s="159"/>
      <c r="E69" s="159"/>
      <c r="F69" s="159"/>
      <c r="G69" s="159"/>
      <c r="H69" s="159"/>
      <c r="I69" s="159"/>
      <c r="J69" s="159"/>
      <c r="K69" s="160"/>
    </row>
    <row r="70" spans="2:11" ht="18.75" customHeight="1">
      <c r="B70" s="161"/>
      <c r="C70" s="161"/>
      <c r="D70" s="161"/>
      <c r="E70" s="161"/>
      <c r="F70" s="161"/>
      <c r="G70" s="161"/>
      <c r="H70" s="161"/>
      <c r="I70" s="161"/>
      <c r="J70" s="161"/>
      <c r="K70" s="162"/>
    </row>
    <row r="71" spans="2:11" ht="18.75" customHeight="1">
      <c r="B71" s="162"/>
      <c r="C71" s="162"/>
      <c r="D71" s="162"/>
      <c r="E71" s="162"/>
      <c r="F71" s="162"/>
      <c r="G71" s="162"/>
      <c r="H71" s="162"/>
      <c r="I71" s="162"/>
      <c r="J71" s="162"/>
      <c r="K71" s="162"/>
    </row>
    <row r="72" spans="2:11" ht="7.5" customHeight="1">
      <c r="B72" s="163"/>
      <c r="C72" s="164"/>
      <c r="D72" s="164"/>
      <c r="E72" s="164"/>
      <c r="F72" s="164"/>
      <c r="G72" s="164"/>
      <c r="H72" s="164"/>
      <c r="I72" s="164"/>
      <c r="J72" s="164"/>
      <c r="K72" s="165"/>
    </row>
    <row r="73" spans="2:11" ht="45" customHeight="1">
      <c r="B73" s="166"/>
      <c r="C73" s="231" t="s">
        <v>799</v>
      </c>
      <c r="D73" s="231"/>
      <c r="E73" s="231"/>
      <c r="F73" s="231"/>
      <c r="G73" s="231"/>
      <c r="H73" s="231"/>
      <c r="I73" s="231"/>
      <c r="J73" s="231"/>
      <c r="K73" s="167"/>
    </row>
    <row r="74" spans="2:11" ht="17.25" customHeight="1">
      <c r="B74" s="166"/>
      <c r="C74" s="168" t="s">
        <v>864</v>
      </c>
      <c r="D74" s="168"/>
      <c r="E74" s="168"/>
      <c r="F74" s="168" t="s">
        <v>865</v>
      </c>
      <c r="G74" s="169"/>
      <c r="H74" s="168" t="s">
        <v>66</v>
      </c>
      <c r="I74" s="168" t="s">
        <v>35</v>
      </c>
      <c r="J74" s="168" t="s">
        <v>866</v>
      </c>
      <c r="K74" s="167"/>
    </row>
    <row r="75" spans="2:11" ht="17.25" customHeight="1">
      <c r="B75" s="166"/>
      <c r="C75" s="170" t="s">
        <v>867</v>
      </c>
      <c r="D75" s="170"/>
      <c r="E75" s="170"/>
      <c r="F75" s="171" t="s">
        <v>868</v>
      </c>
      <c r="G75" s="172"/>
      <c r="H75" s="170"/>
      <c r="I75" s="170"/>
      <c r="J75" s="170" t="s">
        <v>869</v>
      </c>
      <c r="K75" s="167"/>
    </row>
    <row r="76" spans="2:11" ht="5.25" customHeight="1">
      <c r="B76" s="166"/>
      <c r="C76" s="173"/>
      <c r="D76" s="173"/>
      <c r="E76" s="173"/>
      <c r="F76" s="173"/>
      <c r="G76" s="174"/>
      <c r="H76" s="173"/>
      <c r="I76" s="173"/>
      <c r="J76" s="173"/>
      <c r="K76" s="167"/>
    </row>
    <row r="77" spans="2:11" ht="15" customHeight="1">
      <c r="B77" s="166"/>
      <c r="C77" s="156" t="s">
        <v>34</v>
      </c>
      <c r="D77" s="173"/>
      <c r="E77" s="173"/>
      <c r="F77" s="175" t="s">
        <v>870</v>
      </c>
      <c r="G77" s="174"/>
      <c r="H77" s="156" t="s">
        <v>871</v>
      </c>
      <c r="I77" s="156" t="s">
        <v>872</v>
      </c>
      <c r="J77" s="156">
        <v>20</v>
      </c>
      <c r="K77" s="167"/>
    </row>
    <row r="78" spans="2:11" ht="15" customHeight="1">
      <c r="B78" s="166"/>
      <c r="C78" s="156" t="s">
        <v>873</v>
      </c>
      <c r="D78" s="156"/>
      <c r="E78" s="156"/>
      <c r="F78" s="175" t="s">
        <v>870</v>
      </c>
      <c r="G78" s="174"/>
      <c r="H78" s="156" t="s">
        <v>874</v>
      </c>
      <c r="I78" s="156" t="s">
        <v>872</v>
      </c>
      <c r="J78" s="156">
        <v>120</v>
      </c>
      <c r="K78" s="167"/>
    </row>
    <row r="79" spans="2:11" ht="15" customHeight="1">
      <c r="B79" s="176"/>
      <c r="C79" s="156" t="s">
        <v>875</v>
      </c>
      <c r="D79" s="156"/>
      <c r="E79" s="156"/>
      <c r="F79" s="175" t="s">
        <v>876</v>
      </c>
      <c r="G79" s="174"/>
      <c r="H79" s="156" t="s">
        <v>877</v>
      </c>
      <c r="I79" s="156" t="s">
        <v>872</v>
      </c>
      <c r="J79" s="156">
        <v>50</v>
      </c>
      <c r="K79" s="167"/>
    </row>
    <row r="80" spans="2:11" ht="15" customHeight="1">
      <c r="B80" s="176"/>
      <c r="C80" s="156" t="s">
        <v>878</v>
      </c>
      <c r="D80" s="156"/>
      <c r="E80" s="156"/>
      <c r="F80" s="175" t="s">
        <v>870</v>
      </c>
      <c r="G80" s="174"/>
      <c r="H80" s="156" t="s">
        <v>879</v>
      </c>
      <c r="I80" s="156" t="s">
        <v>880</v>
      </c>
      <c r="J80" s="156"/>
      <c r="K80" s="167"/>
    </row>
    <row r="81" spans="2:11" ht="15" customHeight="1">
      <c r="B81" s="176"/>
      <c r="C81" s="177" t="s">
        <v>881</v>
      </c>
      <c r="D81" s="177"/>
      <c r="E81" s="177"/>
      <c r="F81" s="178" t="s">
        <v>876</v>
      </c>
      <c r="G81" s="177"/>
      <c r="H81" s="177" t="s">
        <v>882</v>
      </c>
      <c r="I81" s="177" t="s">
        <v>872</v>
      </c>
      <c r="J81" s="177">
        <v>15</v>
      </c>
      <c r="K81" s="167"/>
    </row>
    <row r="82" spans="2:11" ht="15" customHeight="1">
      <c r="B82" s="176"/>
      <c r="C82" s="177" t="s">
        <v>883</v>
      </c>
      <c r="D82" s="177"/>
      <c r="E82" s="177"/>
      <c r="F82" s="178" t="s">
        <v>876</v>
      </c>
      <c r="G82" s="177"/>
      <c r="H82" s="177" t="s">
        <v>884</v>
      </c>
      <c r="I82" s="177" t="s">
        <v>872</v>
      </c>
      <c r="J82" s="177">
        <v>15</v>
      </c>
      <c r="K82" s="167"/>
    </row>
    <row r="83" spans="2:11" ht="15" customHeight="1">
      <c r="B83" s="176"/>
      <c r="C83" s="177" t="s">
        <v>885</v>
      </c>
      <c r="D83" s="177"/>
      <c r="E83" s="177"/>
      <c r="F83" s="178" t="s">
        <v>876</v>
      </c>
      <c r="G83" s="177"/>
      <c r="H83" s="177" t="s">
        <v>886</v>
      </c>
      <c r="I83" s="177" t="s">
        <v>872</v>
      </c>
      <c r="J83" s="177">
        <v>20</v>
      </c>
      <c r="K83" s="167"/>
    </row>
    <row r="84" spans="2:11" ht="15" customHeight="1">
      <c r="B84" s="176"/>
      <c r="C84" s="177" t="s">
        <v>887</v>
      </c>
      <c r="D84" s="177"/>
      <c r="E84" s="177"/>
      <c r="F84" s="178" t="s">
        <v>876</v>
      </c>
      <c r="G84" s="177"/>
      <c r="H84" s="177" t="s">
        <v>888</v>
      </c>
      <c r="I84" s="177" t="s">
        <v>872</v>
      </c>
      <c r="J84" s="177">
        <v>20</v>
      </c>
      <c r="K84" s="167"/>
    </row>
    <row r="85" spans="2:11" ht="15" customHeight="1">
      <c r="B85" s="176"/>
      <c r="C85" s="156" t="s">
        <v>889</v>
      </c>
      <c r="D85" s="156"/>
      <c r="E85" s="156"/>
      <c r="F85" s="175" t="s">
        <v>876</v>
      </c>
      <c r="G85" s="174"/>
      <c r="H85" s="156" t="s">
        <v>890</v>
      </c>
      <c r="I85" s="156" t="s">
        <v>872</v>
      </c>
      <c r="J85" s="156">
        <v>50</v>
      </c>
      <c r="K85" s="167"/>
    </row>
    <row r="86" spans="2:11" ht="15" customHeight="1">
      <c r="B86" s="176"/>
      <c r="C86" s="156" t="s">
        <v>891</v>
      </c>
      <c r="D86" s="156"/>
      <c r="E86" s="156"/>
      <c r="F86" s="175" t="s">
        <v>876</v>
      </c>
      <c r="G86" s="174"/>
      <c r="H86" s="156" t="s">
        <v>892</v>
      </c>
      <c r="I86" s="156" t="s">
        <v>872</v>
      </c>
      <c r="J86" s="156">
        <v>20</v>
      </c>
      <c r="K86" s="167"/>
    </row>
    <row r="87" spans="2:11" ht="15" customHeight="1">
      <c r="B87" s="176"/>
      <c r="C87" s="156" t="s">
        <v>893</v>
      </c>
      <c r="D87" s="156"/>
      <c r="E87" s="156"/>
      <c r="F87" s="175" t="s">
        <v>876</v>
      </c>
      <c r="G87" s="174"/>
      <c r="H87" s="156" t="s">
        <v>894</v>
      </c>
      <c r="I87" s="156" t="s">
        <v>872</v>
      </c>
      <c r="J87" s="156">
        <v>20</v>
      </c>
      <c r="K87" s="167"/>
    </row>
    <row r="88" spans="2:11" ht="15" customHeight="1">
      <c r="B88" s="176"/>
      <c r="C88" s="156" t="s">
        <v>895</v>
      </c>
      <c r="D88" s="156"/>
      <c r="E88" s="156"/>
      <c r="F88" s="175" t="s">
        <v>876</v>
      </c>
      <c r="G88" s="174"/>
      <c r="H88" s="156" t="s">
        <v>896</v>
      </c>
      <c r="I88" s="156" t="s">
        <v>872</v>
      </c>
      <c r="J88" s="156">
        <v>50</v>
      </c>
      <c r="K88" s="167"/>
    </row>
    <row r="89" spans="2:11" ht="15" customHeight="1">
      <c r="B89" s="176"/>
      <c r="C89" s="156" t="s">
        <v>897</v>
      </c>
      <c r="D89" s="156"/>
      <c r="E89" s="156"/>
      <c r="F89" s="175" t="s">
        <v>876</v>
      </c>
      <c r="G89" s="174"/>
      <c r="H89" s="156" t="s">
        <v>897</v>
      </c>
      <c r="I89" s="156" t="s">
        <v>872</v>
      </c>
      <c r="J89" s="156">
        <v>50</v>
      </c>
      <c r="K89" s="167"/>
    </row>
    <row r="90" spans="2:11" ht="15" customHeight="1">
      <c r="B90" s="176"/>
      <c r="C90" s="156" t="s">
        <v>72</v>
      </c>
      <c r="D90" s="156"/>
      <c r="E90" s="156"/>
      <c r="F90" s="175" t="s">
        <v>876</v>
      </c>
      <c r="G90" s="174"/>
      <c r="H90" s="156" t="s">
        <v>898</v>
      </c>
      <c r="I90" s="156" t="s">
        <v>872</v>
      </c>
      <c r="J90" s="156">
        <v>255</v>
      </c>
      <c r="K90" s="167"/>
    </row>
    <row r="91" spans="2:11" ht="15" customHeight="1">
      <c r="B91" s="176"/>
      <c r="C91" s="156" t="s">
        <v>899</v>
      </c>
      <c r="D91" s="156"/>
      <c r="E91" s="156"/>
      <c r="F91" s="175" t="s">
        <v>870</v>
      </c>
      <c r="G91" s="174"/>
      <c r="H91" s="156" t="s">
        <v>900</v>
      </c>
      <c r="I91" s="156" t="s">
        <v>901</v>
      </c>
      <c r="J91" s="156"/>
      <c r="K91" s="167"/>
    </row>
    <row r="92" spans="2:11" ht="15" customHeight="1">
      <c r="B92" s="176"/>
      <c r="C92" s="156" t="s">
        <v>902</v>
      </c>
      <c r="D92" s="156"/>
      <c r="E92" s="156"/>
      <c r="F92" s="175" t="s">
        <v>870</v>
      </c>
      <c r="G92" s="174"/>
      <c r="H92" s="156" t="s">
        <v>903</v>
      </c>
      <c r="I92" s="156" t="s">
        <v>904</v>
      </c>
      <c r="J92" s="156"/>
      <c r="K92" s="167"/>
    </row>
    <row r="93" spans="2:11" ht="15" customHeight="1">
      <c r="B93" s="176"/>
      <c r="C93" s="156" t="s">
        <v>905</v>
      </c>
      <c r="D93" s="156"/>
      <c r="E93" s="156"/>
      <c r="F93" s="175" t="s">
        <v>870</v>
      </c>
      <c r="G93" s="174"/>
      <c r="H93" s="156" t="s">
        <v>905</v>
      </c>
      <c r="I93" s="156" t="s">
        <v>904</v>
      </c>
      <c r="J93" s="156"/>
      <c r="K93" s="167"/>
    </row>
    <row r="94" spans="2:11" ht="15" customHeight="1">
      <c r="B94" s="176"/>
      <c r="C94" s="156" t="s">
        <v>21</v>
      </c>
      <c r="D94" s="156"/>
      <c r="E94" s="156"/>
      <c r="F94" s="175" t="s">
        <v>870</v>
      </c>
      <c r="G94" s="174"/>
      <c r="H94" s="156" t="s">
        <v>906</v>
      </c>
      <c r="I94" s="156" t="s">
        <v>904</v>
      </c>
      <c r="J94" s="156"/>
      <c r="K94" s="167"/>
    </row>
    <row r="95" spans="2:11" ht="15" customHeight="1">
      <c r="B95" s="176"/>
      <c r="C95" s="156" t="s">
        <v>31</v>
      </c>
      <c r="D95" s="156"/>
      <c r="E95" s="156"/>
      <c r="F95" s="175" t="s">
        <v>870</v>
      </c>
      <c r="G95" s="174"/>
      <c r="H95" s="156" t="s">
        <v>907</v>
      </c>
      <c r="I95" s="156" t="s">
        <v>904</v>
      </c>
      <c r="J95" s="156"/>
      <c r="K95" s="167"/>
    </row>
    <row r="96" spans="2:11" ht="15" customHeight="1">
      <c r="B96" s="179"/>
      <c r="C96" s="180"/>
      <c r="D96" s="180"/>
      <c r="E96" s="180"/>
      <c r="F96" s="180"/>
      <c r="G96" s="180"/>
      <c r="H96" s="180"/>
      <c r="I96" s="180"/>
      <c r="J96" s="180"/>
      <c r="K96" s="181"/>
    </row>
    <row r="97" spans="2:11" ht="18.75" customHeight="1">
      <c r="B97" s="182"/>
      <c r="C97" s="183"/>
      <c r="D97" s="183"/>
      <c r="E97" s="183"/>
      <c r="F97" s="183"/>
      <c r="G97" s="183"/>
      <c r="H97" s="183"/>
      <c r="I97" s="183"/>
      <c r="J97" s="183"/>
      <c r="K97" s="182"/>
    </row>
    <row r="98" spans="2:11" ht="18.75" customHeight="1">
      <c r="B98" s="162"/>
      <c r="C98" s="162"/>
      <c r="D98" s="162"/>
      <c r="E98" s="162"/>
      <c r="F98" s="162"/>
      <c r="G98" s="162"/>
      <c r="H98" s="162"/>
      <c r="I98" s="162"/>
      <c r="J98" s="162"/>
      <c r="K98" s="162"/>
    </row>
    <row r="99" spans="2:11" ht="7.5" customHeight="1">
      <c r="B99" s="163"/>
      <c r="C99" s="164"/>
      <c r="D99" s="164"/>
      <c r="E99" s="164"/>
      <c r="F99" s="164"/>
      <c r="G99" s="164"/>
      <c r="H99" s="164"/>
      <c r="I99" s="164"/>
      <c r="J99" s="164"/>
      <c r="K99" s="165"/>
    </row>
    <row r="100" spans="2:11" ht="45" customHeight="1">
      <c r="B100" s="166"/>
      <c r="C100" s="231" t="s">
        <v>908</v>
      </c>
      <c r="D100" s="231"/>
      <c r="E100" s="231"/>
      <c r="F100" s="231"/>
      <c r="G100" s="231"/>
      <c r="H100" s="231"/>
      <c r="I100" s="231"/>
      <c r="J100" s="231"/>
      <c r="K100" s="167"/>
    </row>
    <row r="101" spans="2:11" ht="17.25" customHeight="1">
      <c r="B101" s="166"/>
      <c r="C101" s="168" t="s">
        <v>864</v>
      </c>
      <c r="D101" s="168"/>
      <c r="E101" s="168"/>
      <c r="F101" s="168" t="s">
        <v>865</v>
      </c>
      <c r="G101" s="169"/>
      <c r="H101" s="168" t="s">
        <v>66</v>
      </c>
      <c r="I101" s="168" t="s">
        <v>35</v>
      </c>
      <c r="J101" s="168" t="s">
        <v>866</v>
      </c>
      <c r="K101" s="167"/>
    </row>
    <row r="102" spans="2:11" ht="17.25" customHeight="1">
      <c r="B102" s="166"/>
      <c r="C102" s="170" t="s">
        <v>867</v>
      </c>
      <c r="D102" s="170"/>
      <c r="E102" s="170"/>
      <c r="F102" s="171" t="s">
        <v>868</v>
      </c>
      <c r="G102" s="172"/>
      <c r="H102" s="170"/>
      <c r="I102" s="170"/>
      <c r="J102" s="170" t="s">
        <v>869</v>
      </c>
      <c r="K102" s="167"/>
    </row>
    <row r="103" spans="2:11" ht="5.25" customHeight="1">
      <c r="B103" s="166"/>
      <c r="C103" s="168"/>
      <c r="D103" s="168"/>
      <c r="E103" s="168"/>
      <c r="F103" s="168"/>
      <c r="G103" s="184"/>
      <c r="H103" s="168"/>
      <c r="I103" s="168"/>
      <c r="J103" s="168"/>
      <c r="K103" s="167"/>
    </row>
    <row r="104" spans="2:11" ht="15" customHeight="1">
      <c r="B104" s="166"/>
      <c r="C104" s="156" t="s">
        <v>34</v>
      </c>
      <c r="D104" s="173"/>
      <c r="E104" s="173"/>
      <c r="F104" s="175" t="s">
        <v>870</v>
      </c>
      <c r="G104" s="184"/>
      <c r="H104" s="156" t="s">
        <v>909</v>
      </c>
      <c r="I104" s="156" t="s">
        <v>872</v>
      </c>
      <c r="J104" s="156">
        <v>20</v>
      </c>
      <c r="K104" s="167"/>
    </row>
    <row r="105" spans="2:11" ht="15" customHeight="1">
      <c r="B105" s="166"/>
      <c r="C105" s="156" t="s">
        <v>873</v>
      </c>
      <c r="D105" s="156"/>
      <c r="E105" s="156"/>
      <c r="F105" s="175" t="s">
        <v>870</v>
      </c>
      <c r="G105" s="156"/>
      <c r="H105" s="156" t="s">
        <v>909</v>
      </c>
      <c r="I105" s="156" t="s">
        <v>872</v>
      </c>
      <c r="J105" s="156">
        <v>120</v>
      </c>
      <c r="K105" s="167"/>
    </row>
    <row r="106" spans="2:11" ht="15" customHeight="1">
      <c r="B106" s="176"/>
      <c r="C106" s="156" t="s">
        <v>875</v>
      </c>
      <c r="D106" s="156"/>
      <c r="E106" s="156"/>
      <c r="F106" s="175" t="s">
        <v>876</v>
      </c>
      <c r="G106" s="156"/>
      <c r="H106" s="156" t="s">
        <v>909</v>
      </c>
      <c r="I106" s="156" t="s">
        <v>872</v>
      </c>
      <c r="J106" s="156">
        <v>50</v>
      </c>
      <c r="K106" s="167"/>
    </row>
    <row r="107" spans="2:11" ht="15" customHeight="1">
      <c r="B107" s="176"/>
      <c r="C107" s="156" t="s">
        <v>878</v>
      </c>
      <c r="D107" s="156"/>
      <c r="E107" s="156"/>
      <c r="F107" s="175" t="s">
        <v>870</v>
      </c>
      <c r="G107" s="156"/>
      <c r="H107" s="156" t="s">
        <v>909</v>
      </c>
      <c r="I107" s="156" t="s">
        <v>880</v>
      </c>
      <c r="J107" s="156"/>
      <c r="K107" s="167"/>
    </row>
    <row r="108" spans="2:11" ht="15" customHeight="1">
      <c r="B108" s="176"/>
      <c r="C108" s="156" t="s">
        <v>889</v>
      </c>
      <c r="D108" s="156"/>
      <c r="E108" s="156"/>
      <c r="F108" s="175" t="s">
        <v>876</v>
      </c>
      <c r="G108" s="156"/>
      <c r="H108" s="156" t="s">
        <v>909</v>
      </c>
      <c r="I108" s="156" t="s">
        <v>872</v>
      </c>
      <c r="J108" s="156">
        <v>50</v>
      </c>
      <c r="K108" s="167"/>
    </row>
    <row r="109" spans="2:11" ht="15" customHeight="1">
      <c r="B109" s="176"/>
      <c r="C109" s="156" t="s">
        <v>897</v>
      </c>
      <c r="D109" s="156"/>
      <c r="E109" s="156"/>
      <c r="F109" s="175" t="s">
        <v>876</v>
      </c>
      <c r="G109" s="156"/>
      <c r="H109" s="156" t="s">
        <v>909</v>
      </c>
      <c r="I109" s="156" t="s">
        <v>872</v>
      </c>
      <c r="J109" s="156">
        <v>50</v>
      </c>
      <c r="K109" s="167"/>
    </row>
    <row r="110" spans="2:11" ht="15" customHeight="1">
      <c r="B110" s="176"/>
      <c r="C110" s="156" t="s">
        <v>895</v>
      </c>
      <c r="D110" s="156"/>
      <c r="E110" s="156"/>
      <c r="F110" s="175" t="s">
        <v>876</v>
      </c>
      <c r="G110" s="156"/>
      <c r="H110" s="156" t="s">
        <v>909</v>
      </c>
      <c r="I110" s="156" t="s">
        <v>872</v>
      </c>
      <c r="J110" s="156">
        <v>50</v>
      </c>
      <c r="K110" s="167"/>
    </row>
    <row r="111" spans="2:11" ht="15" customHeight="1">
      <c r="B111" s="176"/>
      <c r="C111" s="156" t="s">
        <v>34</v>
      </c>
      <c r="D111" s="156"/>
      <c r="E111" s="156"/>
      <c r="F111" s="175" t="s">
        <v>870</v>
      </c>
      <c r="G111" s="156"/>
      <c r="H111" s="156" t="s">
        <v>910</v>
      </c>
      <c r="I111" s="156" t="s">
        <v>872</v>
      </c>
      <c r="J111" s="156">
        <v>20</v>
      </c>
      <c r="K111" s="167"/>
    </row>
    <row r="112" spans="2:11" ht="15" customHeight="1">
      <c r="B112" s="176"/>
      <c r="C112" s="156" t="s">
        <v>911</v>
      </c>
      <c r="D112" s="156"/>
      <c r="E112" s="156"/>
      <c r="F112" s="175" t="s">
        <v>870</v>
      </c>
      <c r="G112" s="156"/>
      <c r="H112" s="156" t="s">
        <v>912</v>
      </c>
      <c r="I112" s="156" t="s">
        <v>872</v>
      </c>
      <c r="J112" s="156">
        <v>120</v>
      </c>
      <c r="K112" s="167"/>
    </row>
    <row r="113" spans="2:11" ht="15" customHeight="1">
      <c r="B113" s="176"/>
      <c r="C113" s="156" t="s">
        <v>21</v>
      </c>
      <c r="D113" s="156"/>
      <c r="E113" s="156"/>
      <c r="F113" s="175" t="s">
        <v>870</v>
      </c>
      <c r="G113" s="156"/>
      <c r="H113" s="156" t="s">
        <v>913</v>
      </c>
      <c r="I113" s="156" t="s">
        <v>904</v>
      </c>
      <c r="J113" s="156"/>
      <c r="K113" s="167"/>
    </row>
    <row r="114" spans="2:11" ht="15" customHeight="1">
      <c r="B114" s="176"/>
      <c r="C114" s="156" t="s">
        <v>31</v>
      </c>
      <c r="D114" s="156"/>
      <c r="E114" s="156"/>
      <c r="F114" s="175" t="s">
        <v>870</v>
      </c>
      <c r="G114" s="156"/>
      <c r="H114" s="156" t="s">
        <v>914</v>
      </c>
      <c r="I114" s="156" t="s">
        <v>904</v>
      </c>
      <c r="J114" s="156"/>
      <c r="K114" s="167"/>
    </row>
    <row r="115" spans="2:11" ht="15" customHeight="1">
      <c r="B115" s="176"/>
      <c r="C115" s="156" t="s">
        <v>35</v>
      </c>
      <c r="D115" s="156"/>
      <c r="E115" s="156"/>
      <c r="F115" s="175" t="s">
        <v>870</v>
      </c>
      <c r="G115" s="156"/>
      <c r="H115" s="156" t="s">
        <v>915</v>
      </c>
      <c r="I115" s="156" t="s">
        <v>916</v>
      </c>
      <c r="J115" s="156"/>
      <c r="K115" s="167"/>
    </row>
    <row r="116" spans="2:11" ht="15" customHeight="1">
      <c r="B116" s="179"/>
      <c r="C116" s="185"/>
      <c r="D116" s="185"/>
      <c r="E116" s="185"/>
      <c r="F116" s="185"/>
      <c r="G116" s="185"/>
      <c r="H116" s="185"/>
      <c r="I116" s="185"/>
      <c r="J116" s="185"/>
      <c r="K116" s="181"/>
    </row>
    <row r="117" spans="2:11" ht="18.75" customHeight="1">
      <c r="B117" s="186"/>
      <c r="C117" s="152"/>
      <c r="D117" s="152"/>
      <c r="E117" s="152"/>
      <c r="F117" s="187"/>
      <c r="G117" s="152"/>
      <c r="H117" s="152"/>
      <c r="I117" s="152"/>
      <c r="J117" s="152"/>
      <c r="K117" s="186"/>
    </row>
    <row r="118" spans="2:11" ht="18.75" customHeight="1"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</row>
    <row r="119" spans="2:11" ht="7.5" customHeight="1">
      <c r="B119" s="188"/>
      <c r="C119" s="189"/>
      <c r="D119" s="189"/>
      <c r="E119" s="189"/>
      <c r="F119" s="189"/>
      <c r="G119" s="189"/>
      <c r="H119" s="189"/>
      <c r="I119" s="189"/>
      <c r="J119" s="189"/>
      <c r="K119" s="190"/>
    </row>
    <row r="120" spans="2:11" ht="45" customHeight="1">
      <c r="B120" s="191"/>
      <c r="C120" s="227" t="s">
        <v>917</v>
      </c>
      <c r="D120" s="227"/>
      <c r="E120" s="227"/>
      <c r="F120" s="227"/>
      <c r="G120" s="227"/>
      <c r="H120" s="227"/>
      <c r="I120" s="227"/>
      <c r="J120" s="227"/>
      <c r="K120" s="192"/>
    </row>
    <row r="121" spans="2:11" ht="17.25" customHeight="1">
      <c r="B121" s="193"/>
      <c r="C121" s="168" t="s">
        <v>864</v>
      </c>
      <c r="D121" s="168"/>
      <c r="E121" s="168"/>
      <c r="F121" s="168" t="s">
        <v>865</v>
      </c>
      <c r="G121" s="169"/>
      <c r="H121" s="168" t="s">
        <v>66</v>
      </c>
      <c r="I121" s="168" t="s">
        <v>35</v>
      </c>
      <c r="J121" s="168" t="s">
        <v>866</v>
      </c>
      <c r="K121" s="194"/>
    </row>
    <row r="122" spans="2:11" ht="17.25" customHeight="1">
      <c r="B122" s="193"/>
      <c r="C122" s="170" t="s">
        <v>867</v>
      </c>
      <c r="D122" s="170"/>
      <c r="E122" s="170"/>
      <c r="F122" s="171" t="s">
        <v>868</v>
      </c>
      <c r="G122" s="172"/>
      <c r="H122" s="170"/>
      <c r="I122" s="170"/>
      <c r="J122" s="170" t="s">
        <v>869</v>
      </c>
      <c r="K122" s="194"/>
    </row>
    <row r="123" spans="2:11" ht="5.25" customHeight="1">
      <c r="B123" s="195"/>
      <c r="C123" s="173"/>
      <c r="D123" s="173"/>
      <c r="E123" s="173"/>
      <c r="F123" s="173"/>
      <c r="G123" s="156"/>
      <c r="H123" s="173"/>
      <c r="I123" s="173"/>
      <c r="J123" s="173"/>
      <c r="K123" s="196"/>
    </row>
    <row r="124" spans="2:11" ht="15" customHeight="1">
      <c r="B124" s="195"/>
      <c r="C124" s="156" t="s">
        <v>873</v>
      </c>
      <c r="D124" s="173"/>
      <c r="E124" s="173"/>
      <c r="F124" s="175" t="s">
        <v>870</v>
      </c>
      <c r="G124" s="156"/>
      <c r="H124" s="156" t="s">
        <v>909</v>
      </c>
      <c r="I124" s="156" t="s">
        <v>872</v>
      </c>
      <c r="J124" s="156">
        <v>120</v>
      </c>
      <c r="K124" s="197"/>
    </row>
    <row r="125" spans="2:11" ht="15" customHeight="1">
      <c r="B125" s="195"/>
      <c r="C125" s="156" t="s">
        <v>918</v>
      </c>
      <c r="D125" s="156"/>
      <c r="E125" s="156"/>
      <c r="F125" s="175" t="s">
        <v>870</v>
      </c>
      <c r="G125" s="156"/>
      <c r="H125" s="156" t="s">
        <v>919</v>
      </c>
      <c r="I125" s="156" t="s">
        <v>872</v>
      </c>
      <c r="J125" s="156" t="s">
        <v>920</v>
      </c>
      <c r="K125" s="197"/>
    </row>
    <row r="126" spans="2:11" ht="15" customHeight="1">
      <c r="B126" s="195"/>
      <c r="C126" s="156" t="s">
        <v>819</v>
      </c>
      <c r="D126" s="156"/>
      <c r="E126" s="156"/>
      <c r="F126" s="175" t="s">
        <v>870</v>
      </c>
      <c r="G126" s="156"/>
      <c r="H126" s="156" t="s">
        <v>921</v>
      </c>
      <c r="I126" s="156" t="s">
        <v>872</v>
      </c>
      <c r="J126" s="156" t="s">
        <v>920</v>
      </c>
      <c r="K126" s="197"/>
    </row>
    <row r="127" spans="2:11" ht="15" customHeight="1">
      <c r="B127" s="195"/>
      <c r="C127" s="156" t="s">
        <v>881</v>
      </c>
      <c r="D127" s="156"/>
      <c r="E127" s="156"/>
      <c r="F127" s="175" t="s">
        <v>876</v>
      </c>
      <c r="G127" s="156"/>
      <c r="H127" s="156" t="s">
        <v>882</v>
      </c>
      <c r="I127" s="156" t="s">
        <v>872</v>
      </c>
      <c r="J127" s="156">
        <v>15</v>
      </c>
      <c r="K127" s="197"/>
    </row>
    <row r="128" spans="2:11" ht="15" customHeight="1">
      <c r="B128" s="195"/>
      <c r="C128" s="177" t="s">
        <v>883</v>
      </c>
      <c r="D128" s="177"/>
      <c r="E128" s="177"/>
      <c r="F128" s="178" t="s">
        <v>876</v>
      </c>
      <c r="G128" s="177"/>
      <c r="H128" s="177" t="s">
        <v>884</v>
      </c>
      <c r="I128" s="177" t="s">
        <v>872</v>
      </c>
      <c r="J128" s="177">
        <v>15</v>
      </c>
      <c r="K128" s="197"/>
    </row>
    <row r="129" spans="2:11" ht="15" customHeight="1">
      <c r="B129" s="195"/>
      <c r="C129" s="177" t="s">
        <v>885</v>
      </c>
      <c r="D129" s="177"/>
      <c r="E129" s="177"/>
      <c r="F129" s="178" t="s">
        <v>876</v>
      </c>
      <c r="G129" s="177"/>
      <c r="H129" s="177" t="s">
        <v>886</v>
      </c>
      <c r="I129" s="177" t="s">
        <v>872</v>
      </c>
      <c r="J129" s="177">
        <v>20</v>
      </c>
      <c r="K129" s="197"/>
    </row>
    <row r="130" spans="2:11" ht="15" customHeight="1">
      <c r="B130" s="195"/>
      <c r="C130" s="177" t="s">
        <v>887</v>
      </c>
      <c r="D130" s="177"/>
      <c r="E130" s="177"/>
      <c r="F130" s="178" t="s">
        <v>876</v>
      </c>
      <c r="G130" s="177"/>
      <c r="H130" s="177" t="s">
        <v>888</v>
      </c>
      <c r="I130" s="177" t="s">
        <v>872</v>
      </c>
      <c r="J130" s="177">
        <v>20</v>
      </c>
      <c r="K130" s="197"/>
    </row>
    <row r="131" spans="2:11" ht="15" customHeight="1">
      <c r="B131" s="195"/>
      <c r="C131" s="156" t="s">
        <v>875</v>
      </c>
      <c r="D131" s="156"/>
      <c r="E131" s="156"/>
      <c r="F131" s="175" t="s">
        <v>876</v>
      </c>
      <c r="G131" s="156"/>
      <c r="H131" s="156" t="s">
        <v>909</v>
      </c>
      <c r="I131" s="156" t="s">
        <v>872</v>
      </c>
      <c r="J131" s="156">
        <v>50</v>
      </c>
      <c r="K131" s="197"/>
    </row>
    <row r="132" spans="2:11" ht="15" customHeight="1">
      <c r="B132" s="195"/>
      <c r="C132" s="156" t="s">
        <v>889</v>
      </c>
      <c r="D132" s="156"/>
      <c r="E132" s="156"/>
      <c r="F132" s="175" t="s">
        <v>876</v>
      </c>
      <c r="G132" s="156"/>
      <c r="H132" s="156" t="s">
        <v>909</v>
      </c>
      <c r="I132" s="156" t="s">
        <v>872</v>
      </c>
      <c r="J132" s="156">
        <v>50</v>
      </c>
      <c r="K132" s="197"/>
    </row>
    <row r="133" spans="2:11" ht="15" customHeight="1">
      <c r="B133" s="195"/>
      <c r="C133" s="156" t="s">
        <v>895</v>
      </c>
      <c r="D133" s="156"/>
      <c r="E133" s="156"/>
      <c r="F133" s="175" t="s">
        <v>876</v>
      </c>
      <c r="G133" s="156"/>
      <c r="H133" s="156" t="s">
        <v>909</v>
      </c>
      <c r="I133" s="156" t="s">
        <v>872</v>
      </c>
      <c r="J133" s="156">
        <v>50</v>
      </c>
      <c r="K133" s="197"/>
    </row>
    <row r="134" spans="2:11" ht="15" customHeight="1">
      <c r="B134" s="195"/>
      <c r="C134" s="156" t="s">
        <v>897</v>
      </c>
      <c r="D134" s="156"/>
      <c r="E134" s="156"/>
      <c r="F134" s="175" t="s">
        <v>876</v>
      </c>
      <c r="G134" s="156"/>
      <c r="H134" s="156" t="s">
        <v>909</v>
      </c>
      <c r="I134" s="156" t="s">
        <v>872</v>
      </c>
      <c r="J134" s="156">
        <v>50</v>
      </c>
      <c r="K134" s="197"/>
    </row>
    <row r="135" spans="2:11" ht="15" customHeight="1">
      <c r="B135" s="195"/>
      <c r="C135" s="156" t="s">
        <v>72</v>
      </c>
      <c r="D135" s="156"/>
      <c r="E135" s="156"/>
      <c r="F135" s="175" t="s">
        <v>876</v>
      </c>
      <c r="G135" s="156"/>
      <c r="H135" s="156" t="s">
        <v>922</v>
      </c>
      <c r="I135" s="156" t="s">
        <v>872</v>
      </c>
      <c r="J135" s="156">
        <v>255</v>
      </c>
      <c r="K135" s="197"/>
    </row>
    <row r="136" spans="2:11" ht="15" customHeight="1">
      <c r="B136" s="195"/>
      <c r="C136" s="156" t="s">
        <v>899</v>
      </c>
      <c r="D136" s="156"/>
      <c r="E136" s="156"/>
      <c r="F136" s="175" t="s">
        <v>870</v>
      </c>
      <c r="G136" s="156"/>
      <c r="H136" s="156" t="s">
        <v>923</v>
      </c>
      <c r="I136" s="156" t="s">
        <v>901</v>
      </c>
      <c r="J136" s="156"/>
      <c r="K136" s="197"/>
    </row>
    <row r="137" spans="2:11" ht="15" customHeight="1">
      <c r="B137" s="195"/>
      <c r="C137" s="156" t="s">
        <v>902</v>
      </c>
      <c r="D137" s="156"/>
      <c r="E137" s="156"/>
      <c r="F137" s="175" t="s">
        <v>870</v>
      </c>
      <c r="G137" s="156"/>
      <c r="H137" s="156" t="s">
        <v>924</v>
      </c>
      <c r="I137" s="156" t="s">
        <v>904</v>
      </c>
      <c r="J137" s="156"/>
      <c r="K137" s="197"/>
    </row>
    <row r="138" spans="2:11" ht="15" customHeight="1">
      <c r="B138" s="195"/>
      <c r="C138" s="156" t="s">
        <v>905</v>
      </c>
      <c r="D138" s="156"/>
      <c r="E138" s="156"/>
      <c r="F138" s="175" t="s">
        <v>870</v>
      </c>
      <c r="G138" s="156"/>
      <c r="H138" s="156" t="s">
        <v>905</v>
      </c>
      <c r="I138" s="156" t="s">
        <v>904</v>
      </c>
      <c r="J138" s="156"/>
      <c r="K138" s="197"/>
    </row>
    <row r="139" spans="2:11" ht="15" customHeight="1">
      <c r="B139" s="195"/>
      <c r="C139" s="156" t="s">
        <v>21</v>
      </c>
      <c r="D139" s="156"/>
      <c r="E139" s="156"/>
      <c r="F139" s="175" t="s">
        <v>870</v>
      </c>
      <c r="G139" s="156"/>
      <c r="H139" s="156" t="s">
        <v>925</v>
      </c>
      <c r="I139" s="156" t="s">
        <v>904</v>
      </c>
      <c r="J139" s="156"/>
      <c r="K139" s="197"/>
    </row>
    <row r="140" spans="2:11" ht="15" customHeight="1">
      <c r="B140" s="195"/>
      <c r="C140" s="156" t="s">
        <v>926</v>
      </c>
      <c r="D140" s="156"/>
      <c r="E140" s="156"/>
      <c r="F140" s="175" t="s">
        <v>870</v>
      </c>
      <c r="G140" s="156"/>
      <c r="H140" s="156" t="s">
        <v>927</v>
      </c>
      <c r="I140" s="156" t="s">
        <v>904</v>
      </c>
      <c r="J140" s="156"/>
      <c r="K140" s="197"/>
    </row>
    <row r="141" spans="2:11" ht="15" customHeight="1">
      <c r="B141" s="198"/>
      <c r="C141" s="199"/>
      <c r="D141" s="199"/>
      <c r="E141" s="199"/>
      <c r="F141" s="199"/>
      <c r="G141" s="199"/>
      <c r="H141" s="199"/>
      <c r="I141" s="199"/>
      <c r="J141" s="199"/>
      <c r="K141" s="200"/>
    </row>
    <row r="142" spans="2:11" ht="18.75" customHeight="1">
      <c r="B142" s="152"/>
      <c r="C142" s="152"/>
      <c r="D142" s="152"/>
      <c r="E142" s="152"/>
      <c r="F142" s="187"/>
      <c r="G142" s="152"/>
      <c r="H142" s="152"/>
      <c r="I142" s="152"/>
      <c r="J142" s="152"/>
      <c r="K142" s="152"/>
    </row>
    <row r="143" spans="2:11" ht="18.75" customHeight="1"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</row>
    <row r="144" spans="2:11" ht="7.5" customHeight="1">
      <c r="B144" s="163"/>
      <c r="C144" s="164"/>
      <c r="D144" s="164"/>
      <c r="E144" s="164"/>
      <c r="F144" s="164"/>
      <c r="G144" s="164"/>
      <c r="H144" s="164"/>
      <c r="I144" s="164"/>
      <c r="J144" s="164"/>
      <c r="K144" s="165"/>
    </row>
    <row r="145" spans="2:11" ht="45" customHeight="1">
      <c r="B145" s="166"/>
      <c r="C145" s="231" t="s">
        <v>928</v>
      </c>
      <c r="D145" s="231"/>
      <c r="E145" s="231"/>
      <c r="F145" s="231"/>
      <c r="G145" s="231"/>
      <c r="H145" s="231"/>
      <c r="I145" s="231"/>
      <c r="J145" s="231"/>
      <c r="K145" s="167"/>
    </row>
    <row r="146" spans="2:11" ht="17.25" customHeight="1">
      <c r="B146" s="166"/>
      <c r="C146" s="168" t="s">
        <v>864</v>
      </c>
      <c r="D146" s="168"/>
      <c r="E146" s="168"/>
      <c r="F146" s="168" t="s">
        <v>865</v>
      </c>
      <c r="G146" s="169"/>
      <c r="H146" s="168" t="s">
        <v>66</v>
      </c>
      <c r="I146" s="168" t="s">
        <v>35</v>
      </c>
      <c r="J146" s="168" t="s">
        <v>866</v>
      </c>
      <c r="K146" s="167"/>
    </row>
    <row r="147" spans="2:11" ht="17.25" customHeight="1">
      <c r="B147" s="166"/>
      <c r="C147" s="170" t="s">
        <v>867</v>
      </c>
      <c r="D147" s="170"/>
      <c r="E147" s="170"/>
      <c r="F147" s="171" t="s">
        <v>868</v>
      </c>
      <c r="G147" s="172"/>
      <c r="H147" s="170"/>
      <c r="I147" s="170"/>
      <c r="J147" s="170" t="s">
        <v>869</v>
      </c>
      <c r="K147" s="167"/>
    </row>
    <row r="148" spans="2:11" ht="5.25" customHeight="1">
      <c r="B148" s="176"/>
      <c r="C148" s="173"/>
      <c r="D148" s="173"/>
      <c r="E148" s="173"/>
      <c r="F148" s="173"/>
      <c r="G148" s="174"/>
      <c r="H148" s="173"/>
      <c r="I148" s="173"/>
      <c r="J148" s="173"/>
      <c r="K148" s="197"/>
    </row>
    <row r="149" spans="2:11" ht="15" customHeight="1">
      <c r="B149" s="176"/>
      <c r="C149" s="201" t="s">
        <v>873</v>
      </c>
      <c r="D149" s="156"/>
      <c r="E149" s="156"/>
      <c r="F149" s="202" t="s">
        <v>870</v>
      </c>
      <c r="G149" s="156"/>
      <c r="H149" s="201" t="s">
        <v>909</v>
      </c>
      <c r="I149" s="201" t="s">
        <v>872</v>
      </c>
      <c r="J149" s="201">
        <v>120</v>
      </c>
      <c r="K149" s="197"/>
    </row>
    <row r="150" spans="2:11" ht="15" customHeight="1">
      <c r="B150" s="176"/>
      <c r="C150" s="201" t="s">
        <v>918</v>
      </c>
      <c r="D150" s="156"/>
      <c r="E150" s="156"/>
      <c r="F150" s="202" t="s">
        <v>870</v>
      </c>
      <c r="G150" s="156"/>
      <c r="H150" s="201" t="s">
        <v>929</v>
      </c>
      <c r="I150" s="201" t="s">
        <v>872</v>
      </c>
      <c r="J150" s="201" t="s">
        <v>920</v>
      </c>
      <c r="K150" s="197"/>
    </row>
    <row r="151" spans="2:11" ht="15" customHeight="1">
      <c r="B151" s="176"/>
      <c r="C151" s="201" t="s">
        <v>819</v>
      </c>
      <c r="D151" s="156"/>
      <c r="E151" s="156"/>
      <c r="F151" s="202" t="s">
        <v>870</v>
      </c>
      <c r="G151" s="156"/>
      <c r="H151" s="201" t="s">
        <v>930</v>
      </c>
      <c r="I151" s="201" t="s">
        <v>872</v>
      </c>
      <c r="J151" s="201" t="s">
        <v>920</v>
      </c>
      <c r="K151" s="197"/>
    </row>
    <row r="152" spans="2:11" ht="15" customHeight="1">
      <c r="B152" s="176"/>
      <c r="C152" s="201" t="s">
        <v>875</v>
      </c>
      <c r="D152" s="156"/>
      <c r="E152" s="156"/>
      <c r="F152" s="202" t="s">
        <v>876</v>
      </c>
      <c r="G152" s="156"/>
      <c r="H152" s="201" t="s">
        <v>909</v>
      </c>
      <c r="I152" s="201" t="s">
        <v>872</v>
      </c>
      <c r="J152" s="201">
        <v>50</v>
      </c>
      <c r="K152" s="197"/>
    </row>
    <row r="153" spans="2:11" ht="15" customHeight="1">
      <c r="B153" s="176"/>
      <c r="C153" s="201" t="s">
        <v>878</v>
      </c>
      <c r="D153" s="156"/>
      <c r="E153" s="156"/>
      <c r="F153" s="202" t="s">
        <v>870</v>
      </c>
      <c r="G153" s="156"/>
      <c r="H153" s="201" t="s">
        <v>909</v>
      </c>
      <c r="I153" s="201" t="s">
        <v>880</v>
      </c>
      <c r="J153" s="201"/>
      <c r="K153" s="197"/>
    </row>
    <row r="154" spans="2:11" ht="15" customHeight="1">
      <c r="B154" s="176"/>
      <c r="C154" s="201" t="s">
        <v>889</v>
      </c>
      <c r="D154" s="156"/>
      <c r="E154" s="156"/>
      <c r="F154" s="202" t="s">
        <v>876</v>
      </c>
      <c r="G154" s="156"/>
      <c r="H154" s="201" t="s">
        <v>909</v>
      </c>
      <c r="I154" s="201" t="s">
        <v>872</v>
      </c>
      <c r="J154" s="201">
        <v>50</v>
      </c>
      <c r="K154" s="197"/>
    </row>
    <row r="155" spans="2:11" ht="15" customHeight="1">
      <c r="B155" s="176"/>
      <c r="C155" s="201" t="s">
        <v>897</v>
      </c>
      <c r="D155" s="156"/>
      <c r="E155" s="156"/>
      <c r="F155" s="202" t="s">
        <v>876</v>
      </c>
      <c r="G155" s="156"/>
      <c r="H155" s="201" t="s">
        <v>909</v>
      </c>
      <c r="I155" s="201" t="s">
        <v>872</v>
      </c>
      <c r="J155" s="201">
        <v>50</v>
      </c>
      <c r="K155" s="197"/>
    </row>
    <row r="156" spans="2:11" ht="15" customHeight="1">
      <c r="B156" s="176"/>
      <c r="C156" s="201" t="s">
        <v>895</v>
      </c>
      <c r="D156" s="156"/>
      <c r="E156" s="156"/>
      <c r="F156" s="202" t="s">
        <v>876</v>
      </c>
      <c r="G156" s="156"/>
      <c r="H156" s="201" t="s">
        <v>909</v>
      </c>
      <c r="I156" s="201" t="s">
        <v>872</v>
      </c>
      <c r="J156" s="201">
        <v>50</v>
      </c>
      <c r="K156" s="197"/>
    </row>
    <row r="157" spans="2:11" ht="15" customHeight="1">
      <c r="B157" s="176"/>
      <c r="C157" s="201" t="s">
        <v>58</v>
      </c>
      <c r="D157" s="156"/>
      <c r="E157" s="156"/>
      <c r="F157" s="202" t="s">
        <v>870</v>
      </c>
      <c r="G157" s="156"/>
      <c r="H157" s="201" t="s">
        <v>931</v>
      </c>
      <c r="I157" s="201" t="s">
        <v>872</v>
      </c>
      <c r="J157" s="201" t="s">
        <v>932</v>
      </c>
      <c r="K157" s="197"/>
    </row>
    <row r="158" spans="2:11" ht="15" customHeight="1">
      <c r="B158" s="176"/>
      <c r="C158" s="201" t="s">
        <v>933</v>
      </c>
      <c r="D158" s="156"/>
      <c r="E158" s="156"/>
      <c r="F158" s="202" t="s">
        <v>870</v>
      </c>
      <c r="G158" s="156"/>
      <c r="H158" s="201" t="s">
        <v>934</v>
      </c>
      <c r="I158" s="201" t="s">
        <v>904</v>
      </c>
      <c r="J158" s="201"/>
      <c r="K158" s="197"/>
    </row>
    <row r="159" spans="2:11" ht="15" customHeight="1">
      <c r="B159" s="203"/>
      <c r="C159" s="185"/>
      <c r="D159" s="185"/>
      <c r="E159" s="185"/>
      <c r="F159" s="185"/>
      <c r="G159" s="185"/>
      <c r="H159" s="185"/>
      <c r="I159" s="185"/>
      <c r="J159" s="185"/>
      <c r="K159" s="204"/>
    </row>
    <row r="160" spans="2:11" ht="18.75" customHeight="1">
      <c r="B160" s="152"/>
      <c r="C160" s="156"/>
      <c r="D160" s="156"/>
      <c r="E160" s="156"/>
      <c r="F160" s="175"/>
      <c r="G160" s="156"/>
      <c r="H160" s="156"/>
      <c r="I160" s="156"/>
      <c r="J160" s="156"/>
      <c r="K160" s="152"/>
    </row>
    <row r="161" spans="2:11" ht="18.75" customHeight="1"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</row>
    <row r="162" spans="2:11" ht="7.5" customHeight="1">
      <c r="B162" s="143"/>
      <c r="C162" s="144"/>
      <c r="D162" s="144"/>
      <c r="E162" s="144"/>
      <c r="F162" s="144"/>
      <c r="G162" s="144"/>
      <c r="H162" s="144"/>
      <c r="I162" s="144"/>
      <c r="J162" s="144"/>
      <c r="K162" s="145"/>
    </row>
    <row r="163" spans="2:11" ht="45" customHeight="1">
      <c r="B163" s="146"/>
      <c r="C163" s="227" t="s">
        <v>935</v>
      </c>
      <c r="D163" s="227"/>
      <c r="E163" s="227"/>
      <c r="F163" s="227"/>
      <c r="G163" s="227"/>
      <c r="H163" s="227"/>
      <c r="I163" s="227"/>
      <c r="J163" s="227"/>
      <c r="K163" s="147"/>
    </row>
    <row r="164" spans="2:11" ht="17.25" customHeight="1">
      <c r="B164" s="146"/>
      <c r="C164" s="168" t="s">
        <v>864</v>
      </c>
      <c r="D164" s="168"/>
      <c r="E164" s="168"/>
      <c r="F164" s="168" t="s">
        <v>865</v>
      </c>
      <c r="G164" s="205"/>
      <c r="H164" s="206" t="s">
        <v>66</v>
      </c>
      <c r="I164" s="206" t="s">
        <v>35</v>
      </c>
      <c r="J164" s="168" t="s">
        <v>866</v>
      </c>
      <c r="K164" s="147"/>
    </row>
    <row r="165" spans="2:11" ht="17.25" customHeight="1">
      <c r="B165" s="149"/>
      <c r="C165" s="170" t="s">
        <v>867</v>
      </c>
      <c r="D165" s="170"/>
      <c r="E165" s="170"/>
      <c r="F165" s="171" t="s">
        <v>868</v>
      </c>
      <c r="G165" s="207"/>
      <c r="H165" s="208"/>
      <c r="I165" s="208"/>
      <c r="J165" s="170" t="s">
        <v>869</v>
      </c>
      <c r="K165" s="150"/>
    </row>
    <row r="166" spans="2:11" ht="5.25" customHeight="1">
      <c r="B166" s="176"/>
      <c r="C166" s="173"/>
      <c r="D166" s="173"/>
      <c r="E166" s="173"/>
      <c r="F166" s="173"/>
      <c r="G166" s="174"/>
      <c r="H166" s="173"/>
      <c r="I166" s="173"/>
      <c r="J166" s="173"/>
      <c r="K166" s="197"/>
    </row>
    <row r="167" spans="2:11" ht="15" customHeight="1">
      <c r="B167" s="176"/>
      <c r="C167" s="156" t="s">
        <v>873</v>
      </c>
      <c r="D167" s="156"/>
      <c r="E167" s="156"/>
      <c r="F167" s="175" t="s">
        <v>870</v>
      </c>
      <c r="G167" s="156"/>
      <c r="H167" s="156" t="s">
        <v>909</v>
      </c>
      <c r="I167" s="156" t="s">
        <v>872</v>
      </c>
      <c r="J167" s="156">
        <v>120</v>
      </c>
      <c r="K167" s="197"/>
    </row>
    <row r="168" spans="2:11" ht="15" customHeight="1">
      <c r="B168" s="176"/>
      <c r="C168" s="156" t="s">
        <v>918</v>
      </c>
      <c r="D168" s="156"/>
      <c r="E168" s="156"/>
      <c r="F168" s="175" t="s">
        <v>870</v>
      </c>
      <c r="G168" s="156"/>
      <c r="H168" s="156" t="s">
        <v>919</v>
      </c>
      <c r="I168" s="156" t="s">
        <v>872</v>
      </c>
      <c r="J168" s="156" t="s">
        <v>920</v>
      </c>
      <c r="K168" s="197"/>
    </row>
    <row r="169" spans="2:11" ht="15" customHeight="1">
      <c r="B169" s="176"/>
      <c r="C169" s="156" t="s">
        <v>819</v>
      </c>
      <c r="D169" s="156"/>
      <c r="E169" s="156"/>
      <c r="F169" s="175" t="s">
        <v>870</v>
      </c>
      <c r="G169" s="156"/>
      <c r="H169" s="156" t="s">
        <v>936</v>
      </c>
      <c r="I169" s="156" t="s">
        <v>872</v>
      </c>
      <c r="J169" s="156" t="s">
        <v>920</v>
      </c>
      <c r="K169" s="197"/>
    </row>
    <row r="170" spans="2:11" ht="15" customHeight="1">
      <c r="B170" s="176"/>
      <c r="C170" s="156" t="s">
        <v>875</v>
      </c>
      <c r="D170" s="156"/>
      <c r="E170" s="156"/>
      <c r="F170" s="175" t="s">
        <v>876</v>
      </c>
      <c r="G170" s="156"/>
      <c r="H170" s="156" t="s">
        <v>936</v>
      </c>
      <c r="I170" s="156" t="s">
        <v>872</v>
      </c>
      <c r="J170" s="156">
        <v>50</v>
      </c>
      <c r="K170" s="197"/>
    </row>
    <row r="171" spans="2:11" ht="15" customHeight="1">
      <c r="B171" s="176"/>
      <c r="C171" s="156" t="s">
        <v>878</v>
      </c>
      <c r="D171" s="156"/>
      <c r="E171" s="156"/>
      <c r="F171" s="175" t="s">
        <v>870</v>
      </c>
      <c r="G171" s="156"/>
      <c r="H171" s="156" t="s">
        <v>936</v>
      </c>
      <c r="I171" s="156" t="s">
        <v>880</v>
      </c>
      <c r="J171" s="156"/>
      <c r="K171" s="197"/>
    </row>
    <row r="172" spans="2:11" ht="15" customHeight="1">
      <c r="B172" s="176"/>
      <c r="C172" s="156" t="s">
        <v>889</v>
      </c>
      <c r="D172" s="156"/>
      <c r="E172" s="156"/>
      <c r="F172" s="175" t="s">
        <v>876</v>
      </c>
      <c r="G172" s="156"/>
      <c r="H172" s="156" t="s">
        <v>936</v>
      </c>
      <c r="I172" s="156" t="s">
        <v>872</v>
      </c>
      <c r="J172" s="156">
        <v>50</v>
      </c>
      <c r="K172" s="197"/>
    </row>
    <row r="173" spans="2:11" ht="15" customHeight="1">
      <c r="B173" s="176"/>
      <c r="C173" s="156" t="s">
        <v>897</v>
      </c>
      <c r="D173" s="156"/>
      <c r="E173" s="156"/>
      <c r="F173" s="175" t="s">
        <v>876</v>
      </c>
      <c r="G173" s="156"/>
      <c r="H173" s="156" t="s">
        <v>936</v>
      </c>
      <c r="I173" s="156" t="s">
        <v>872</v>
      </c>
      <c r="J173" s="156">
        <v>50</v>
      </c>
      <c r="K173" s="197"/>
    </row>
    <row r="174" spans="2:11" ht="15" customHeight="1">
      <c r="B174" s="176"/>
      <c r="C174" s="156" t="s">
        <v>895</v>
      </c>
      <c r="D174" s="156"/>
      <c r="E174" s="156"/>
      <c r="F174" s="175" t="s">
        <v>876</v>
      </c>
      <c r="G174" s="156"/>
      <c r="H174" s="156" t="s">
        <v>936</v>
      </c>
      <c r="I174" s="156" t="s">
        <v>872</v>
      </c>
      <c r="J174" s="156">
        <v>50</v>
      </c>
      <c r="K174" s="197"/>
    </row>
    <row r="175" spans="2:11" ht="15" customHeight="1">
      <c r="B175" s="176"/>
      <c r="C175" s="156" t="s">
        <v>65</v>
      </c>
      <c r="D175" s="156"/>
      <c r="E175" s="156"/>
      <c r="F175" s="175" t="s">
        <v>870</v>
      </c>
      <c r="G175" s="156"/>
      <c r="H175" s="156" t="s">
        <v>937</v>
      </c>
      <c r="I175" s="156" t="s">
        <v>938</v>
      </c>
      <c r="J175" s="156"/>
      <c r="K175" s="197"/>
    </row>
    <row r="176" spans="2:11" ht="15" customHeight="1">
      <c r="B176" s="176"/>
      <c r="C176" s="156" t="s">
        <v>35</v>
      </c>
      <c r="D176" s="156"/>
      <c r="E176" s="156"/>
      <c r="F176" s="175" t="s">
        <v>870</v>
      </c>
      <c r="G176" s="156"/>
      <c r="H176" s="156" t="s">
        <v>939</v>
      </c>
      <c r="I176" s="156" t="s">
        <v>940</v>
      </c>
      <c r="J176" s="156">
        <v>1</v>
      </c>
      <c r="K176" s="197"/>
    </row>
    <row r="177" spans="2:11" ht="15" customHeight="1">
      <c r="B177" s="176"/>
      <c r="C177" s="156" t="s">
        <v>34</v>
      </c>
      <c r="D177" s="156"/>
      <c r="E177" s="156"/>
      <c r="F177" s="175" t="s">
        <v>870</v>
      </c>
      <c r="G177" s="156"/>
      <c r="H177" s="156" t="s">
        <v>941</v>
      </c>
      <c r="I177" s="156" t="s">
        <v>872</v>
      </c>
      <c r="J177" s="156">
        <v>20</v>
      </c>
      <c r="K177" s="197"/>
    </row>
    <row r="178" spans="2:11" ht="15" customHeight="1">
      <c r="B178" s="176"/>
      <c r="C178" s="156" t="s">
        <v>66</v>
      </c>
      <c r="D178" s="156"/>
      <c r="E178" s="156"/>
      <c r="F178" s="175" t="s">
        <v>870</v>
      </c>
      <c r="G178" s="156"/>
      <c r="H178" s="156" t="s">
        <v>942</v>
      </c>
      <c r="I178" s="156" t="s">
        <v>872</v>
      </c>
      <c r="J178" s="156">
        <v>255</v>
      </c>
      <c r="K178" s="197"/>
    </row>
    <row r="179" spans="2:11" ht="15" customHeight="1">
      <c r="B179" s="176"/>
      <c r="C179" s="156" t="s">
        <v>67</v>
      </c>
      <c r="D179" s="156"/>
      <c r="E179" s="156"/>
      <c r="F179" s="175" t="s">
        <v>870</v>
      </c>
      <c r="G179" s="156"/>
      <c r="H179" s="156" t="s">
        <v>835</v>
      </c>
      <c r="I179" s="156" t="s">
        <v>872</v>
      </c>
      <c r="J179" s="156">
        <v>10</v>
      </c>
      <c r="K179" s="197"/>
    </row>
    <row r="180" spans="2:11" ht="15" customHeight="1">
      <c r="B180" s="176"/>
      <c r="C180" s="156" t="s">
        <v>68</v>
      </c>
      <c r="D180" s="156"/>
      <c r="E180" s="156"/>
      <c r="F180" s="175" t="s">
        <v>870</v>
      </c>
      <c r="G180" s="156"/>
      <c r="H180" s="156" t="s">
        <v>943</v>
      </c>
      <c r="I180" s="156" t="s">
        <v>904</v>
      </c>
      <c r="J180" s="156"/>
      <c r="K180" s="197"/>
    </row>
    <row r="181" spans="2:11" ht="15" customHeight="1">
      <c r="B181" s="176"/>
      <c r="C181" s="156" t="s">
        <v>944</v>
      </c>
      <c r="D181" s="156"/>
      <c r="E181" s="156"/>
      <c r="F181" s="175" t="s">
        <v>870</v>
      </c>
      <c r="G181" s="156"/>
      <c r="H181" s="156" t="s">
        <v>945</v>
      </c>
      <c r="I181" s="156" t="s">
        <v>904</v>
      </c>
      <c r="J181" s="156"/>
      <c r="K181" s="197"/>
    </row>
    <row r="182" spans="2:11" ht="15" customHeight="1">
      <c r="B182" s="176"/>
      <c r="C182" s="156" t="s">
        <v>933</v>
      </c>
      <c r="D182" s="156"/>
      <c r="E182" s="156"/>
      <c r="F182" s="175" t="s">
        <v>870</v>
      </c>
      <c r="G182" s="156"/>
      <c r="H182" s="156" t="s">
        <v>946</v>
      </c>
      <c r="I182" s="156" t="s">
        <v>904</v>
      </c>
      <c r="J182" s="156"/>
      <c r="K182" s="197"/>
    </row>
    <row r="183" spans="2:11" ht="15" customHeight="1">
      <c r="B183" s="176"/>
      <c r="C183" s="156" t="s">
        <v>71</v>
      </c>
      <c r="D183" s="156"/>
      <c r="E183" s="156"/>
      <c r="F183" s="175" t="s">
        <v>876</v>
      </c>
      <c r="G183" s="156"/>
      <c r="H183" s="156" t="s">
        <v>947</v>
      </c>
      <c r="I183" s="156" t="s">
        <v>872</v>
      </c>
      <c r="J183" s="156">
        <v>50</v>
      </c>
      <c r="K183" s="197"/>
    </row>
    <row r="184" spans="2:11" ht="15" customHeight="1">
      <c r="B184" s="203"/>
      <c r="C184" s="185"/>
      <c r="D184" s="185"/>
      <c r="E184" s="185"/>
      <c r="F184" s="185"/>
      <c r="G184" s="185"/>
      <c r="H184" s="185"/>
      <c r="I184" s="185"/>
      <c r="J184" s="185"/>
      <c r="K184" s="204"/>
    </row>
    <row r="185" spans="2:11" ht="18.75" customHeight="1">
      <c r="B185" s="152"/>
      <c r="C185" s="156"/>
      <c r="D185" s="156"/>
      <c r="E185" s="156"/>
      <c r="F185" s="175"/>
      <c r="G185" s="156"/>
      <c r="H185" s="156"/>
      <c r="I185" s="156"/>
      <c r="J185" s="156"/>
      <c r="K185" s="152"/>
    </row>
    <row r="186" spans="2:11" ht="18.75" customHeight="1"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</row>
    <row r="187" spans="2:11" ht="13.5">
      <c r="B187" s="143"/>
      <c r="C187" s="144"/>
      <c r="D187" s="144"/>
      <c r="E187" s="144"/>
      <c r="F187" s="144"/>
      <c r="G187" s="144"/>
      <c r="H187" s="144"/>
      <c r="I187" s="144"/>
      <c r="J187" s="144"/>
      <c r="K187" s="145"/>
    </row>
    <row r="188" spans="2:11" ht="21">
      <c r="B188" s="146"/>
      <c r="C188" s="227" t="s">
        <v>948</v>
      </c>
      <c r="D188" s="227"/>
      <c r="E188" s="227"/>
      <c r="F188" s="227"/>
      <c r="G188" s="227"/>
      <c r="H188" s="227"/>
      <c r="I188" s="227"/>
      <c r="J188" s="227"/>
      <c r="K188" s="147"/>
    </row>
    <row r="189" spans="2:11" ht="25.5" customHeight="1">
      <c r="B189" s="146"/>
      <c r="C189" s="209" t="s">
        <v>949</v>
      </c>
      <c r="D189" s="209"/>
      <c r="E189" s="209"/>
      <c r="F189" s="209" t="s">
        <v>950</v>
      </c>
      <c r="G189" s="210"/>
      <c r="H189" s="233" t="s">
        <v>951</v>
      </c>
      <c r="I189" s="233"/>
      <c r="J189" s="233"/>
      <c r="K189" s="147"/>
    </row>
    <row r="190" spans="2:11" ht="5.25" customHeight="1">
      <c r="B190" s="176"/>
      <c r="C190" s="173"/>
      <c r="D190" s="173"/>
      <c r="E190" s="173"/>
      <c r="F190" s="173"/>
      <c r="G190" s="156"/>
      <c r="H190" s="173"/>
      <c r="I190" s="173"/>
      <c r="J190" s="173"/>
      <c r="K190" s="197"/>
    </row>
    <row r="191" spans="2:11" ht="15" customHeight="1">
      <c r="B191" s="176"/>
      <c r="C191" s="156" t="s">
        <v>952</v>
      </c>
      <c r="D191" s="156"/>
      <c r="E191" s="156"/>
      <c r="F191" s="175" t="s">
        <v>26</v>
      </c>
      <c r="G191" s="156"/>
      <c r="H191" s="234" t="s">
        <v>953</v>
      </c>
      <c r="I191" s="234"/>
      <c r="J191" s="234"/>
      <c r="K191" s="197"/>
    </row>
    <row r="192" spans="2:11" ht="15" customHeight="1">
      <c r="B192" s="176"/>
      <c r="C192" s="182"/>
      <c r="D192" s="156"/>
      <c r="E192" s="156"/>
      <c r="F192" s="175" t="s">
        <v>27</v>
      </c>
      <c r="G192" s="156"/>
      <c r="H192" s="234" t="s">
        <v>954</v>
      </c>
      <c r="I192" s="234"/>
      <c r="J192" s="234"/>
      <c r="K192" s="197"/>
    </row>
    <row r="193" spans="2:11" ht="15" customHeight="1">
      <c r="B193" s="176"/>
      <c r="C193" s="182"/>
      <c r="D193" s="156"/>
      <c r="E193" s="156"/>
      <c r="F193" s="175" t="s">
        <v>30</v>
      </c>
      <c r="G193" s="156"/>
      <c r="H193" s="234" t="s">
        <v>955</v>
      </c>
      <c r="I193" s="234"/>
      <c r="J193" s="234"/>
      <c r="K193" s="197"/>
    </row>
    <row r="194" spans="2:11" ht="15" customHeight="1">
      <c r="B194" s="176"/>
      <c r="C194" s="156"/>
      <c r="D194" s="156"/>
      <c r="E194" s="156"/>
      <c r="F194" s="175" t="s">
        <v>28</v>
      </c>
      <c r="G194" s="156"/>
      <c r="H194" s="234" t="s">
        <v>956</v>
      </c>
      <c r="I194" s="234"/>
      <c r="J194" s="234"/>
      <c r="K194" s="197"/>
    </row>
    <row r="195" spans="2:11" ht="15" customHeight="1">
      <c r="B195" s="176"/>
      <c r="C195" s="156"/>
      <c r="D195" s="156"/>
      <c r="E195" s="156"/>
      <c r="F195" s="175" t="s">
        <v>29</v>
      </c>
      <c r="G195" s="156"/>
      <c r="H195" s="234" t="s">
        <v>957</v>
      </c>
      <c r="I195" s="234"/>
      <c r="J195" s="234"/>
      <c r="K195" s="197"/>
    </row>
    <row r="196" spans="2:11" ht="15" customHeight="1">
      <c r="B196" s="176"/>
      <c r="C196" s="156"/>
      <c r="D196" s="156"/>
      <c r="E196" s="156"/>
      <c r="F196" s="175"/>
      <c r="G196" s="156"/>
      <c r="H196" s="156"/>
      <c r="I196" s="156"/>
      <c r="J196" s="156"/>
      <c r="K196" s="197"/>
    </row>
    <row r="197" spans="2:11" ht="15" customHeight="1">
      <c r="B197" s="176"/>
      <c r="C197" s="156" t="s">
        <v>916</v>
      </c>
      <c r="D197" s="156"/>
      <c r="E197" s="156"/>
      <c r="F197" s="175" t="s">
        <v>38</v>
      </c>
      <c r="G197" s="156"/>
      <c r="H197" s="234" t="s">
        <v>958</v>
      </c>
      <c r="I197" s="234"/>
      <c r="J197" s="234"/>
      <c r="K197" s="197"/>
    </row>
    <row r="198" spans="2:11" ht="15" customHeight="1">
      <c r="B198" s="176"/>
      <c r="C198" s="182"/>
      <c r="D198" s="156"/>
      <c r="E198" s="156"/>
      <c r="F198" s="175" t="s">
        <v>813</v>
      </c>
      <c r="G198" s="156"/>
      <c r="H198" s="234" t="s">
        <v>814</v>
      </c>
      <c r="I198" s="234"/>
      <c r="J198" s="234"/>
      <c r="K198" s="197"/>
    </row>
    <row r="199" spans="2:11" ht="15" customHeight="1">
      <c r="B199" s="176"/>
      <c r="C199" s="156"/>
      <c r="D199" s="156"/>
      <c r="E199" s="156"/>
      <c r="F199" s="175" t="s">
        <v>811</v>
      </c>
      <c r="G199" s="156"/>
      <c r="H199" s="234" t="s">
        <v>959</v>
      </c>
      <c r="I199" s="234"/>
      <c r="J199" s="234"/>
      <c r="K199" s="197"/>
    </row>
    <row r="200" spans="2:11" ht="15" customHeight="1">
      <c r="B200" s="211"/>
      <c r="C200" s="182"/>
      <c r="D200" s="182"/>
      <c r="E200" s="182"/>
      <c r="F200" s="175" t="s">
        <v>815</v>
      </c>
      <c r="G200" s="161"/>
      <c r="H200" s="232" t="s">
        <v>816</v>
      </c>
      <c r="I200" s="232"/>
      <c r="J200" s="232"/>
      <c r="K200" s="212"/>
    </row>
    <row r="201" spans="2:11" ht="15" customHeight="1">
      <c r="B201" s="211"/>
      <c r="C201" s="182"/>
      <c r="D201" s="182"/>
      <c r="E201" s="182"/>
      <c r="F201" s="175" t="s">
        <v>817</v>
      </c>
      <c r="G201" s="161"/>
      <c r="H201" s="232" t="s">
        <v>960</v>
      </c>
      <c r="I201" s="232"/>
      <c r="J201" s="232"/>
      <c r="K201" s="212"/>
    </row>
    <row r="202" spans="2:11" ht="15" customHeight="1">
      <c r="B202" s="211"/>
      <c r="C202" s="182"/>
      <c r="D202" s="182"/>
      <c r="E202" s="182"/>
      <c r="F202" s="213"/>
      <c r="G202" s="161"/>
      <c r="H202" s="214"/>
      <c r="I202" s="214"/>
      <c r="J202" s="214"/>
      <c r="K202" s="212"/>
    </row>
    <row r="203" spans="2:11" ht="15" customHeight="1">
      <c r="B203" s="211"/>
      <c r="C203" s="156" t="s">
        <v>940</v>
      </c>
      <c r="D203" s="182"/>
      <c r="E203" s="182"/>
      <c r="F203" s="175">
        <v>1</v>
      </c>
      <c r="G203" s="161"/>
      <c r="H203" s="232" t="s">
        <v>961</v>
      </c>
      <c r="I203" s="232"/>
      <c r="J203" s="232"/>
      <c r="K203" s="212"/>
    </row>
    <row r="204" spans="2:11" ht="15" customHeight="1">
      <c r="B204" s="211"/>
      <c r="C204" s="182"/>
      <c r="D204" s="182"/>
      <c r="E204" s="182"/>
      <c r="F204" s="175">
        <v>2</v>
      </c>
      <c r="G204" s="161"/>
      <c r="H204" s="232" t="s">
        <v>962</v>
      </c>
      <c r="I204" s="232"/>
      <c r="J204" s="232"/>
      <c r="K204" s="212"/>
    </row>
    <row r="205" spans="2:11" ht="15" customHeight="1">
      <c r="B205" s="211"/>
      <c r="C205" s="182"/>
      <c r="D205" s="182"/>
      <c r="E205" s="182"/>
      <c r="F205" s="175">
        <v>3</v>
      </c>
      <c r="G205" s="161"/>
      <c r="H205" s="232" t="s">
        <v>963</v>
      </c>
      <c r="I205" s="232"/>
      <c r="J205" s="232"/>
      <c r="K205" s="212"/>
    </row>
    <row r="206" spans="2:11" ht="15" customHeight="1">
      <c r="B206" s="211"/>
      <c r="C206" s="182"/>
      <c r="D206" s="182"/>
      <c r="E206" s="182"/>
      <c r="F206" s="175">
        <v>4</v>
      </c>
      <c r="G206" s="161"/>
      <c r="H206" s="232" t="s">
        <v>964</v>
      </c>
      <c r="I206" s="232"/>
      <c r="J206" s="232"/>
      <c r="K206" s="212"/>
    </row>
    <row r="207" spans="2:11" ht="12.75" customHeight="1">
      <c r="B207" s="215"/>
      <c r="C207" s="216"/>
      <c r="D207" s="216"/>
      <c r="E207" s="216"/>
      <c r="F207" s="216"/>
      <c r="G207" s="216"/>
      <c r="H207" s="216"/>
      <c r="I207" s="216"/>
      <c r="J207" s="216"/>
      <c r="K207" s="217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Škoudlil</cp:lastModifiedBy>
  <dcterms:modified xsi:type="dcterms:W3CDTF">2014-11-28T05:45:55Z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