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disk\Rozpocty\Nabidky\Rok 2018\18-220 HODONÍN - Město - Výměna stř. pláště, ZŠ Vančurova Hodonín\04 ODEVZDANÁ NABÍDKA DATUM\"/>
    </mc:Choice>
  </mc:AlternateContent>
  <xr:revisionPtr revIDLastSave="0" documentId="8_{9B049799-DFFF-4643-BF9D-8DC9F10403A6}" xr6:coauthVersionLast="34" xr6:coauthVersionMax="34" xr10:uidLastSave="{00000000-0000-0000-0000-000000000000}"/>
  <bookViews>
    <workbookView xWindow="360" yWindow="270" windowWidth="18735" windowHeight="1221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1811-1" sheetId="12" r:id="rId4"/>
    <sheet name="21811-2" sheetId="13" r:id="rId5"/>
    <sheet name="21811-3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'21811-1'!$1:$7</definedName>
    <definedName name="_xlnm.Print_Titles" localSheetId="4">'21811-2'!$1:$7</definedName>
    <definedName name="_xlnm.Print_Titles" localSheetId="5">'21811-3'!$1:$7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'21811-1'!$A$1:$X$61</definedName>
    <definedName name="_xlnm.Print_Area" localSheetId="4">'21811-2'!$A$1:$X$56</definedName>
    <definedName name="_xlnm.Print_Area" localSheetId="5">'21811-3'!$A$1:$X$40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30" i="14"/>
  <c r="G9" i="14"/>
  <c r="I9" i="14"/>
  <c r="I8" i="14" s="1"/>
  <c r="K9" i="14"/>
  <c r="M9" i="14"/>
  <c r="O9" i="14"/>
  <c r="Q9" i="14"/>
  <c r="Q8" i="14" s="1"/>
  <c r="V9" i="14"/>
  <c r="G10" i="14"/>
  <c r="M10" i="14" s="1"/>
  <c r="I10" i="14"/>
  <c r="K10" i="14"/>
  <c r="K8" i="14" s="1"/>
  <c r="O10" i="14"/>
  <c r="Q10" i="14"/>
  <c r="V10" i="14"/>
  <c r="V8" i="14" s="1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8" i="14"/>
  <c r="G27" i="14" s="1"/>
  <c r="I28" i="14"/>
  <c r="I27" i="14" s="1"/>
  <c r="K28" i="14"/>
  <c r="K27" i="14" s="1"/>
  <c r="O28" i="14"/>
  <c r="O27" i="14" s="1"/>
  <c r="Q28" i="14"/>
  <c r="Q27" i="14" s="1"/>
  <c r="V28" i="14"/>
  <c r="V27" i="14" s="1"/>
  <c r="AE30" i="14"/>
  <c r="AF30" i="14"/>
  <c r="G46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I10" i="13" s="1"/>
  <c r="K11" i="13"/>
  <c r="M11" i="13"/>
  <c r="O11" i="13"/>
  <c r="Q11" i="13"/>
  <c r="Q10" i="13" s="1"/>
  <c r="V11" i="13"/>
  <c r="G12" i="13"/>
  <c r="G10" i="13" s="1"/>
  <c r="I12" i="13"/>
  <c r="K12" i="13"/>
  <c r="K10" i="13" s="1"/>
  <c r="O12" i="13"/>
  <c r="O10" i="13" s="1"/>
  <c r="Q12" i="13"/>
  <c r="V12" i="13"/>
  <c r="V10" i="13" s="1"/>
  <c r="G14" i="13"/>
  <c r="M14" i="13" s="1"/>
  <c r="I14" i="13"/>
  <c r="K14" i="13"/>
  <c r="K13" i="13" s="1"/>
  <c r="O14" i="13"/>
  <c r="O13" i="13" s="1"/>
  <c r="Q14" i="13"/>
  <c r="V14" i="13"/>
  <c r="V13" i="13" s="1"/>
  <c r="G15" i="13"/>
  <c r="I15" i="13"/>
  <c r="I13" i="13" s="1"/>
  <c r="K15" i="13"/>
  <c r="M15" i="13"/>
  <c r="O15" i="13"/>
  <c r="Q15" i="13"/>
  <c r="Q13" i="13" s="1"/>
  <c r="V15" i="13"/>
  <c r="G16" i="13"/>
  <c r="M16" i="13" s="1"/>
  <c r="I16" i="13"/>
  <c r="K16" i="13"/>
  <c r="O16" i="13"/>
  <c r="Q16" i="13"/>
  <c r="V16" i="13"/>
  <c r="G18" i="13"/>
  <c r="M18" i="13" s="1"/>
  <c r="I18" i="13"/>
  <c r="K18" i="13"/>
  <c r="K17" i="13" s="1"/>
  <c r="O18" i="13"/>
  <c r="O17" i="13" s="1"/>
  <c r="Q18" i="13"/>
  <c r="V18" i="13"/>
  <c r="V17" i="13" s="1"/>
  <c r="G19" i="13"/>
  <c r="I19" i="13"/>
  <c r="I17" i="13" s="1"/>
  <c r="K19" i="13"/>
  <c r="M19" i="13"/>
  <c r="O19" i="13"/>
  <c r="Q19" i="13"/>
  <c r="Q17" i="13" s="1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4" i="13"/>
  <c r="M34" i="13" s="1"/>
  <c r="I34" i="13"/>
  <c r="I33" i="13" s="1"/>
  <c r="K34" i="13"/>
  <c r="K33" i="13" s="1"/>
  <c r="O34" i="13"/>
  <c r="O33" i="13" s="1"/>
  <c r="Q34" i="13"/>
  <c r="Q33" i="13" s="1"/>
  <c r="V34" i="13"/>
  <c r="V33" i="13" s="1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O40" i="13"/>
  <c r="G41" i="13"/>
  <c r="I41" i="13"/>
  <c r="I40" i="13" s="1"/>
  <c r="K41" i="13"/>
  <c r="M41" i="13"/>
  <c r="O41" i="13"/>
  <c r="Q41" i="13"/>
  <c r="Q40" i="13" s="1"/>
  <c r="V41" i="13"/>
  <c r="G42" i="13"/>
  <c r="M42" i="13" s="1"/>
  <c r="I42" i="13"/>
  <c r="K42" i="13"/>
  <c r="K40" i="13" s="1"/>
  <c r="O42" i="13"/>
  <c r="Q42" i="13"/>
  <c r="V42" i="13"/>
  <c r="V40" i="13" s="1"/>
  <c r="I43" i="13"/>
  <c r="Q43" i="13"/>
  <c r="G44" i="13"/>
  <c r="G43" i="13" s="1"/>
  <c r="I44" i="13"/>
  <c r="K44" i="13"/>
  <c r="K43" i="13" s="1"/>
  <c r="O44" i="13"/>
  <c r="O43" i="13" s="1"/>
  <c r="Q44" i="13"/>
  <c r="V44" i="13"/>
  <c r="V43" i="13" s="1"/>
  <c r="AE46" i="13"/>
  <c r="AF46" i="13"/>
  <c r="G51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I10" i="12" s="1"/>
  <c r="K11" i="12"/>
  <c r="M11" i="12"/>
  <c r="O11" i="12"/>
  <c r="Q11" i="12"/>
  <c r="Q10" i="12" s="1"/>
  <c r="V11" i="12"/>
  <c r="G12" i="12"/>
  <c r="G10" i="12" s="1"/>
  <c r="I12" i="12"/>
  <c r="K12" i="12"/>
  <c r="K10" i="12" s="1"/>
  <c r="O12" i="12"/>
  <c r="O10" i="12" s="1"/>
  <c r="Q12" i="12"/>
  <c r="V12" i="12"/>
  <c r="V10" i="12" s="1"/>
  <c r="G14" i="12"/>
  <c r="M14" i="12" s="1"/>
  <c r="M13" i="12" s="1"/>
  <c r="I14" i="12"/>
  <c r="K14" i="12"/>
  <c r="K13" i="12" s="1"/>
  <c r="O14" i="12"/>
  <c r="O13" i="12" s="1"/>
  <c r="Q14" i="12"/>
  <c r="V14" i="12"/>
  <c r="V13" i="12" s="1"/>
  <c r="G15" i="12"/>
  <c r="I15" i="12"/>
  <c r="I13" i="12" s="1"/>
  <c r="K15" i="12"/>
  <c r="M15" i="12"/>
  <c r="O15" i="12"/>
  <c r="Q15" i="12"/>
  <c r="Q13" i="12" s="1"/>
  <c r="V15" i="12"/>
  <c r="G16" i="12"/>
  <c r="M16" i="12" s="1"/>
  <c r="I16" i="12"/>
  <c r="K16" i="12"/>
  <c r="O16" i="12"/>
  <c r="Q16" i="12"/>
  <c r="V16" i="12"/>
  <c r="G18" i="12"/>
  <c r="M18" i="12" s="1"/>
  <c r="I18" i="12"/>
  <c r="K18" i="12"/>
  <c r="K17" i="12" s="1"/>
  <c r="O18" i="12"/>
  <c r="O17" i="12" s="1"/>
  <c r="Q18" i="12"/>
  <c r="V18" i="12"/>
  <c r="V17" i="12" s="1"/>
  <c r="G19" i="12"/>
  <c r="I19" i="12"/>
  <c r="I17" i="12" s="1"/>
  <c r="K19" i="12"/>
  <c r="M19" i="12"/>
  <c r="O19" i="12"/>
  <c r="Q19" i="12"/>
  <c r="Q17" i="12" s="1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9" i="12"/>
  <c r="I39" i="12"/>
  <c r="I38" i="12" s="1"/>
  <c r="K39" i="12"/>
  <c r="M39" i="12"/>
  <c r="O39" i="12"/>
  <c r="Q39" i="12"/>
  <c r="Q38" i="12" s="1"/>
  <c r="V39" i="12"/>
  <c r="G40" i="12"/>
  <c r="M40" i="12" s="1"/>
  <c r="I40" i="12"/>
  <c r="K40" i="12"/>
  <c r="K38" i="12" s="1"/>
  <c r="O40" i="12"/>
  <c r="Q40" i="12"/>
  <c r="V40" i="12"/>
  <c r="V38" i="12" s="1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O38" i="12" s="1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6" i="12"/>
  <c r="M46" i="12" s="1"/>
  <c r="M45" i="12" s="1"/>
  <c r="I46" i="12"/>
  <c r="K46" i="12"/>
  <c r="K45" i="12" s="1"/>
  <c r="O46" i="12"/>
  <c r="O45" i="12" s="1"/>
  <c r="Q46" i="12"/>
  <c r="V46" i="12"/>
  <c r="V45" i="12" s="1"/>
  <c r="G47" i="12"/>
  <c r="I47" i="12"/>
  <c r="I45" i="12" s="1"/>
  <c r="K47" i="12"/>
  <c r="M47" i="12"/>
  <c r="O47" i="12"/>
  <c r="Q47" i="12"/>
  <c r="Q45" i="12" s="1"/>
  <c r="V47" i="12"/>
  <c r="G48" i="12"/>
  <c r="K48" i="12"/>
  <c r="O48" i="12"/>
  <c r="V48" i="12"/>
  <c r="G49" i="12"/>
  <c r="I49" i="12"/>
  <c r="I48" i="12" s="1"/>
  <c r="K49" i="12"/>
  <c r="M49" i="12"/>
  <c r="M48" i="12" s="1"/>
  <c r="O49" i="12"/>
  <c r="Q49" i="12"/>
  <c r="Q48" i="12" s="1"/>
  <c r="V49" i="12"/>
  <c r="AE51" i="12"/>
  <c r="AF51" i="12"/>
  <c r="I20" i="1"/>
  <c r="I19" i="1"/>
  <c r="I18" i="1"/>
  <c r="I17" i="1"/>
  <c r="I16" i="1"/>
  <c r="I60" i="1"/>
  <c r="J59" i="1" s="1"/>
  <c r="F44" i="1"/>
  <c r="G23" i="1" s="1"/>
  <c r="G44" i="1"/>
  <c r="G25" i="1" s="1"/>
  <c r="A25" i="1" s="1"/>
  <c r="H43" i="1"/>
  <c r="I43" i="1" s="1"/>
  <c r="H42" i="1"/>
  <c r="I42" i="1" s="1"/>
  <c r="H41" i="1"/>
  <c r="I41" i="1" s="1"/>
  <c r="H40" i="1"/>
  <c r="I40" i="1" s="1"/>
  <c r="J57" i="1" l="1"/>
  <c r="J53" i="1"/>
  <c r="J51" i="1"/>
  <c r="J55" i="1"/>
  <c r="J52" i="1"/>
  <c r="J54" i="1"/>
  <c r="J56" i="1"/>
  <c r="J58" i="1"/>
  <c r="G26" i="1"/>
  <c r="A26" i="1"/>
  <c r="H39" i="1"/>
  <c r="I39" i="1" s="1"/>
  <c r="I44" i="1" s="1"/>
  <c r="J39" i="1" s="1"/>
  <c r="J44" i="1" s="1"/>
  <c r="A23" i="1"/>
  <c r="G28" i="1"/>
  <c r="M28" i="14"/>
  <c r="M27" i="14" s="1"/>
  <c r="M12" i="14"/>
  <c r="M8" i="14" s="1"/>
  <c r="M40" i="13"/>
  <c r="M33" i="13"/>
  <c r="M13" i="13"/>
  <c r="M17" i="13"/>
  <c r="M44" i="13"/>
  <c r="M43" i="13" s="1"/>
  <c r="G33" i="13"/>
  <c r="G17" i="13"/>
  <c r="G13" i="13"/>
  <c r="M12" i="13"/>
  <c r="M10" i="13" s="1"/>
  <c r="M38" i="12"/>
  <c r="M17" i="12"/>
  <c r="G45" i="12"/>
  <c r="G17" i="12"/>
  <c r="G13" i="12"/>
  <c r="M12" i="12"/>
  <c r="M10" i="12" s="1"/>
  <c r="G38" i="12"/>
  <c r="H44" i="1"/>
  <c r="I21" i="1"/>
  <c r="J28" i="1"/>
  <c r="J26" i="1"/>
  <c r="G38" i="1"/>
  <c r="F38" i="1"/>
  <c r="J23" i="1"/>
  <c r="J24" i="1"/>
  <c r="J25" i="1"/>
  <c r="J27" i="1"/>
  <c r="E24" i="1"/>
  <c r="E26" i="1"/>
  <c r="J60" i="1" l="1"/>
  <c r="J43" i="1"/>
  <c r="J41" i="1"/>
  <c r="J40" i="1"/>
  <c r="J42" i="1"/>
  <c r="G24" i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Šárka Pavlíková</author>
  </authors>
  <commentList>
    <comment ref="S6" authorId="0" shapeId="0" xr:uid="{4CA97322-22A2-43A5-8312-9A2225A04CF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593272-0283-451B-B595-9097945F604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Šárka Pavlíková</author>
  </authors>
  <commentList>
    <comment ref="S6" authorId="0" shapeId="0" xr:uid="{AA5A836D-FD5B-40A2-85D0-A5D2467EFB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0D2565-9C69-4872-AEDA-0D4E2D6553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Šárka Pavlíková</author>
  </authors>
  <commentList>
    <comment ref="S6" authorId="0" shapeId="0" xr:uid="{59B46E46-1BF2-45CC-AC28-4738CA21C0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26002C-2A3A-4710-8754-0514057F5E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<sst xmlns="http://schemas.openxmlformats.org/spreadsheetml/2006/main" count="894" uniqueCount="252">
  <si>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</si>
  <si>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</si>
  <si>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</si>
  <si>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</si>
  <si>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</si>
  <si>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</si>
  <si>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</si>
  <si>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</si>
  <si>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</si>
  <si>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</si>
  <si>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</si>
  <si>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</si>
  <si>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</si>
  <si>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</si>
  <si>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</si>
  <si>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</si>
  <si>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</si>
  <si>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</si>
  <si>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</si>
  <si>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</si>
  <si>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</si>
  <si>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</si>
  <si>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</si>
  <si>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</si>
  <si>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</si>
  <si>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</si>
  <si>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</si>
  <si>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</si>
  <si>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</si>
  <si>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</si>
  <si>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</si>
  <si>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</si>
  <si>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</si>
  <si>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</si>
  <si>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</si>
  <si>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</si>
  <si>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</si>
  <si>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</si>
  <si>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</si>
  <si>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</si>
  <si>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</si>
  <si>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</si>
  <si>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</si>
  <si>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Město Hodonín</t>
  </si>
  <si>
    <t>Masarykovo nám. 53/1</t>
  </si>
  <si>
    <t>Hodonín</t>
  </si>
  <si>
    <t>69501</t>
  </si>
  <si>
    <t>00284891</t>
  </si>
  <si>
    <t>CZ699001303</t>
  </si>
  <si>
    <t>Stavba</t>
  </si>
  <si>
    <t>01</t>
  </si>
  <si>
    <t>Střecha</t>
  </si>
  <si>
    <t>Střecha A3</t>
  </si>
  <si>
    <t>Střecha A7</t>
  </si>
  <si>
    <t>Bleskosvod-střecha A3 a A7</t>
  </si>
  <si>
    <t>Celkem za stavbu</t>
  </si>
  <si>
    <t>CZK</t>
  </si>
  <si>
    <t>Rekapitulace dílů</t>
  </si>
  <si>
    <t>Typ dílu</t>
  </si>
  <si>
    <t>21-M</t>
  </si>
  <si>
    <t>Elektromontáže</t>
  </si>
  <si>
    <t>94</t>
  </si>
  <si>
    <t>Lešení a stavební výtahy</t>
  </si>
  <si>
    <t>O01</t>
  </si>
  <si>
    <t>Ostatní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</si>
  <si>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</si>
  <si>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</si>
  <si>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</si>
  <si>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</si>
  <si>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</si>
  <si>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</si>
  <si>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</si>
  <si>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</si>
  <si>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</si>
  <si>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</si>
  <si>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</si>
  <si>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</si>
  <si>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</si>
  <si>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</si>
  <si>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</si>
  <si>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</si>
  <si>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</si>
  <si>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</si>
  <si>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</si>
  <si>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</si>
  <si>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</si>
  <si>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</si>
  <si>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</si>
  <si>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</si>
  <si>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</si>
  <si>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</si>
  <si>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</si>
  <si>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</si>
  <si>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</si>
  <si>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</si>
  <si>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</si>
  <si>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</si>
  <si>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</si>
  <si>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</si>
  <si>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</si>
  <si>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</si>
  <si>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</si>
  <si>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</si>
  <si>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</si>
  <si>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</si>
  <si>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941955003R00</t>
  </si>
  <si>
    <t>Lešení-pránájem, montáž, demontáž, doprava</t>
  </si>
  <si>
    <t>kpl</t>
  </si>
  <si>
    <t>RTS 18/ I</t>
  </si>
  <si>
    <t>Indiv</t>
  </si>
  <si>
    <t>Práce</t>
  </si>
  <si>
    <t>POL1_</t>
  </si>
  <si>
    <t>711130202R00</t>
  </si>
  <si>
    <t>Odstranění asfaltové lepenky na sucho</t>
  </si>
  <si>
    <t>m2</t>
  </si>
  <si>
    <t>998711202R00</t>
  </si>
  <si>
    <t>Přesun hmot pro izolace proti vodě, výšky do 12 m</t>
  </si>
  <si>
    <t>Přesun hmot</t>
  </si>
  <si>
    <t>POL7_</t>
  </si>
  <si>
    <t>762342204RT2</t>
  </si>
  <si>
    <t>Montáž kontralatí přibitím včetně dodávky řeziva, latě 3/5 cm</t>
  </si>
  <si>
    <t>762342203RT2</t>
  </si>
  <si>
    <t>Montáž laťování střech, vzdálenost latí 22 - 36 cm včetně dodávky řeziva, latě 3/5 cm</t>
  </si>
  <si>
    <t>998762202R00</t>
  </si>
  <si>
    <t>Přesun hmot pro tesařské konstrukce, výšky do 12 m</t>
  </si>
  <si>
    <t>764323220R00</t>
  </si>
  <si>
    <t>Okapnice z Pz plechu rš 250mm, K15</t>
  </si>
  <si>
    <t>m</t>
  </si>
  <si>
    <t>764391210R00</t>
  </si>
  <si>
    <t>Závětrná lišta z Pz plechu, rš 250 mm, K11</t>
  </si>
  <si>
    <t>764396230R00</t>
  </si>
  <si>
    <t>Přítlačná dilatační lišta z Pz plechu rš 100mm, K16</t>
  </si>
  <si>
    <t>764905101RT4</t>
  </si>
  <si>
    <t>D+M krytina z trapéz.plechů,na dřevo</t>
  </si>
  <si>
    <t>764816420R00</t>
  </si>
  <si>
    <t>Okapnice z lakovaného Pz plechu, rš 250 mm, K20</t>
  </si>
  <si>
    <t>Kalkul</t>
  </si>
  <si>
    <t>764813120R00</t>
  </si>
  <si>
    <t>Lemování zdí z lakovaného Pz plechu, rš 200 mm, K12</t>
  </si>
  <si>
    <t>764321820R00</t>
  </si>
  <si>
    <t>Demontáž oplechování úžlabí z měděného plechu rš 350mm</t>
  </si>
  <si>
    <t>764331832R00</t>
  </si>
  <si>
    <t>Demontáž lemování stěn měděným plechem rš 250mm</t>
  </si>
  <si>
    <t>764339840R00</t>
  </si>
  <si>
    <t>Demontáž lemování komínového tělesa z měděného plechu</t>
  </si>
  <si>
    <t>ks</t>
  </si>
  <si>
    <t>764292611R001</t>
  </si>
  <si>
    <t>Oplechování hřebene z Pz plechu rš 330mm, K21</t>
  </si>
  <si>
    <t>Vlastní</t>
  </si>
  <si>
    <t>764321220R001</t>
  </si>
  <si>
    <t>Oplechování úžlabí Pz plechem rš 500mm, K17</t>
  </si>
  <si>
    <t>764331832R001</t>
  </si>
  <si>
    <t>Demontáž lemování mansardy z měděného plechu rš 320mm</t>
  </si>
  <si>
    <t>764334850R001</t>
  </si>
  <si>
    <t>Demontáž u atiky pozinkovaným plechem s nátěrem rš 500mm</t>
  </si>
  <si>
    <t>764339230R001</t>
  </si>
  <si>
    <t>Lemování stávajícíh prostupů z Pz, K14</t>
  </si>
  <si>
    <t>764339230R0011</t>
  </si>
  <si>
    <t>Lemování z Pz, komínů, K13</t>
  </si>
  <si>
    <t>764339840R001</t>
  </si>
  <si>
    <t>Demontáž lemování stávajících prostupů</t>
  </si>
  <si>
    <t>764339840R002</t>
  </si>
  <si>
    <t>Demontáž přítlačné dilatační lišty z měděného plechu rš 300mm</t>
  </si>
  <si>
    <t>764813120R001</t>
  </si>
  <si>
    <t>Lemování stěny z Pz plechu rš 200mm, K18</t>
  </si>
  <si>
    <t>764R00100</t>
  </si>
  <si>
    <t>Demontáž stávajícíh větracích průduchů</t>
  </si>
  <si>
    <t>998764202R00</t>
  </si>
  <si>
    <t>Přesun hmot pro klempířské konstr., výšky do 12 m</t>
  </si>
  <si>
    <t>765361810R00</t>
  </si>
  <si>
    <t>Demontáž šindelové krytiny, do suti</t>
  </si>
  <si>
    <t>765379112R00</t>
  </si>
  <si>
    <t>Montáž podkladního pásu z odhlečeného bitumenu</t>
  </si>
  <si>
    <t>765513110RT5</t>
  </si>
  <si>
    <t>D+M  krytiny střech 25-45 st. živičným šindelem</t>
  </si>
  <si>
    <t>765799312RL2</t>
  </si>
  <si>
    <t xml:space="preserve">Montáž fólie na bednění přibitím podstřešní difúzní fólie </t>
  </si>
  <si>
    <t>28355331R</t>
  </si>
  <si>
    <t>Pás těsnicí bitumenový</t>
  </si>
  <si>
    <t>SPCM</t>
  </si>
  <si>
    <t>Specifikace</t>
  </si>
  <si>
    <t>POL3_</t>
  </si>
  <si>
    <t>998765202R00</t>
  </si>
  <si>
    <t>Přesun hmot pro krytiny tvrdé, výšky do 12 m</t>
  </si>
  <si>
    <t>979011311R00</t>
  </si>
  <si>
    <t>Shoz - montáž, demontáž, pronájem</t>
  </si>
  <si>
    <t>979981101R00</t>
  </si>
  <si>
    <t>Kontejner, suť bez příměsí, odvoz a likvidace</t>
  </si>
  <si>
    <t>kus</t>
  </si>
  <si>
    <t>VRN1</t>
  </si>
  <si>
    <t>Zařízení staveniště, přesun stavebních kapacit,příprava staveniště,...</t>
  </si>
  <si>
    <t>Soubor</t>
  </si>
  <si>
    <t>VRN</t>
  </si>
  <si>
    <t>POL99_8</t>
  </si>
  <si>
    <t>SUM</t>
  </si>
  <si>
    <t>Poznámky uchazeče k zadání</t>
  </si>
  <si>
    <t>POPUZIV</t>
  </si>
  <si>
    <t>END</t>
  </si>
  <si>
    <t>Demontáž lemování stěn měděným plechem rš 650mm</t>
  </si>
  <si>
    <t>764331832R0011</t>
  </si>
  <si>
    <t>764410230R001</t>
  </si>
  <si>
    <t>Přechodový Pz plech rš 200mm, K22</t>
  </si>
  <si>
    <t>210220101</t>
  </si>
  <si>
    <t>Montáž a demontáž hromosvodného vedení svodových vodičů s podpěrami průměru do 10 mm</t>
  </si>
  <si>
    <t>POL1_1</t>
  </si>
  <si>
    <t>354410770</t>
  </si>
  <si>
    <t>drát průměr 8 mm AlMgSi</t>
  </si>
  <si>
    <t>bm</t>
  </si>
  <si>
    <t>POL3_0</t>
  </si>
  <si>
    <t>354417000</t>
  </si>
  <si>
    <t>podpěry vedení hromosvodu PV1h nerez</t>
  </si>
  <si>
    <t>354417140</t>
  </si>
  <si>
    <t>podpěry vedení hromosvodu PV23 nerez</t>
  </si>
  <si>
    <t>210220221</t>
  </si>
  <si>
    <t>Montáž tyčí jímacích délky do 3 m na konstrukci ocelovou</t>
  </si>
  <si>
    <t>354411130S</t>
  </si>
  <si>
    <t>tyč jímací s rovným koncem JT 3,0 AlMgSi</t>
  </si>
  <si>
    <t>210220231S</t>
  </si>
  <si>
    <t>Montáž pomocných jímačů ze svodového vodiče - délky do 0,6m</t>
  </si>
  <si>
    <t>210220302</t>
  </si>
  <si>
    <t>Montáž svorek SP1, SK, Sz</t>
  </si>
  <si>
    <t>354418750</t>
  </si>
  <si>
    <t>svorka křížová SK pro vodič D6-10 mm</t>
  </si>
  <si>
    <t>354418950</t>
  </si>
  <si>
    <t>svorka připojovací SP1 k připojení kovových částí</t>
  </si>
  <si>
    <t>354419250</t>
  </si>
  <si>
    <t>svorka zkušební SZ pro lano D6-12 mm   FeZn</t>
  </si>
  <si>
    <t>210220303</t>
  </si>
  <si>
    <t>Montáž svorek hromosvodných typu S0 na okapové žlaby</t>
  </si>
  <si>
    <t>354419050</t>
  </si>
  <si>
    <t>svorka připojovací SOc k připojení okapových žlabů</t>
  </si>
  <si>
    <t>210280002</t>
  </si>
  <si>
    <t>Zkoušky a prohlídky el rozvodů a zařízení celková prohlídka pro objem mtž prací do 500 000 Kč</t>
  </si>
  <si>
    <t>210280211</t>
  </si>
  <si>
    <t>Měření zemních odporů zemniče prvního nebo samostatného</t>
  </si>
  <si>
    <t>PM</t>
  </si>
  <si>
    <t>Přidružený materiál</t>
  </si>
  <si>
    <t>PPV</t>
  </si>
  <si>
    <t>Podíl přidružených výkonů</t>
  </si>
  <si>
    <t>OPN</t>
  </si>
  <si>
    <t>POL13_0</t>
  </si>
  <si>
    <t>ZV</t>
  </si>
  <si>
    <t>Zednické výpomoci</t>
  </si>
  <si>
    <t>HZS2221</t>
  </si>
  <si>
    <t>Hodinová zúčtovací sazba elektrikář - demontáž stávající jímací soustavy</t>
  </si>
  <si>
    <t>hod</t>
  </si>
  <si>
    <t>21811</t>
  </si>
  <si>
    <t>Výměna stř. pláště, ZŠ Vančurova Hodonín</t>
  </si>
  <si>
    <t>21811-1</t>
  </si>
  <si>
    <t>21811-2</t>
  </si>
  <si>
    <t>21811-3</t>
  </si>
  <si>
    <t xml:space="preserve"> Výměna stř. pláště, ZŠ Vančurova Hodonín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</si>
</sst>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4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54" zoomScaleNormal="100" zoomScaleSheetLayoutView="75" workbookViewId="0">
      <selection activeCell="B59" sqref="B5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38</v>
      </c>
      <c r="B1" s="89" t="s">
        <v>4</v>
      </c>
      <c r="C1" s="90"/>
      <c r="D1" s="90"/>
      <c r="E1" s="90"/>
      <c r="F1" s="90"/>
      <c r="G1" s="90"/>
      <c r="H1" s="90"/>
      <c r="I1" s="90"/>
      <c r="J1" s="91"/>
    </row>
    <row r="2" spans="1:15" ht="36" customHeight="1" x14ac:dyDescent="0.2">
      <c r="A2" s="3"/>
      <c r="B2" s="103" t="s">
        <v>24</v>
      </c>
      <c r="C2" s="104"/>
      <c r="D2" s="105" t="s">
        <v>246</v>
      </c>
      <c r="E2" s="106" t="s">
        <v>247</v>
      </c>
      <c r="F2" s="107"/>
      <c r="G2" s="107"/>
      <c r="H2" s="107"/>
      <c r="I2" s="107"/>
      <c r="J2" s="108"/>
      <c r="O2" s="2"/>
    </row>
    <row r="3" spans="1:15" ht="27" hidden="1" customHeight="1" x14ac:dyDescent="0.2">
      <c r="A3" s="3"/>
      <c r="B3" s="109"/>
      <c r="C3" s="104"/>
      <c r="D3" s="110"/>
      <c r="E3" s="111"/>
      <c r="F3" s="112"/>
      <c r="G3" s="112"/>
      <c r="H3" s="112"/>
      <c r="I3" s="112"/>
      <c r="J3" s="113"/>
    </row>
    <row r="4" spans="1:15" ht="23.25" customHeight="1" x14ac:dyDescent="0.2">
      <c r="A4" s="3"/>
      <c r="B4" s="114"/>
      <c r="C4" s="115"/>
      <c r="D4" s="116"/>
      <c r="E4" s="117"/>
      <c r="F4" s="117"/>
      <c r="G4" s="117"/>
      <c r="H4" s="117"/>
      <c r="I4" s="117"/>
      <c r="J4" s="118"/>
    </row>
    <row r="5" spans="1:15" ht="24" customHeight="1" x14ac:dyDescent="0.2">
      <c r="A5" s="3"/>
      <c r="B5" s="44" t="s">
        <v>23</v>
      </c>
      <c r="C5" s="4"/>
      <c r="D5" s="119" t="s">
        <v>43</v>
      </c>
      <c r="E5" s="24"/>
      <c r="F5" s="24"/>
      <c r="G5" s="24"/>
      <c r="H5" s="26" t="s">
        <v>42</v>
      </c>
      <c r="I5" s="119" t="s">
        <v>47</v>
      </c>
      <c r="J5" s="10"/>
    </row>
    <row r="6" spans="1:15" ht="15.75" customHeight="1" x14ac:dyDescent="0.2">
      <c r="A6" s="3"/>
      <c r="B6" s="38"/>
      <c r="C6" s="24"/>
      <c r="D6" s="119" t="s">
        <v>44</v>
      </c>
      <c r="E6" s="24"/>
      <c r="F6" s="24"/>
      <c r="G6" s="24"/>
      <c r="H6" s="26" t="s">
        <v>36</v>
      </c>
      <c r="I6" s="119" t="s">
        <v>48</v>
      </c>
      <c r="J6" s="10"/>
    </row>
    <row r="7" spans="1:15" ht="15.75" customHeight="1" x14ac:dyDescent="0.2">
      <c r="A7" s="3"/>
      <c r="B7" s="39"/>
      <c r="C7" s="25"/>
      <c r="D7" s="121" t="s">
        <v>46</v>
      </c>
      <c r="E7" s="120" t="s">
        <v>45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21</v>
      </c>
      <c r="C8" s="4"/>
      <c r="D8" s="32"/>
      <c r="E8" s="4"/>
      <c r="F8" s="4"/>
      <c r="G8" s="42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20</v>
      </c>
      <c r="C11" s="4"/>
      <c r="D11" s="122"/>
      <c r="E11" s="122"/>
      <c r="F11" s="122"/>
      <c r="G11" s="122"/>
      <c r="H11" s="26" t="s">
        <v>42</v>
      </c>
      <c r="I11" s="127"/>
      <c r="J11" s="10"/>
    </row>
    <row r="12" spans="1:15" ht="15.75" customHeight="1" x14ac:dyDescent="0.2">
      <c r="A12" s="3"/>
      <c r="B12" s="38"/>
      <c r="C12" s="24"/>
      <c r="D12" s="123"/>
      <c r="E12" s="123"/>
      <c r="F12" s="123"/>
      <c r="G12" s="123"/>
      <c r="H12" s="26" t="s">
        <v>36</v>
      </c>
      <c r="I12" s="127"/>
      <c r="J12" s="10"/>
    </row>
    <row r="13" spans="1:15" ht="15.75" customHeight="1" x14ac:dyDescent="0.2">
      <c r="A13" s="3"/>
      <c r="B13" s="39"/>
      <c r="C13" s="25"/>
      <c r="D13" s="126"/>
      <c r="E13" s="124"/>
      <c r="F13" s="125"/>
      <c r="G13" s="125"/>
      <c r="H13" s="27"/>
      <c r="I13" s="31"/>
      <c r="J13" s="48"/>
    </row>
    <row r="14" spans="1:15" ht="24" hidden="1" customHeight="1" x14ac:dyDescent="0.2">
      <c r="A14" s="3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34</v>
      </c>
      <c r="C15" s="69"/>
      <c r="D15" s="50"/>
      <c r="E15" s="95"/>
      <c r="F15" s="95"/>
      <c r="G15" s="96"/>
      <c r="H15" s="96"/>
      <c r="I15" s="96" t="s">
        <v>31</v>
      </c>
      <c r="J15" s="97"/>
    </row>
    <row r="16" spans="1:15" ht="23.25" customHeight="1" x14ac:dyDescent="0.2">
      <c r="A16" s="190" t="s">
        <v>26</v>
      </c>
      <c r="B16" s="54" t="s">
        <v>26</v>
      </c>
      <c r="C16" s="55"/>
      <c r="D16" s="56"/>
      <c r="E16" s="82"/>
      <c r="F16" s="83"/>
      <c r="G16" s="82"/>
      <c r="H16" s="83"/>
      <c r="I16" s="82">
        <f>SUMIF(F51:F59,A16,I51:I59)+SUMIF(F51:F59,"PSU",I51:I59)</f>
        <v>0</v>
      </c>
      <c r="J16" s="84"/>
    </row>
    <row r="17" spans="1:10" ht="23.25" customHeight="1" x14ac:dyDescent="0.2">
      <c r="A17" s="190" t="s">
        <v>27</v>
      </c>
      <c r="B17" s="54" t="s">
        <v>27</v>
      </c>
      <c r="C17" s="55"/>
      <c r="D17" s="56"/>
      <c r="E17" s="82"/>
      <c r="F17" s="83"/>
      <c r="G17" s="82"/>
      <c r="H17" s="83"/>
      <c r="I17" s="82">
        <f>SUMIF(F51:F59,A17,I51:I59)</f>
        <v>0</v>
      </c>
      <c r="J17" s="84"/>
    </row>
    <row r="18" spans="1:10" ht="23.25" customHeight="1" x14ac:dyDescent="0.2">
      <c r="A18" s="190" t="s">
        <v>28</v>
      </c>
      <c r="B18" s="54" t="s">
        <v>28</v>
      </c>
      <c r="C18" s="55"/>
      <c r="D18" s="56"/>
      <c r="E18" s="82"/>
      <c r="F18" s="83"/>
      <c r="G18" s="82"/>
      <c r="H18" s="83"/>
      <c r="I18" s="82">
        <f>SUMIF(F51:F59,A18,I51:I59)</f>
        <v>0</v>
      </c>
      <c r="J18" s="84"/>
    </row>
    <row r="19" spans="1:10" ht="23.25" customHeight="1" x14ac:dyDescent="0.2">
      <c r="A19" s="190" t="s">
        <v>76</v>
      </c>
      <c r="B19" s="54" t="s">
        <v>29</v>
      </c>
      <c r="C19" s="55"/>
      <c r="D19" s="56"/>
      <c r="E19" s="82"/>
      <c r="F19" s="83"/>
      <c r="G19" s="82"/>
      <c r="H19" s="83"/>
      <c r="I19" s="82">
        <f>SUMIF(F51:F59,A19,I51:I59)</f>
        <v>0</v>
      </c>
      <c r="J19" s="84"/>
    </row>
    <row r="20" spans="1:10" ht="23.25" customHeight="1" x14ac:dyDescent="0.2">
      <c r="A20" s="190" t="s">
        <v>77</v>
      </c>
      <c r="B20" s="54" t="s">
        <v>30</v>
      </c>
      <c r="C20" s="55"/>
      <c r="D20" s="56"/>
      <c r="E20" s="82"/>
      <c r="F20" s="83"/>
      <c r="G20" s="82"/>
      <c r="H20" s="83"/>
      <c r="I20" s="82">
        <f>SUMIF(F51:F59,A20,I51:I59)</f>
        <v>0</v>
      </c>
      <c r="J20" s="84"/>
    </row>
    <row r="21" spans="1:10" ht="23.25" customHeight="1" x14ac:dyDescent="0.2">
      <c r="A21" s="3"/>
      <c r="B21" s="71" t="s">
        <v>31</v>
      </c>
      <c r="C21" s="72"/>
      <c r="D21" s="73"/>
      <c r="E21" s="85"/>
      <c r="F21" s="98"/>
      <c r="G21" s="85"/>
      <c r="H21" s="98"/>
      <c r="I21" s="85">
        <f>SUM(I16:J20)</f>
        <v>0</v>
      </c>
      <c r="J21" s="86"/>
    </row>
    <row r="22" spans="1:10" ht="33" customHeight="1" x14ac:dyDescent="0.2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80">
        <f>ZakladDPHSniVypocet</f>
        <v>0</v>
      </c>
      <c r="H23" s="81"/>
      <c r="I23" s="81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78">
        <f>A23</f>
        <v>0</v>
      </c>
      <c r="H24" s="79"/>
      <c r="I24" s="79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80">
        <f>ZakladDPHZaklVypocet</f>
        <v>0</v>
      </c>
      <c r="H25" s="81"/>
      <c r="I25" s="81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92">
        <f>A25</f>
        <v>0</v>
      </c>
      <c r="H26" s="93"/>
      <c r="I26" s="93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94">
        <f>CenaCelkem-(ZakladDPHSni+DPHSni+ZakladDPHZakl+DPHZakl)</f>
        <v>0</v>
      </c>
      <c r="H27" s="94"/>
      <c r="I27" s="94"/>
      <c r="J27" s="60" t="str">
        <f t="shared" si="0"/>
        <v>CZK</v>
      </c>
    </row>
    <row r="28" spans="1:10" ht="27.75" hidden="1" customHeight="1" thickBot="1" x14ac:dyDescent="0.25">
      <c r="A28" s="3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3" t="s">
        <v>37</v>
      </c>
      <c r="C29" s="169"/>
      <c r="D29" s="169"/>
      <c r="E29" s="169"/>
      <c r="F29" s="169"/>
      <c r="G29" s="170">
        <f>IF(A29&gt;50, ROUNDUP(A27, 0), ROUNDDOWN(A27, 0))</f>
        <v>0</v>
      </c>
      <c r="H29" s="170"/>
      <c r="I29" s="170"/>
      <c r="J29" s="171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/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87"/>
      <c r="E34" s="88"/>
      <c r="F34" s="29"/>
      <c r="G34" s="87"/>
      <c r="H34" s="88"/>
      <c r="I34" s="88"/>
      <c r="J34" s="35"/>
    </row>
    <row r="35" spans="1:10" ht="12.75" customHeight="1" x14ac:dyDescent="0.2">
      <c r="A35" s="3"/>
      <c r="B35" s="3"/>
      <c r="C35" s="4"/>
      <c r="D35" s="77" t="s">
        <v>2</v>
      </c>
      <c r="E35" s="77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3" t="s">
        <v>17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">
      <c r="A38" s="132" t="s">
        <v>39</v>
      </c>
      <c r="B38" s="136" t="s">
        <v>18</v>
      </c>
      <c r="C38" s="137" t="s">
        <v>6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19</v>
      </c>
      <c r="I38" s="140" t="s">
        <v>1</v>
      </c>
      <c r="J38" s="141" t="s">
        <v>0</v>
      </c>
    </row>
    <row r="39" spans="1:10" ht="25.5" hidden="1" customHeight="1" x14ac:dyDescent="0.2">
      <c r="A39" s="132">
        <v>1</v>
      </c>
      <c r="B39" s="142" t="s">
        <v>49</v>
      </c>
      <c r="C39" s="143"/>
      <c r="D39" s="144"/>
      <c r="E39" s="144"/>
      <c r="F39" s="145">
        <f>'21811-1'!AE51+'21811-2'!AE46+'21811-3'!AE30</f>
        <v>0</v>
      </c>
      <c r="G39" s="146">
        <f>'21811-1'!AF51+'21811-2'!AF46+'21811-3'!AF30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2">
        <v>2</v>
      </c>
      <c r="B40" s="149" t="s">
        <v>50</v>
      </c>
      <c r="C40" s="150" t="s">
        <v>51</v>
      </c>
      <c r="D40" s="151"/>
      <c r="E40" s="151"/>
      <c r="F40" s="152">
        <f>'21811-1'!AE51+'21811-2'!AE46+'21811-3'!AE30</f>
        <v>0</v>
      </c>
      <c r="G40" s="153">
        <f>'21811-1'!AF51+'21811-2'!AF46+'21811-3'!AF30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2">
        <v>3</v>
      </c>
      <c r="B41" s="155" t="s">
        <v>248</v>
      </c>
      <c r="C41" s="143" t="s">
        <v>52</v>
      </c>
      <c r="D41" s="144"/>
      <c r="E41" s="144"/>
      <c r="F41" s="156">
        <f>'21811-1'!AE51</f>
        <v>0</v>
      </c>
      <c r="G41" s="147">
        <f>'21811-1'!AF51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">
      <c r="A42" s="132">
        <v>3</v>
      </c>
      <c r="B42" s="155" t="s">
        <v>249</v>
      </c>
      <c r="C42" s="143" t="s">
        <v>53</v>
      </c>
      <c r="D42" s="144"/>
      <c r="E42" s="144"/>
      <c r="F42" s="156">
        <f>'21811-2'!AE46</f>
        <v>0</v>
      </c>
      <c r="G42" s="147">
        <f>'21811-2'!AF46</f>
        <v>0</v>
      </c>
      <c r="H42" s="147">
        <f>(F42*SazbaDPH1/100)+(G42*SazbaDPH2/100)</f>
        <v>0</v>
      </c>
      <c r="I42" s="147">
        <f>F42+G42+H42</f>
        <v>0</v>
      </c>
      <c r="J42" s="148" t="str">
        <f>IF(CenaCelkemVypocet=0,"",I42/CenaCelkemVypocet*100)</f>
        <v/>
      </c>
    </row>
    <row r="43" spans="1:10" ht="25.5" customHeight="1" x14ac:dyDescent="0.2">
      <c r="A43" s="132">
        <v>3</v>
      </c>
      <c r="B43" s="155" t="s">
        <v>250</v>
      </c>
      <c r="C43" s="143" t="s">
        <v>54</v>
      </c>
      <c r="D43" s="144"/>
      <c r="E43" s="144"/>
      <c r="F43" s="156">
        <f>'21811-3'!AE30</f>
        <v>0</v>
      </c>
      <c r="G43" s="147">
        <f>'21811-3'!AF30</f>
        <v>0</v>
      </c>
      <c r="H43" s="147">
        <f>(F43*SazbaDPH1/100)+(G43*SazbaDPH2/100)</f>
        <v>0</v>
      </c>
      <c r="I43" s="147">
        <f>F43+G43+H43</f>
        <v>0</v>
      </c>
      <c r="J43" s="148" t="str">
        <f>IF(CenaCelkemVypocet=0,"",I43/CenaCelkemVypocet*100)</f>
        <v/>
      </c>
    </row>
    <row r="44" spans="1:10" ht="25.5" customHeight="1" x14ac:dyDescent="0.2">
      <c r="A44" s="132"/>
      <c r="B44" s="157" t="s">
        <v>55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8" spans="1:10" ht="15.75" x14ac:dyDescent="0.25">
      <c r="B48" s="172" t="s">
        <v>57</v>
      </c>
    </row>
    <row r="50" spans="1:10" ht="25.5" customHeight="1" x14ac:dyDescent="0.2">
      <c r="A50" s="173"/>
      <c r="B50" s="176" t="s">
        <v>18</v>
      </c>
      <c r="C50" s="176" t="s">
        <v>6</v>
      </c>
      <c r="D50" s="177"/>
      <c r="E50" s="177"/>
      <c r="F50" s="178" t="s">
        <v>58</v>
      </c>
      <c r="G50" s="178"/>
      <c r="H50" s="178"/>
      <c r="I50" s="178" t="s">
        <v>31</v>
      </c>
      <c r="J50" s="178" t="s">
        <v>0</v>
      </c>
    </row>
    <row r="51" spans="1:10" ht="25.5" customHeight="1" x14ac:dyDescent="0.2">
      <c r="A51" s="174"/>
      <c r="B51" s="179" t="s">
        <v>59</v>
      </c>
      <c r="C51" s="180" t="s">
        <v>60</v>
      </c>
      <c r="D51" s="181"/>
      <c r="E51" s="181"/>
      <c r="F51" s="186" t="s">
        <v>26</v>
      </c>
      <c r="G51" s="187"/>
      <c r="H51" s="187"/>
      <c r="I51" s="187">
        <f>'21811-3'!G8</f>
        <v>0</v>
      </c>
      <c r="J51" s="184" t="str">
        <f>IF(I60=0,"",I51/I60*100)</f>
        <v/>
      </c>
    </row>
    <row r="52" spans="1:10" ht="25.5" customHeight="1" x14ac:dyDescent="0.2">
      <c r="A52" s="174"/>
      <c r="B52" s="179" t="s">
        <v>61</v>
      </c>
      <c r="C52" s="180" t="s">
        <v>62</v>
      </c>
      <c r="D52" s="181"/>
      <c r="E52" s="181"/>
      <c r="F52" s="186" t="s">
        <v>26</v>
      </c>
      <c r="G52" s="187"/>
      <c r="H52" s="187"/>
      <c r="I52" s="187">
        <f>'21811-1'!G8+'21811-2'!G8</f>
        <v>0</v>
      </c>
      <c r="J52" s="184" t="str">
        <f>IF(I60=0,"",I52/I60*100)</f>
        <v/>
      </c>
    </row>
    <row r="53" spans="1:10" ht="25.5" customHeight="1" x14ac:dyDescent="0.2">
      <c r="A53" s="174"/>
      <c r="B53" s="179" t="s">
        <v>63</v>
      </c>
      <c r="C53" s="180" t="s">
        <v>64</v>
      </c>
      <c r="D53" s="181"/>
      <c r="E53" s="181"/>
      <c r="F53" s="186" t="s">
        <v>26</v>
      </c>
      <c r="G53" s="187"/>
      <c r="H53" s="187"/>
      <c r="I53" s="187">
        <f>'21811-3'!G27</f>
        <v>0</v>
      </c>
      <c r="J53" s="184" t="str">
        <f>IF(I60=0,"",I53/I60*100)</f>
        <v/>
      </c>
    </row>
    <row r="54" spans="1:10" ht="25.5" customHeight="1" x14ac:dyDescent="0.2">
      <c r="A54" s="174"/>
      <c r="B54" s="179" t="s">
        <v>65</v>
      </c>
      <c r="C54" s="180" t="s">
        <v>66</v>
      </c>
      <c r="D54" s="181"/>
      <c r="E54" s="181"/>
      <c r="F54" s="186" t="s">
        <v>27</v>
      </c>
      <c r="G54" s="187"/>
      <c r="H54" s="187"/>
      <c r="I54" s="187">
        <f>'21811-1'!G10+'21811-2'!G10</f>
        <v>0</v>
      </c>
      <c r="J54" s="184" t="str">
        <f>IF(I60=0,"",I54/I60*100)</f>
        <v/>
      </c>
    </row>
    <row r="55" spans="1:10" ht="25.5" customHeight="1" x14ac:dyDescent="0.2">
      <c r="A55" s="174"/>
      <c r="B55" s="179" t="s">
        <v>67</v>
      </c>
      <c r="C55" s="180" t="s">
        <v>68</v>
      </c>
      <c r="D55" s="181"/>
      <c r="E55" s="181"/>
      <c r="F55" s="186" t="s">
        <v>27</v>
      </c>
      <c r="G55" s="187"/>
      <c r="H55" s="187"/>
      <c r="I55" s="187">
        <f>'21811-1'!G13+'21811-2'!G13</f>
        <v>0</v>
      </c>
      <c r="J55" s="184" t="str">
        <f>IF(I60=0,"",I55/I60*100)</f>
        <v/>
      </c>
    </row>
    <row r="56" spans="1:10" ht="25.5" customHeight="1" x14ac:dyDescent="0.2">
      <c r="A56" s="174"/>
      <c r="B56" s="179" t="s">
        <v>69</v>
      </c>
      <c r="C56" s="180" t="s">
        <v>70</v>
      </c>
      <c r="D56" s="181"/>
      <c r="E56" s="181"/>
      <c r="F56" s="186" t="s">
        <v>27</v>
      </c>
      <c r="G56" s="187"/>
      <c r="H56" s="187"/>
      <c r="I56" s="187">
        <f>'21811-1'!G17+'21811-2'!G17</f>
        <v>0</v>
      </c>
      <c r="J56" s="184" t="str">
        <f>IF(I60=0,"",I56/I60*100)</f>
        <v/>
      </c>
    </row>
    <row r="57" spans="1:10" ht="25.5" customHeight="1" x14ac:dyDescent="0.2">
      <c r="A57" s="174"/>
      <c r="B57" s="179" t="s">
        <v>71</v>
      </c>
      <c r="C57" s="180" t="s">
        <v>72</v>
      </c>
      <c r="D57" s="181"/>
      <c r="E57" s="181"/>
      <c r="F57" s="186" t="s">
        <v>27</v>
      </c>
      <c r="G57" s="187"/>
      <c r="H57" s="187"/>
      <c r="I57" s="187">
        <f>'21811-1'!G38+'21811-2'!G33</f>
        <v>0</v>
      </c>
      <c r="J57" s="184" t="str">
        <f>IF(I60=0,"",I57/I60*100)</f>
        <v/>
      </c>
    </row>
    <row r="58" spans="1:10" ht="25.5" customHeight="1" x14ac:dyDescent="0.2">
      <c r="A58" s="174"/>
      <c r="B58" s="179" t="s">
        <v>73</v>
      </c>
      <c r="C58" s="180" t="s">
        <v>74</v>
      </c>
      <c r="D58" s="181"/>
      <c r="E58" s="181"/>
      <c r="F58" s="186" t="s">
        <v>75</v>
      </c>
      <c r="G58" s="187"/>
      <c r="H58" s="187"/>
      <c r="I58" s="187">
        <f>'21811-1'!G45+'21811-2'!G40</f>
        <v>0</v>
      </c>
      <c r="J58" s="184" t="str">
        <f>IF(I60=0,"",I58/I60*100)</f>
        <v/>
      </c>
    </row>
    <row r="59" spans="1:10" ht="25.5" customHeight="1" x14ac:dyDescent="0.2">
      <c r="A59" s="174"/>
      <c r="B59" s="179" t="s">
        <v>76</v>
      </c>
      <c r="C59" s="180" t="s">
        <v>29</v>
      </c>
      <c r="D59" s="181"/>
      <c r="E59" s="181"/>
      <c r="F59" s="186" t="s">
        <v>76</v>
      </c>
      <c r="G59" s="187"/>
      <c r="H59" s="187"/>
      <c r="I59" s="187">
        <f>'21811-1'!G48+'21811-2'!G43</f>
        <v>0</v>
      </c>
      <c r="J59" s="184" t="str">
        <f>IF(I60=0,"",I59/I60*100)</f>
        <v/>
      </c>
    </row>
    <row r="60" spans="1:10" ht="25.5" customHeight="1" x14ac:dyDescent="0.2">
      <c r="A60" s="175"/>
      <c r="B60" s="182" t="s">
        <v>1</v>
      </c>
      <c r="C60" s="182"/>
      <c r="D60" s="183"/>
      <c r="E60" s="183"/>
      <c r="F60" s="188"/>
      <c r="G60" s="189"/>
      <c r="H60" s="189"/>
      <c r="I60" s="189">
        <f>SUM(I51:I59)</f>
        <v>0</v>
      </c>
      <c r="J60" s="185">
        <f>SUM(J51:J59)</f>
        <v>0</v>
      </c>
    </row>
    <row r="61" spans="1:10" x14ac:dyDescent="0.2">
      <c r="F61" s="130"/>
      <c r="G61" s="129"/>
      <c r="H61" s="130"/>
      <c r="I61" s="129"/>
      <c r="J61" s="131"/>
    </row>
    <row r="62" spans="1:10" x14ac:dyDescent="0.2">
      <c r="F62" s="130"/>
      <c r="G62" s="129"/>
      <c r="H62" s="130"/>
      <c r="I62" s="129"/>
      <c r="J62" s="131"/>
    </row>
    <row r="63" spans="1:10" x14ac:dyDescent="0.2">
      <c r="F63" s="130"/>
      <c r="G63" s="129"/>
      <c r="H63" s="130"/>
      <c r="I63" s="129"/>
      <c r="J63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9" t="s">
        <v>7</v>
      </c>
      <c r="B1" s="99"/>
      <c r="C1" s="100"/>
      <c r="D1" s="99"/>
      <c r="E1" s="99"/>
      <c r="F1" s="99"/>
      <c r="G1" s="99"/>
    </row>
    <row r="2" spans="1:7" ht="24.95" customHeight="1" x14ac:dyDescent="0.2">
      <c r="A2" s="75" t="s">
        <v>8</v>
      </c>
      <c r="B2" s="74"/>
      <c r="C2" s="101"/>
      <c r="D2" s="101"/>
      <c r="E2" s="101"/>
      <c r="F2" s="101"/>
      <c r="G2" s="102"/>
    </row>
    <row r="3" spans="1:7" ht="24.95" customHeight="1" x14ac:dyDescent="0.2">
      <c r="A3" s="75" t="s">
        <v>9</v>
      </c>
      <c r="B3" s="74"/>
      <c r="C3" s="101"/>
      <c r="D3" s="101"/>
      <c r="E3" s="101"/>
      <c r="F3" s="101"/>
      <c r="G3" s="102"/>
    </row>
    <row r="4" spans="1:7" ht="24.95" customHeight="1" x14ac:dyDescent="0.2">
      <c r="A4" s="75" t="s">
        <v>10</v>
      </c>
      <c r="B4" s="74"/>
      <c r="C4" s="101"/>
      <c r="D4" s="101"/>
      <c r="E4" s="101"/>
      <c r="F4" s="101"/>
      <c r="G4" s="102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5F59-EA87-462D-A1FD-A96DBDE58D49}">
  <sheetPr>
    <outlinePr summaryBelow="0"/>
  </sheetPr>
  <dimension ref="A1:BH5000"/>
  <sheetViews>
    <sheetView workbookViewId="0">
      <pane ySplit="7" topLeftCell="A35" activePane="bottomLeft" state="frozen"/>
      <selection pane="bottomLeft" activeCell="B4" sqref="B4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2" t="s">
        <v>7</v>
      </c>
      <c r="B1" s="192"/>
      <c r="C1" s="192"/>
      <c r="D1" s="192"/>
      <c r="E1" s="192"/>
      <c r="F1" s="192"/>
      <c r="G1" s="192"/>
      <c r="AG1" t="s">
        <v>78</v>
      </c>
    </row>
    <row r="2" spans="1:60" ht="24.95" customHeight="1" x14ac:dyDescent="0.2">
      <c r="A2" s="193" t="s">
        <v>8</v>
      </c>
      <c r="B2" s="74" t="s">
        <v>246</v>
      </c>
      <c r="C2" s="196" t="s">
        <v>251</v>
      </c>
      <c r="D2" s="194"/>
      <c r="E2" s="194"/>
      <c r="F2" s="194"/>
      <c r="G2" s="195"/>
      <c r="AG2" t="s">
        <v>79</v>
      </c>
    </row>
    <row r="3" spans="1:60" ht="24.95" customHeight="1" x14ac:dyDescent="0.2">
      <c r="A3" s="193" t="s">
        <v>9</v>
      </c>
      <c r="B3" s="74" t="s">
        <v>50</v>
      </c>
      <c r="C3" s="196" t="s">
        <v>51</v>
      </c>
      <c r="D3" s="194"/>
      <c r="E3" s="194"/>
      <c r="F3" s="194"/>
      <c r="G3" s="195"/>
      <c r="AC3" s="128" t="s">
        <v>79</v>
      </c>
      <c r="AG3" t="s">
        <v>80</v>
      </c>
    </row>
    <row r="4" spans="1:60" ht="24.95" customHeight="1" x14ac:dyDescent="0.2">
      <c r="A4" s="197" t="s">
        <v>10</v>
      </c>
      <c r="B4" s="198" t="s">
        <v>248</v>
      </c>
      <c r="C4" s="199" t="s">
        <v>52</v>
      </c>
      <c r="D4" s="200"/>
      <c r="E4" s="200"/>
      <c r="F4" s="200"/>
      <c r="G4" s="201"/>
      <c r="AG4" t="s">
        <v>81</v>
      </c>
    </row>
    <row r="5" spans="1:60" x14ac:dyDescent="0.2">
      <c r="D5" s="191"/>
    </row>
    <row r="6" spans="1:60" ht="38.25" x14ac:dyDescent="0.2">
      <c r="A6" s="203" t="s">
        <v>82</v>
      </c>
      <c r="B6" s="205" t="s">
        <v>83</v>
      </c>
      <c r="C6" s="205" t="s">
        <v>84</v>
      </c>
      <c r="D6" s="204" t="s">
        <v>85</v>
      </c>
      <c r="E6" s="203" t="s">
        <v>86</v>
      </c>
      <c r="F6" s="202" t="s">
        <v>87</v>
      </c>
      <c r="G6" s="203" t="s">
        <v>31</v>
      </c>
      <c r="H6" s="206" t="s">
        <v>32</v>
      </c>
      <c r="I6" s="206" t="s">
        <v>88</v>
      </c>
      <c r="J6" s="206" t="s">
        <v>33</v>
      </c>
      <c r="K6" s="206" t="s">
        <v>89</v>
      </c>
      <c r="L6" s="206" t="s">
        <v>90</v>
      </c>
      <c r="M6" s="206" t="s">
        <v>91</v>
      </c>
      <c r="N6" s="206" t="s">
        <v>92</v>
      </c>
      <c r="O6" s="206" t="s">
        <v>93</v>
      </c>
      <c r="P6" s="206" t="s">
        <v>94</v>
      </c>
      <c r="Q6" s="206" t="s">
        <v>95</v>
      </c>
      <c r="R6" s="206" t="s">
        <v>96</v>
      </c>
      <c r="S6" s="206" t="s">
        <v>97</v>
      </c>
      <c r="T6" s="206" t="s">
        <v>98</v>
      </c>
      <c r="U6" s="206" t="s">
        <v>99</v>
      </c>
      <c r="V6" s="206" t="s">
        <v>100</v>
      </c>
      <c r="W6" s="206" t="s">
        <v>101</v>
      </c>
      <c r="X6" s="206" t="s">
        <v>102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30" t="s">
        <v>103</v>
      </c>
      <c r="B8" s="231" t="s">
        <v>61</v>
      </c>
      <c r="C8" s="250" t="s">
        <v>62</v>
      </c>
      <c r="D8" s="232"/>
      <c r="E8" s="233"/>
      <c r="F8" s="234"/>
      <c r="G8" s="235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0.01</v>
      </c>
      <c r="P8" s="229"/>
      <c r="Q8" s="229">
        <f>SUM(Q9:Q9)</f>
        <v>0</v>
      </c>
      <c r="R8" s="229"/>
      <c r="S8" s="229"/>
      <c r="T8" s="229"/>
      <c r="U8" s="229"/>
      <c r="V8" s="229">
        <f>SUM(V9:V9)</f>
        <v>0.26</v>
      </c>
      <c r="W8" s="229"/>
      <c r="X8" s="229"/>
      <c r="AG8" t="s">
        <v>104</v>
      </c>
    </row>
    <row r="9" spans="1:60" outlineLevel="1" x14ac:dyDescent="0.2">
      <c r="A9" s="242">
        <v>1</v>
      </c>
      <c r="B9" s="243" t="s">
        <v>105</v>
      </c>
      <c r="C9" s="251" t="s">
        <v>106</v>
      </c>
      <c r="D9" s="244" t="s">
        <v>107</v>
      </c>
      <c r="E9" s="245">
        <v>1</v>
      </c>
      <c r="F9" s="246"/>
      <c r="G9" s="247">
        <f>ROUND(E9*F9,2)</f>
        <v>0</v>
      </c>
      <c r="H9" s="228"/>
      <c r="I9" s="227">
        <f>ROUND(E9*H9,2)</f>
        <v>0</v>
      </c>
      <c r="J9" s="228"/>
      <c r="K9" s="227">
        <f>ROUND(E9*J9,2)</f>
        <v>0</v>
      </c>
      <c r="L9" s="227">
        <v>21</v>
      </c>
      <c r="M9" s="227">
        <f>G9*(1+L9/100)</f>
        <v>0</v>
      </c>
      <c r="N9" s="227">
        <v>5.9200000000000008E-3</v>
      </c>
      <c r="O9" s="227">
        <f>ROUND(E9*N9,2)</f>
        <v>0.01</v>
      </c>
      <c r="P9" s="227">
        <v>0</v>
      </c>
      <c r="Q9" s="227">
        <f>ROUND(E9*P9,2)</f>
        <v>0</v>
      </c>
      <c r="R9" s="227"/>
      <c r="S9" s="227" t="s">
        <v>108</v>
      </c>
      <c r="T9" s="227" t="s">
        <v>109</v>
      </c>
      <c r="U9" s="227">
        <v>0.26</v>
      </c>
      <c r="V9" s="227">
        <f>ROUND(E9*U9,2)</f>
        <v>0.26</v>
      </c>
      <c r="W9" s="227"/>
      <c r="X9" s="227" t="s">
        <v>110</v>
      </c>
      <c r="Y9" s="207"/>
      <c r="Z9" s="207"/>
      <c r="AA9" s="207"/>
      <c r="AB9" s="207"/>
      <c r="AC9" s="207"/>
      <c r="AD9" s="207"/>
      <c r="AE9" s="207"/>
      <c r="AF9" s="207"/>
      <c r="AG9" s="207" t="s">
        <v>111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x14ac:dyDescent="0.2">
      <c r="A10" s="230" t="s">
        <v>103</v>
      </c>
      <c r="B10" s="231" t="s">
        <v>65</v>
      </c>
      <c r="C10" s="250" t="s">
        <v>66</v>
      </c>
      <c r="D10" s="232"/>
      <c r="E10" s="233"/>
      <c r="F10" s="234"/>
      <c r="G10" s="235">
        <f>SUMIF(AG11:AG12,"&lt;&gt;NOR",G11:G12)</f>
        <v>0</v>
      </c>
      <c r="H10" s="229"/>
      <c r="I10" s="229">
        <f>SUM(I11:I12)</f>
        <v>0</v>
      </c>
      <c r="J10" s="229"/>
      <c r="K10" s="229">
        <f>SUM(K11:K12)</f>
        <v>0</v>
      </c>
      <c r="L10" s="229"/>
      <c r="M10" s="229">
        <f>SUM(M11:M12)</f>
        <v>0</v>
      </c>
      <c r="N10" s="229"/>
      <c r="O10" s="229">
        <f>SUM(O11:O12)</f>
        <v>0</v>
      </c>
      <c r="P10" s="229"/>
      <c r="Q10" s="229">
        <f>SUM(Q11:Q12)</f>
        <v>6.3</v>
      </c>
      <c r="R10" s="229"/>
      <c r="S10" s="229"/>
      <c r="T10" s="229"/>
      <c r="U10" s="229"/>
      <c r="V10" s="229">
        <f>SUM(V11:V12)</f>
        <v>25.91</v>
      </c>
      <c r="W10" s="229"/>
      <c r="X10" s="229"/>
      <c r="AG10" t="s">
        <v>104</v>
      </c>
    </row>
    <row r="11" spans="1:60" outlineLevel="1" x14ac:dyDescent="0.2">
      <c r="A11" s="236">
        <v>2</v>
      </c>
      <c r="B11" s="237" t="s">
        <v>112</v>
      </c>
      <c r="C11" s="252" t="s">
        <v>113</v>
      </c>
      <c r="D11" s="238" t="s">
        <v>114</v>
      </c>
      <c r="E11" s="239">
        <v>664.33500000000004</v>
      </c>
      <c r="F11" s="240"/>
      <c r="G11" s="241">
        <f>ROUND(E11*F11,2)</f>
        <v>0</v>
      </c>
      <c r="H11" s="228"/>
      <c r="I11" s="227">
        <f>ROUND(E11*H11,2)</f>
        <v>0</v>
      </c>
      <c r="J11" s="228"/>
      <c r="K11" s="227">
        <f>ROUND(E11*J11,2)</f>
        <v>0</v>
      </c>
      <c r="L11" s="227">
        <v>21</v>
      </c>
      <c r="M11" s="227">
        <f>G11*(1+L11/100)</f>
        <v>0</v>
      </c>
      <c r="N11" s="227">
        <v>0</v>
      </c>
      <c r="O11" s="227">
        <f>ROUND(E11*N11,2)</f>
        <v>0</v>
      </c>
      <c r="P11" s="227">
        <v>9.4800000000000006E-3</v>
      </c>
      <c r="Q11" s="227">
        <f>ROUND(E11*P11,2)</f>
        <v>6.3</v>
      </c>
      <c r="R11" s="227"/>
      <c r="S11" s="227" t="s">
        <v>108</v>
      </c>
      <c r="T11" s="227" t="s">
        <v>108</v>
      </c>
      <c r="U11" s="227">
        <v>3.9000000000000007E-2</v>
      </c>
      <c r="V11" s="227">
        <f>ROUND(E11*U11,2)</f>
        <v>25.91</v>
      </c>
      <c r="W11" s="227"/>
      <c r="X11" s="227" t="s">
        <v>110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111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24">
        <v>3</v>
      </c>
      <c r="B12" s="225" t="s">
        <v>115</v>
      </c>
      <c r="C12" s="253" t="s">
        <v>116</v>
      </c>
      <c r="D12" s="226" t="s">
        <v>0</v>
      </c>
      <c r="E12" s="248"/>
      <c r="F12" s="228"/>
      <c r="G12" s="227">
        <f>ROUND(E12*F12,2)</f>
        <v>0</v>
      </c>
      <c r="H12" s="228"/>
      <c r="I12" s="227">
        <f>ROUND(E12*H12,2)</f>
        <v>0</v>
      </c>
      <c r="J12" s="228"/>
      <c r="K12" s="227">
        <f>ROUND(E12*J12,2)</f>
        <v>0</v>
      </c>
      <c r="L12" s="227">
        <v>21</v>
      </c>
      <c r="M12" s="227">
        <f>G12*(1+L12/100)</f>
        <v>0</v>
      </c>
      <c r="N12" s="227">
        <v>0</v>
      </c>
      <c r="O12" s="227">
        <f>ROUND(E12*N12,2)</f>
        <v>0</v>
      </c>
      <c r="P12" s="227">
        <v>0</v>
      </c>
      <c r="Q12" s="227">
        <f>ROUND(E12*P12,2)</f>
        <v>0</v>
      </c>
      <c r="R12" s="227"/>
      <c r="S12" s="227" t="s">
        <v>108</v>
      </c>
      <c r="T12" s="227" t="s">
        <v>108</v>
      </c>
      <c r="U12" s="227">
        <v>0</v>
      </c>
      <c r="V12" s="227">
        <f>ROUND(E12*U12,2)</f>
        <v>0</v>
      </c>
      <c r="W12" s="227"/>
      <c r="X12" s="227" t="s">
        <v>117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118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x14ac:dyDescent="0.2">
      <c r="A13" s="230" t="s">
        <v>103</v>
      </c>
      <c r="B13" s="231" t="s">
        <v>67</v>
      </c>
      <c r="C13" s="250" t="s">
        <v>68</v>
      </c>
      <c r="D13" s="232"/>
      <c r="E13" s="233"/>
      <c r="F13" s="234"/>
      <c r="G13" s="235">
        <f>SUMIF(AG14:AG16,"&lt;&gt;NOR",G14:G16)</f>
        <v>0</v>
      </c>
      <c r="H13" s="229"/>
      <c r="I13" s="229">
        <f>SUM(I14:I16)</f>
        <v>0</v>
      </c>
      <c r="J13" s="229"/>
      <c r="K13" s="229">
        <f>SUM(K14:K16)</f>
        <v>0</v>
      </c>
      <c r="L13" s="229"/>
      <c r="M13" s="229">
        <f>SUM(M14:M16)</f>
        <v>0</v>
      </c>
      <c r="N13" s="229"/>
      <c r="O13" s="229">
        <f>SUM(O14:O16)</f>
        <v>2.2999999999999998</v>
      </c>
      <c r="P13" s="229"/>
      <c r="Q13" s="229">
        <f>SUM(Q14:Q16)</f>
        <v>0</v>
      </c>
      <c r="R13" s="229"/>
      <c r="S13" s="229"/>
      <c r="T13" s="229"/>
      <c r="U13" s="229"/>
      <c r="V13" s="229">
        <f>SUM(V14:V16)</f>
        <v>132.60000000000002</v>
      </c>
      <c r="W13" s="229"/>
      <c r="X13" s="229"/>
      <c r="AG13" t="s">
        <v>104</v>
      </c>
    </row>
    <row r="14" spans="1:60" ht="22.5" outlineLevel="1" x14ac:dyDescent="0.2">
      <c r="A14" s="242">
        <v>4</v>
      </c>
      <c r="B14" s="243" t="s">
        <v>119</v>
      </c>
      <c r="C14" s="251" t="s">
        <v>120</v>
      </c>
      <c r="D14" s="244" t="s">
        <v>114</v>
      </c>
      <c r="E14" s="245">
        <v>628.43000000000006</v>
      </c>
      <c r="F14" s="246"/>
      <c r="G14" s="247">
        <f>ROUND(E14*F14,2)</f>
        <v>0</v>
      </c>
      <c r="H14" s="228"/>
      <c r="I14" s="227">
        <f>ROUND(E14*H14,2)</f>
        <v>0</v>
      </c>
      <c r="J14" s="228"/>
      <c r="K14" s="227">
        <f>ROUND(E14*J14,2)</f>
        <v>0</v>
      </c>
      <c r="L14" s="227">
        <v>21</v>
      </c>
      <c r="M14" s="227">
        <f>G14*(1+L14/100)</f>
        <v>0</v>
      </c>
      <c r="N14" s="227">
        <v>9.1E-4</v>
      </c>
      <c r="O14" s="227">
        <f>ROUND(E14*N14,2)</f>
        <v>0.56999999999999995</v>
      </c>
      <c r="P14" s="227">
        <v>0</v>
      </c>
      <c r="Q14" s="227">
        <f>ROUND(E14*P14,2)</f>
        <v>0</v>
      </c>
      <c r="R14" s="227"/>
      <c r="S14" s="227" t="s">
        <v>108</v>
      </c>
      <c r="T14" s="227" t="s">
        <v>108</v>
      </c>
      <c r="U14" s="227">
        <v>5.5E-2</v>
      </c>
      <c r="V14" s="227">
        <f>ROUND(E14*U14,2)</f>
        <v>34.56</v>
      </c>
      <c r="W14" s="227"/>
      <c r="X14" s="227" t="s">
        <v>110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111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22.5" outlineLevel="1" x14ac:dyDescent="0.2">
      <c r="A15" s="236">
        <v>5</v>
      </c>
      <c r="B15" s="237" t="s">
        <v>121</v>
      </c>
      <c r="C15" s="252" t="s">
        <v>122</v>
      </c>
      <c r="D15" s="238" t="s">
        <v>114</v>
      </c>
      <c r="E15" s="239">
        <v>628.43000000000006</v>
      </c>
      <c r="F15" s="240"/>
      <c r="G15" s="241">
        <f>ROUND(E15*F15,2)</f>
        <v>0</v>
      </c>
      <c r="H15" s="228"/>
      <c r="I15" s="227">
        <f>ROUND(E15*H15,2)</f>
        <v>0</v>
      </c>
      <c r="J15" s="228"/>
      <c r="K15" s="227">
        <f>ROUND(E15*J15,2)</f>
        <v>0</v>
      </c>
      <c r="L15" s="227">
        <v>21</v>
      </c>
      <c r="M15" s="227">
        <f>G15*(1+L15/100)</f>
        <v>0</v>
      </c>
      <c r="N15" s="227">
        <v>2.7500000000000003E-3</v>
      </c>
      <c r="O15" s="227">
        <f>ROUND(E15*N15,2)</f>
        <v>1.73</v>
      </c>
      <c r="P15" s="227">
        <v>0</v>
      </c>
      <c r="Q15" s="227">
        <f>ROUND(E15*P15,2)</f>
        <v>0</v>
      </c>
      <c r="R15" s="227"/>
      <c r="S15" s="227" t="s">
        <v>108</v>
      </c>
      <c r="T15" s="227" t="s">
        <v>108</v>
      </c>
      <c r="U15" s="227">
        <v>0.15600000000000003</v>
      </c>
      <c r="V15" s="227">
        <f>ROUND(E15*U15,2)</f>
        <v>98.04</v>
      </c>
      <c r="W15" s="227"/>
      <c r="X15" s="227" t="s">
        <v>110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111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22.5" outlineLevel="1" x14ac:dyDescent="0.2">
      <c r="A16" s="224">
        <v>6</v>
      </c>
      <c r="B16" s="225" t="s">
        <v>123</v>
      </c>
      <c r="C16" s="253" t="s">
        <v>124</v>
      </c>
      <c r="D16" s="226" t="s">
        <v>0</v>
      </c>
      <c r="E16" s="248"/>
      <c r="F16" s="228"/>
      <c r="G16" s="227">
        <f>ROUND(E16*F16,2)</f>
        <v>0</v>
      </c>
      <c r="H16" s="228"/>
      <c r="I16" s="227">
        <f>ROUND(E16*H16,2)</f>
        <v>0</v>
      </c>
      <c r="J16" s="228"/>
      <c r="K16" s="227">
        <f>ROUND(E16*J16,2)</f>
        <v>0</v>
      </c>
      <c r="L16" s="227">
        <v>21</v>
      </c>
      <c r="M16" s="227">
        <f>G16*(1+L16/100)</f>
        <v>0</v>
      </c>
      <c r="N16" s="227">
        <v>0</v>
      </c>
      <c r="O16" s="227">
        <f>ROUND(E16*N16,2)</f>
        <v>0</v>
      </c>
      <c r="P16" s="227">
        <v>0</v>
      </c>
      <c r="Q16" s="227">
        <f>ROUND(E16*P16,2)</f>
        <v>0</v>
      </c>
      <c r="R16" s="227"/>
      <c r="S16" s="227" t="s">
        <v>108</v>
      </c>
      <c r="T16" s="227" t="s">
        <v>108</v>
      </c>
      <c r="U16" s="227">
        <v>0</v>
      </c>
      <c r="V16" s="227">
        <f>ROUND(E16*U16,2)</f>
        <v>0</v>
      </c>
      <c r="W16" s="227"/>
      <c r="X16" s="227" t="s">
        <v>117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118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x14ac:dyDescent="0.2">
      <c r="A17" s="230" t="s">
        <v>103</v>
      </c>
      <c r="B17" s="231" t="s">
        <v>69</v>
      </c>
      <c r="C17" s="250" t="s">
        <v>70</v>
      </c>
      <c r="D17" s="232"/>
      <c r="E17" s="233"/>
      <c r="F17" s="234"/>
      <c r="G17" s="235">
        <f>SUMIF(AG18:AG37,"&lt;&gt;NOR",G18:G37)</f>
        <v>0</v>
      </c>
      <c r="H17" s="229"/>
      <c r="I17" s="229">
        <f>SUM(I18:I37)</f>
        <v>0</v>
      </c>
      <c r="J17" s="229"/>
      <c r="K17" s="229">
        <f>SUM(K18:K37)</f>
        <v>0</v>
      </c>
      <c r="L17" s="229"/>
      <c r="M17" s="229">
        <f>SUM(M18:M37)</f>
        <v>0</v>
      </c>
      <c r="N17" s="229"/>
      <c r="O17" s="229">
        <f>SUM(O18:O37)</f>
        <v>5.0199999999999987</v>
      </c>
      <c r="P17" s="229"/>
      <c r="Q17" s="229">
        <f>SUM(Q18:Q37)</f>
        <v>0.13999999999999999</v>
      </c>
      <c r="R17" s="229"/>
      <c r="S17" s="229"/>
      <c r="T17" s="229"/>
      <c r="U17" s="229"/>
      <c r="V17" s="229">
        <f>SUM(V18:V37)</f>
        <v>1038.04</v>
      </c>
      <c r="W17" s="229"/>
      <c r="X17" s="229"/>
      <c r="AG17" t="s">
        <v>104</v>
      </c>
    </row>
    <row r="18" spans="1:60" outlineLevel="1" x14ac:dyDescent="0.2">
      <c r="A18" s="242">
        <v>7</v>
      </c>
      <c r="B18" s="243" t="s">
        <v>125</v>
      </c>
      <c r="C18" s="251" t="s">
        <v>126</v>
      </c>
      <c r="D18" s="244" t="s">
        <v>127</v>
      </c>
      <c r="E18" s="245">
        <v>88</v>
      </c>
      <c r="F18" s="246"/>
      <c r="G18" s="247">
        <f>ROUND(E18*F18,2)</f>
        <v>0</v>
      </c>
      <c r="H18" s="228"/>
      <c r="I18" s="227">
        <f>ROUND(E18*H18,2)</f>
        <v>0</v>
      </c>
      <c r="J18" s="228"/>
      <c r="K18" s="227">
        <f>ROUND(E18*J18,2)</f>
        <v>0</v>
      </c>
      <c r="L18" s="227">
        <v>21</v>
      </c>
      <c r="M18" s="227">
        <f>G18*(1+L18/100)</f>
        <v>0</v>
      </c>
      <c r="N18" s="227">
        <v>3.1900000000000001E-3</v>
      </c>
      <c r="O18" s="227">
        <f>ROUND(E18*N18,2)</f>
        <v>0.28000000000000003</v>
      </c>
      <c r="P18" s="227">
        <v>0</v>
      </c>
      <c r="Q18" s="227">
        <f>ROUND(E18*P18,2)</f>
        <v>0</v>
      </c>
      <c r="R18" s="227"/>
      <c r="S18" s="227" t="s">
        <v>108</v>
      </c>
      <c r="T18" s="227" t="s">
        <v>108</v>
      </c>
      <c r="U18" s="227">
        <v>0.62825000000000009</v>
      </c>
      <c r="V18" s="227">
        <f>ROUND(E18*U18,2)</f>
        <v>55.29</v>
      </c>
      <c r="W18" s="227"/>
      <c r="X18" s="227" t="s">
        <v>110</v>
      </c>
      <c r="Y18" s="207"/>
      <c r="Z18" s="207"/>
      <c r="AA18" s="207"/>
      <c r="AB18" s="207"/>
      <c r="AC18" s="207"/>
      <c r="AD18" s="207"/>
      <c r="AE18" s="207"/>
      <c r="AF18" s="207"/>
      <c r="AG18" s="207" t="s">
        <v>111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42">
        <v>8</v>
      </c>
      <c r="B19" s="243" t="s">
        <v>128</v>
      </c>
      <c r="C19" s="251" t="s">
        <v>129</v>
      </c>
      <c r="D19" s="244" t="s">
        <v>127</v>
      </c>
      <c r="E19" s="245">
        <v>4.5</v>
      </c>
      <c r="F19" s="246"/>
      <c r="G19" s="247">
        <f>ROUND(E19*F19,2)</f>
        <v>0</v>
      </c>
      <c r="H19" s="228"/>
      <c r="I19" s="227">
        <f>ROUND(E19*H19,2)</f>
        <v>0</v>
      </c>
      <c r="J19" s="228"/>
      <c r="K19" s="227">
        <f>ROUND(E19*J19,2)</f>
        <v>0</v>
      </c>
      <c r="L19" s="227">
        <v>21</v>
      </c>
      <c r="M19" s="227">
        <f>G19*(1+L19/100)</f>
        <v>0</v>
      </c>
      <c r="N19" s="227">
        <v>2.5000000000000001E-3</v>
      </c>
      <c r="O19" s="227">
        <f>ROUND(E19*N19,2)</f>
        <v>0.01</v>
      </c>
      <c r="P19" s="227">
        <v>0</v>
      </c>
      <c r="Q19" s="227">
        <f>ROUND(E19*P19,2)</f>
        <v>0</v>
      </c>
      <c r="R19" s="227"/>
      <c r="S19" s="227" t="s">
        <v>108</v>
      </c>
      <c r="T19" s="227" t="s">
        <v>108</v>
      </c>
      <c r="U19" s="227">
        <v>0.55185000000000006</v>
      </c>
      <c r="V19" s="227">
        <f>ROUND(E19*U19,2)</f>
        <v>2.48</v>
      </c>
      <c r="W19" s="227"/>
      <c r="X19" s="227" t="s">
        <v>110</v>
      </c>
      <c r="Y19" s="207"/>
      <c r="Z19" s="207"/>
      <c r="AA19" s="207"/>
      <c r="AB19" s="207"/>
      <c r="AC19" s="207"/>
      <c r="AD19" s="207"/>
      <c r="AE19" s="207"/>
      <c r="AF19" s="207"/>
      <c r="AG19" s="207" t="s">
        <v>111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42">
        <v>9</v>
      </c>
      <c r="B20" s="243" t="s">
        <v>130</v>
      </c>
      <c r="C20" s="251" t="s">
        <v>131</v>
      </c>
      <c r="D20" s="244" t="s">
        <v>127</v>
      </c>
      <c r="E20" s="245">
        <v>7</v>
      </c>
      <c r="F20" s="246"/>
      <c r="G20" s="247">
        <f>ROUND(E20*F20,2)</f>
        <v>0</v>
      </c>
      <c r="H20" s="228"/>
      <c r="I20" s="227">
        <f>ROUND(E20*H20,2)</f>
        <v>0</v>
      </c>
      <c r="J20" s="228"/>
      <c r="K20" s="227">
        <f>ROUND(E20*J20,2)</f>
        <v>0</v>
      </c>
      <c r="L20" s="227">
        <v>21</v>
      </c>
      <c r="M20" s="227">
        <f>G20*(1+L20/100)</f>
        <v>0</v>
      </c>
      <c r="N20" s="227">
        <v>7.2000000000000005E-4</v>
      </c>
      <c r="O20" s="227">
        <f>ROUND(E20*N20,2)</f>
        <v>0.01</v>
      </c>
      <c r="P20" s="227">
        <v>0</v>
      </c>
      <c r="Q20" s="227">
        <f>ROUND(E20*P20,2)</f>
        <v>0</v>
      </c>
      <c r="R20" s="227"/>
      <c r="S20" s="227" t="s">
        <v>108</v>
      </c>
      <c r="T20" s="227" t="s">
        <v>109</v>
      </c>
      <c r="U20" s="227">
        <v>9.4300000000000009E-2</v>
      </c>
      <c r="V20" s="227">
        <f>ROUND(E20*U20,2)</f>
        <v>0.66</v>
      </c>
      <c r="W20" s="227"/>
      <c r="X20" s="227" t="s">
        <v>110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111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42">
        <v>10</v>
      </c>
      <c r="B21" s="243" t="s">
        <v>132</v>
      </c>
      <c r="C21" s="251" t="s">
        <v>133</v>
      </c>
      <c r="D21" s="244" t="s">
        <v>114</v>
      </c>
      <c r="E21" s="245">
        <v>628.43000000000006</v>
      </c>
      <c r="F21" s="246"/>
      <c r="G21" s="247">
        <f>ROUND(E21*F21,2)</f>
        <v>0</v>
      </c>
      <c r="H21" s="228"/>
      <c r="I21" s="227">
        <f>ROUND(E21*H21,2)</f>
        <v>0</v>
      </c>
      <c r="J21" s="228"/>
      <c r="K21" s="227">
        <f>ROUND(E21*J21,2)</f>
        <v>0</v>
      </c>
      <c r="L21" s="227">
        <v>21</v>
      </c>
      <c r="M21" s="227">
        <f>G21*(1+L21/100)</f>
        <v>0</v>
      </c>
      <c r="N21" s="227">
        <v>6.0100000000000006E-3</v>
      </c>
      <c r="O21" s="227">
        <f>ROUND(E21*N21,2)</f>
        <v>3.78</v>
      </c>
      <c r="P21" s="227">
        <v>0</v>
      </c>
      <c r="Q21" s="227">
        <f>ROUND(E21*P21,2)</f>
        <v>0</v>
      </c>
      <c r="R21" s="227"/>
      <c r="S21" s="227" t="s">
        <v>108</v>
      </c>
      <c r="T21" s="227" t="s">
        <v>109</v>
      </c>
      <c r="U21" s="227">
        <v>1.2765000000000002</v>
      </c>
      <c r="V21" s="227">
        <f>ROUND(E21*U21,2)</f>
        <v>802.19</v>
      </c>
      <c r="W21" s="227"/>
      <c r="X21" s="227" t="s">
        <v>110</v>
      </c>
      <c r="Y21" s="207"/>
      <c r="Z21" s="207"/>
      <c r="AA21" s="207"/>
      <c r="AB21" s="207"/>
      <c r="AC21" s="207"/>
      <c r="AD21" s="207"/>
      <c r="AE21" s="207"/>
      <c r="AF21" s="207"/>
      <c r="AG21" s="207" t="s">
        <v>111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42">
        <v>11</v>
      </c>
      <c r="B22" s="243" t="s">
        <v>134</v>
      </c>
      <c r="C22" s="251" t="s">
        <v>135</v>
      </c>
      <c r="D22" s="244" t="s">
        <v>127</v>
      </c>
      <c r="E22" s="245">
        <v>88</v>
      </c>
      <c r="F22" s="246"/>
      <c r="G22" s="247">
        <f>ROUND(E22*F22,2)</f>
        <v>0</v>
      </c>
      <c r="H22" s="228"/>
      <c r="I22" s="227">
        <f>ROUND(E22*H22,2)</f>
        <v>0</v>
      </c>
      <c r="J22" s="228"/>
      <c r="K22" s="227">
        <f>ROUND(E22*J22,2)</f>
        <v>0</v>
      </c>
      <c r="L22" s="227">
        <v>21</v>
      </c>
      <c r="M22" s="227">
        <f>G22*(1+L22/100)</f>
        <v>0</v>
      </c>
      <c r="N22" s="227">
        <v>1.1900000000000001E-3</v>
      </c>
      <c r="O22" s="227">
        <f>ROUND(E22*N22,2)</f>
        <v>0.1</v>
      </c>
      <c r="P22" s="227">
        <v>0</v>
      </c>
      <c r="Q22" s="227">
        <f>ROUND(E22*P22,2)</f>
        <v>0</v>
      </c>
      <c r="R22" s="227"/>
      <c r="S22" s="227" t="s">
        <v>108</v>
      </c>
      <c r="T22" s="227" t="s">
        <v>136</v>
      </c>
      <c r="U22" s="227">
        <v>0.28000000000000003</v>
      </c>
      <c r="V22" s="227">
        <f>ROUND(E22*U22,2)</f>
        <v>24.64</v>
      </c>
      <c r="W22" s="227"/>
      <c r="X22" s="227" t="s">
        <v>110</v>
      </c>
      <c r="Y22" s="207"/>
      <c r="Z22" s="207"/>
      <c r="AA22" s="207"/>
      <c r="AB22" s="207"/>
      <c r="AC22" s="207"/>
      <c r="AD22" s="207"/>
      <c r="AE22" s="207"/>
      <c r="AF22" s="207"/>
      <c r="AG22" s="207" t="s">
        <v>111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42">
        <v>12</v>
      </c>
      <c r="B23" s="243" t="s">
        <v>137</v>
      </c>
      <c r="C23" s="251" t="s">
        <v>138</v>
      </c>
      <c r="D23" s="244" t="s">
        <v>127</v>
      </c>
      <c r="E23" s="245">
        <v>7</v>
      </c>
      <c r="F23" s="246"/>
      <c r="G23" s="247">
        <f>ROUND(E23*F23,2)</f>
        <v>0</v>
      </c>
      <c r="H23" s="228"/>
      <c r="I23" s="227">
        <f>ROUND(E23*H23,2)</f>
        <v>0</v>
      </c>
      <c r="J23" s="228"/>
      <c r="K23" s="227">
        <f>ROUND(E23*J23,2)</f>
        <v>0</v>
      </c>
      <c r="L23" s="227">
        <v>21</v>
      </c>
      <c r="M23" s="227">
        <f>G23*(1+L23/100)</f>
        <v>0</v>
      </c>
      <c r="N23" s="227">
        <v>1.16E-3</v>
      </c>
      <c r="O23" s="227">
        <f>ROUND(E23*N23,2)</f>
        <v>0.01</v>
      </c>
      <c r="P23" s="227">
        <v>0</v>
      </c>
      <c r="Q23" s="227">
        <f>ROUND(E23*P23,2)</f>
        <v>0</v>
      </c>
      <c r="R23" s="227"/>
      <c r="S23" s="227" t="s">
        <v>108</v>
      </c>
      <c r="T23" s="227" t="s">
        <v>136</v>
      </c>
      <c r="U23" s="227">
        <v>0.21000000000000002</v>
      </c>
      <c r="V23" s="227">
        <f>ROUND(E23*U23,2)</f>
        <v>1.47</v>
      </c>
      <c r="W23" s="227"/>
      <c r="X23" s="227" t="s">
        <v>110</v>
      </c>
      <c r="Y23" s="207"/>
      <c r="Z23" s="207"/>
      <c r="AA23" s="207"/>
      <c r="AB23" s="207"/>
      <c r="AC23" s="207"/>
      <c r="AD23" s="207"/>
      <c r="AE23" s="207"/>
      <c r="AF23" s="207"/>
      <c r="AG23" s="207" t="s">
        <v>111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ht="22.5" outlineLevel="1" x14ac:dyDescent="0.2">
      <c r="A24" s="242">
        <v>13</v>
      </c>
      <c r="B24" s="243" t="s">
        <v>139</v>
      </c>
      <c r="C24" s="251" t="s">
        <v>140</v>
      </c>
      <c r="D24" s="244" t="s">
        <v>127</v>
      </c>
      <c r="E24" s="245">
        <v>21</v>
      </c>
      <c r="F24" s="246"/>
      <c r="G24" s="247">
        <f>ROUND(E24*F24,2)</f>
        <v>0</v>
      </c>
      <c r="H24" s="228"/>
      <c r="I24" s="227">
        <f>ROUND(E24*H24,2)</f>
        <v>0</v>
      </c>
      <c r="J24" s="228"/>
      <c r="K24" s="227">
        <f>ROUND(E24*J24,2)</f>
        <v>0</v>
      </c>
      <c r="L24" s="227">
        <v>21</v>
      </c>
      <c r="M24" s="227">
        <f>G24*(1+L24/100)</f>
        <v>0</v>
      </c>
      <c r="N24" s="227">
        <v>0</v>
      </c>
      <c r="O24" s="227">
        <f>ROUND(E24*N24,2)</f>
        <v>0</v>
      </c>
      <c r="P24" s="227">
        <v>4.2600000000000008E-3</v>
      </c>
      <c r="Q24" s="227">
        <f>ROUND(E24*P24,2)</f>
        <v>0.09</v>
      </c>
      <c r="R24" s="227"/>
      <c r="S24" s="227" t="s">
        <v>108</v>
      </c>
      <c r="T24" s="227" t="s">
        <v>108</v>
      </c>
      <c r="U24" s="227">
        <v>6.9000000000000006E-2</v>
      </c>
      <c r="V24" s="227">
        <f>ROUND(E24*U24,2)</f>
        <v>1.45</v>
      </c>
      <c r="W24" s="227"/>
      <c r="X24" s="227" t="s">
        <v>110</v>
      </c>
      <c r="Y24" s="207"/>
      <c r="Z24" s="207"/>
      <c r="AA24" s="207"/>
      <c r="AB24" s="207"/>
      <c r="AC24" s="207"/>
      <c r="AD24" s="207"/>
      <c r="AE24" s="207"/>
      <c r="AF24" s="207"/>
      <c r="AG24" s="207" t="s">
        <v>111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ht="22.5" outlineLevel="1" x14ac:dyDescent="0.2">
      <c r="A25" s="242">
        <v>14</v>
      </c>
      <c r="B25" s="243" t="s">
        <v>141</v>
      </c>
      <c r="C25" s="251" t="s">
        <v>142</v>
      </c>
      <c r="D25" s="244" t="s">
        <v>127</v>
      </c>
      <c r="E25" s="245">
        <v>5.5</v>
      </c>
      <c r="F25" s="246"/>
      <c r="G25" s="247">
        <f>ROUND(E25*F25,2)</f>
        <v>0</v>
      </c>
      <c r="H25" s="228"/>
      <c r="I25" s="227">
        <f>ROUND(E25*H25,2)</f>
        <v>0</v>
      </c>
      <c r="J25" s="228"/>
      <c r="K25" s="227">
        <f>ROUND(E25*J25,2)</f>
        <v>0</v>
      </c>
      <c r="L25" s="227">
        <v>21</v>
      </c>
      <c r="M25" s="227">
        <f>G25*(1+L25/100)</f>
        <v>0</v>
      </c>
      <c r="N25" s="227">
        <v>0</v>
      </c>
      <c r="O25" s="227">
        <f>ROUND(E25*N25,2)</f>
        <v>0</v>
      </c>
      <c r="P25" s="227">
        <v>2.0500000000000002E-3</v>
      </c>
      <c r="Q25" s="227">
        <f>ROUND(E25*P25,2)</f>
        <v>0.01</v>
      </c>
      <c r="R25" s="227"/>
      <c r="S25" s="227" t="s">
        <v>108</v>
      </c>
      <c r="T25" s="227" t="s">
        <v>108</v>
      </c>
      <c r="U25" s="227">
        <v>5.7500000000000002E-2</v>
      </c>
      <c r="V25" s="227">
        <f>ROUND(E25*U25,2)</f>
        <v>0.32</v>
      </c>
      <c r="W25" s="227"/>
      <c r="X25" s="227" t="s">
        <v>110</v>
      </c>
      <c r="Y25" s="207"/>
      <c r="Z25" s="207"/>
      <c r="AA25" s="207"/>
      <c r="AB25" s="207"/>
      <c r="AC25" s="207"/>
      <c r="AD25" s="207"/>
      <c r="AE25" s="207"/>
      <c r="AF25" s="207"/>
      <c r="AG25" s="207" t="s">
        <v>111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ht="22.5" outlineLevel="1" x14ac:dyDescent="0.2">
      <c r="A26" s="242">
        <v>15</v>
      </c>
      <c r="B26" s="243" t="s">
        <v>143</v>
      </c>
      <c r="C26" s="251" t="s">
        <v>144</v>
      </c>
      <c r="D26" s="244" t="s">
        <v>145</v>
      </c>
      <c r="E26" s="245">
        <v>1</v>
      </c>
      <c r="F26" s="246"/>
      <c r="G26" s="247">
        <f>ROUND(E26*F26,2)</f>
        <v>0</v>
      </c>
      <c r="H26" s="228"/>
      <c r="I26" s="227">
        <f>ROUND(E26*H26,2)</f>
        <v>0</v>
      </c>
      <c r="J26" s="228"/>
      <c r="K26" s="227">
        <f>ROUND(E26*J26,2)</f>
        <v>0</v>
      </c>
      <c r="L26" s="227">
        <v>21</v>
      </c>
      <c r="M26" s="227">
        <f>G26*(1+L26/100)</f>
        <v>0</v>
      </c>
      <c r="N26" s="227">
        <v>0</v>
      </c>
      <c r="O26" s="227">
        <f>ROUND(E26*N26,2)</f>
        <v>0</v>
      </c>
      <c r="P26" s="227">
        <v>7.2100000000000003E-3</v>
      </c>
      <c r="Q26" s="227">
        <f>ROUND(E26*P26,2)</f>
        <v>0.01</v>
      </c>
      <c r="R26" s="227"/>
      <c r="S26" s="227" t="s">
        <v>108</v>
      </c>
      <c r="T26" s="227" t="s">
        <v>109</v>
      </c>
      <c r="U26" s="227">
        <v>0.253</v>
      </c>
      <c r="V26" s="227">
        <f>ROUND(E26*U26,2)</f>
        <v>0.25</v>
      </c>
      <c r="W26" s="227"/>
      <c r="X26" s="227" t="s">
        <v>110</v>
      </c>
      <c r="Y26" s="207"/>
      <c r="Z26" s="207"/>
      <c r="AA26" s="207"/>
      <c r="AB26" s="207"/>
      <c r="AC26" s="207"/>
      <c r="AD26" s="207"/>
      <c r="AE26" s="207"/>
      <c r="AF26" s="207"/>
      <c r="AG26" s="207" t="s">
        <v>111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42">
        <v>16</v>
      </c>
      <c r="B27" s="243" t="s">
        <v>146</v>
      </c>
      <c r="C27" s="251" t="s">
        <v>147</v>
      </c>
      <c r="D27" s="244" t="s">
        <v>127</v>
      </c>
      <c r="E27" s="245">
        <v>61</v>
      </c>
      <c r="F27" s="246"/>
      <c r="G27" s="247">
        <f>ROUND(E27*F27,2)</f>
        <v>0</v>
      </c>
      <c r="H27" s="228"/>
      <c r="I27" s="227">
        <f>ROUND(E27*H27,2)</f>
        <v>0</v>
      </c>
      <c r="J27" s="228"/>
      <c r="K27" s="227">
        <f>ROUND(E27*J27,2)</f>
        <v>0</v>
      </c>
      <c r="L27" s="227">
        <v>21</v>
      </c>
      <c r="M27" s="227">
        <f>G27*(1+L27/100)</f>
        <v>0</v>
      </c>
      <c r="N27" s="227">
        <v>1.0950000000000001E-2</v>
      </c>
      <c r="O27" s="227">
        <f>ROUND(E27*N27,2)</f>
        <v>0.67</v>
      </c>
      <c r="P27" s="227">
        <v>0</v>
      </c>
      <c r="Q27" s="227">
        <f>ROUND(E27*P27,2)</f>
        <v>0</v>
      </c>
      <c r="R27" s="227"/>
      <c r="S27" s="227" t="s">
        <v>148</v>
      </c>
      <c r="T27" s="227" t="s">
        <v>109</v>
      </c>
      <c r="U27" s="227">
        <v>2.0250000000000004</v>
      </c>
      <c r="V27" s="227">
        <f>ROUND(E27*U27,2)</f>
        <v>123.53</v>
      </c>
      <c r="W27" s="227"/>
      <c r="X27" s="227" t="s">
        <v>110</v>
      </c>
      <c r="Y27" s="207"/>
      <c r="Z27" s="207"/>
      <c r="AA27" s="207"/>
      <c r="AB27" s="207"/>
      <c r="AC27" s="207"/>
      <c r="AD27" s="207"/>
      <c r="AE27" s="207"/>
      <c r="AF27" s="207"/>
      <c r="AG27" s="207" t="s">
        <v>111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42">
        <v>17</v>
      </c>
      <c r="B28" s="243" t="s">
        <v>149</v>
      </c>
      <c r="C28" s="251" t="s">
        <v>150</v>
      </c>
      <c r="D28" s="244" t="s">
        <v>127</v>
      </c>
      <c r="E28" s="245">
        <v>21</v>
      </c>
      <c r="F28" s="246"/>
      <c r="G28" s="247">
        <f>ROUND(E28*F28,2)</f>
        <v>0</v>
      </c>
      <c r="H28" s="228"/>
      <c r="I28" s="227">
        <f>ROUND(E28*H28,2)</f>
        <v>0</v>
      </c>
      <c r="J28" s="228"/>
      <c r="K28" s="227">
        <f>ROUND(E28*J28,2)</f>
        <v>0</v>
      </c>
      <c r="L28" s="227">
        <v>21</v>
      </c>
      <c r="M28" s="227">
        <f>G28*(1+L28/100)</f>
        <v>0</v>
      </c>
      <c r="N28" s="227">
        <v>4.8200000000000005E-3</v>
      </c>
      <c r="O28" s="227">
        <f>ROUND(E28*N28,2)</f>
        <v>0.1</v>
      </c>
      <c r="P28" s="227">
        <v>0</v>
      </c>
      <c r="Q28" s="227">
        <f>ROUND(E28*P28,2)</f>
        <v>0</v>
      </c>
      <c r="R28" s="227"/>
      <c r="S28" s="227" t="s">
        <v>148</v>
      </c>
      <c r="T28" s="227" t="s">
        <v>136</v>
      </c>
      <c r="U28" s="227">
        <v>0.64895000000000003</v>
      </c>
      <c r="V28" s="227">
        <f>ROUND(E28*U28,2)</f>
        <v>13.63</v>
      </c>
      <c r="W28" s="227"/>
      <c r="X28" s="227" t="s">
        <v>110</v>
      </c>
      <c r="Y28" s="207"/>
      <c r="Z28" s="207"/>
      <c r="AA28" s="207"/>
      <c r="AB28" s="207"/>
      <c r="AC28" s="207"/>
      <c r="AD28" s="207"/>
      <c r="AE28" s="207"/>
      <c r="AF28" s="207"/>
      <c r="AG28" s="207" t="s">
        <v>111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ht="22.5" outlineLevel="1" x14ac:dyDescent="0.2">
      <c r="A29" s="242">
        <v>18</v>
      </c>
      <c r="B29" s="243" t="s">
        <v>151</v>
      </c>
      <c r="C29" s="251" t="s">
        <v>152</v>
      </c>
      <c r="D29" s="244" t="s">
        <v>127</v>
      </c>
      <c r="E29" s="245">
        <v>4.5</v>
      </c>
      <c r="F29" s="246"/>
      <c r="G29" s="247">
        <f>ROUND(E29*F29,2)</f>
        <v>0</v>
      </c>
      <c r="H29" s="228"/>
      <c r="I29" s="227">
        <f>ROUND(E29*H29,2)</f>
        <v>0</v>
      </c>
      <c r="J29" s="228"/>
      <c r="K29" s="227">
        <f>ROUND(E29*J29,2)</f>
        <v>0</v>
      </c>
      <c r="L29" s="227">
        <v>21</v>
      </c>
      <c r="M29" s="227">
        <f>G29*(1+L29/100)</f>
        <v>0</v>
      </c>
      <c r="N29" s="227">
        <v>0</v>
      </c>
      <c r="O29" s="227">
        <f>ROUND(E29*N29,2)</f>
        <v>0</v>
      </c>
      <c r="P29" s="227">
        <v>2.0500000000000002E-3</v>
      </c>
      <c r="Q29" s="227">
        <f>ROUND(E29*P29,2)</f>
        <v>0.01</v>
      </c>
      <c r="R29" s="227"/>
      <c r="S29" s="227" t="s">
        <v>148</v>
      </c>
      <c r="T29" s="227" t="s">
        <v>109</v>
      </c>
      <c r="U29" s="227">
        <v>5.7500000000000002E-2</v>
      </c>
      <c r="V29" s="227">
        <f>ROUND(E29*U29,2)</f>
        <v>0.26</v>
      </c>
      <c r="W29" s="227"/>
      <c r="X29" s="227" t="s">
        <v>110</v>
      </c>
      <c r="Y29" s="207"/>
      <c r="Z29" s="207"/>
      <c r="AA29" s="207"/>
      <c r="AB29" s="207"/>
      <c r="AC29" s="207"/>
      <c r="AD29" s="207"/>
      <c r="AE29" s="207"/>
      <c r="AF29" s="207"/>
      <c r="AG29" s="207" t="s">
        <v>111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ht="22.5" outlineLevel="1" x14ac:dyDescent="0.2">
      <c r="A30" s="242">
        <v>19</v>
      </c>
      <c r="B30" s="243" t="s">
        <v>153</v>
      </c>
      <c r="C30" s="251" t="s">
        <v>154</v>
      </c>
      <c r="D30" s="244" t="s">
        <v>127</v>
      </c>
      <c r="E30" s="245">
        <v>7</v>
      </c>
      <c r="F30" s="246"/>
      <c r="G30" s="247">
        <f>ROUND(E30*F30,2)</f>
        <v>0</v>
      </c>
      <c r="H30" s="228"/>
      <c r="I30" s="227">
        <f>ROUND(E30*H30,2)</f>
        <v>0</v>
      </c>
      <c r="J30" s="228"/>
      <c r="K30" s="227">
        <f>ROUND(E30*J30,2)</f>
        <v>0</v>
      </c>
      <c r="L30" s="227">
        <v>21</v>
      </c>
      <c r="M30" s="227">
        <f>G30*(1+L30/100)</f>
        <v>0</v>
      </c>
      <c r="N30" s="227">
        <v>0</v>
      </c>
      <c r="O30" s="227">
        <f>ROUND(E30*N30,2)</f>
        <v>0</v>
      </c>
      <c r="P30" s="227">
        <v>3.2400000000000003E-3</v>
      </c>
      <c r="Q30" s="227">
        <f>ROUND(E30*P30,2)</f>
        <v>0.02</v>
      </c>
      <c r="R30" s="227"/>
      <c r="S30" s="227" t="s">
        <v>148</v>
      </c>
      <c r="T30" s="227" t="s">
        <v>109</v>
      </c>
      <c r="U30" s="227">
        <v>6.9000000000000006E-2</v>
      </c>
      <c r="V30" s="227">
        <f>ROUND(E30*U30,2)</f>
        <v>0.48</v>
      </c>
      <c r="W30" s="227"/>
      <c r="X30" s="227" t="s">
        <v>110</v>
      </c>
      <c r="Y30" s="207"/>
      <c r="Z30" s="207"/>
      <c r="AA30" s="207"/>
      <c r="AB30" s="207"/>
      <c r="AC30" s="207"/>
      <c r="AD30" s="207"/>
      <c r="AE30" s="207"/>
      <c r="AF30" s="207"/>
      <c r="AG30" s="207" t="s">
        <v>111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42">
        <v>20</v>
      </c>
      <c r="B31" s="243" t="s">
        <v>155</v>
      </c>
      <c r="C31" s="251" t="s">
        <v>156</v>
      </c>
      <c r="D31" s="244" t="s">
        <v>145</v>
      </c>
      <c r="E31" s="245">
        <v>5</v>
      </c>
      <c r="F31" s="246"/>
      <c r="G31" s="247">
        <f>ROUND(E31*F31,2)</f>
        <v>0</v>
      </c>
      <c r="H31" s="228"/>
      <c r="I31" s="227">
        <f>ROUND(E31*H31,2)</f>
        <v>0</v>
      </c>
      <c r="J31" s="228"/>
      <c r="K31" s="227">
        <f>ROUND(E31*J31,2)</f>
        <v>0</v>
      </c>
      <c r="L31" s="227">
        <v>21</v>
      </c>
      <c r="M31" s="227">
        <f>G31*(1+L31/100)</f>
        <v>0</v>
      </c>
      <c r="N31" s="227">
        <v>8.3500000000000015E-3</v>
      </c>
      <c r="O31" s="227">
        <f>ROUND(E31*N31,2)</f>
        <v>0.04</v>
      </c>
      <c r="P31" s="227">
        <v>0</v>
      </c>
      <c r="Q31" s="227">
        <f>ROUND(E31*P31,2)</f>
        <v>0</v>
      </c>
      <c r="R31" s="227"/>
      <c r="S31" s="227" t="s">
        <v>148</v>
      </c>
      <c r="T31" s="227" t="s">
        <v>109</v>
      </c>
      <c r="U31" s="227">
        <v>1.673</v>
      </c>
      <c r="V31" s="227">
        <f>ROUND(E31*U31,2)</f>
        <v>8.3699999999999992</v>
      </c>
      <c r="W31" s="227"/>
      <c r="X31" s="227" t="s">
        <v>110</v>
      </c>
      <c r="Y31" s="207"/>
      <c r="Z31" s="207"/>
      <c r="AA31" s="207"/>
      <c r="AB31" s="207"/>
      <c r="AC31" s="207"/>
      <c r="AD31" s="207"/>
      <c r="AE31" s="207"/>
      <c r="AF31" s="207"/>
      <c r="AG31" s="207" t="s">
        <v>111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42">
        <v>21</v>
      </c>
      <c r="B32" s="243" t="s">
        <v>157</v>
      </c>
      <c r="C32" s="251" t="s">
        <v>158</v>
      </c>
      <c r="D32" s="244" t="s">
        <v>145</v>
      </c>
      <c r="E32" s="245">
        <v>1</v>
      </c>
      <c r="F32" s="246"/>
      <c r="G32" s="247">
        <f>ROUND(E32*F32,2)</f>
        <v>0</v>
      </c>
      <c r="H32" s="228"/>
      <c r="I32" s="227">
        <f>ROUND(E32*H32,2)</f>
        <v>0</v>
      </c>
      <c r="J32" s="228"/>
      <c r="K32" s="227">
        <f>ROUND(E32*J32,2)</f>
        <v>0</v>
      </c>
      <c r="L32" s="227">
        <v>21</v>
      </c>
      <c r="M32" s="227">
        <f>G32*(1+L32/100)</f>
        <v>0</v>
      </c>
      <c r="N32" s="227">
        <v>8.3500000000000015E-3</v>
      </c>
      <c r="O32" s="227">
        <f>ROUND(E32*N32,2)</f>
        <v>0.01</v>
      </c>
      <c r="P32" s="227">
        <v>0</v>
      </c>
      <c r="Q32" s="227">
        <f>ROUND(E32*P32,2)</f>
        <v>0</v>
      </c>
      <c r="R32" s="227"/>
      <c r="S32" s="227" t="s">
        <v>148</v>
      </c>
      <c r="T32" s="227" t="s">
        <v>109</v>
      </c>
      <c r="U32" s="227">
        <v>1.8564500000000002</v>
      </c>
      <c r="V32" s="227">
        <f>ROUND(E32*U32,2)</f>
        <v>1.86</v>
      </c>
      <c r="W32" s="227"/>
      <c r="X32" s="227" t="s">
        <v>110</v>
      </c>
      <c r="Y32" s="207"/>
      <c r="Z32" s="207"/>
      <c r="AA32" s="207"/>
      <c r="AB32" s="207"/>
      <c r="AC32" s="207"/>
      <c r="AD32" s="207"/>
      <c r="AE32" s="207"/>
      <c r="AF32" s="207"/>
      <c r="AG32" s="207" t="s">
        <v>111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42">
        <v>22</v>
      </c>
      <c r="B33" s="243" t="s">
        <v>159</v>
      </c>
      <c r="C33" s="251" t="s">
        <v>160</v>
      </c>
      <c r="D33" s="244" t="s">
        <v>145</v>
      </c>
      <c r="E33" s="245">
        <v>5</v>
      </c>
      <c r="F33" s="246"/>
      <c r="G33" s="247">
        <f>ROUND(E33*F33,2)</f>
        <v>0</v>
      </c>
      <c r="H33" s="228"/>
      <c r="I33" s="227">
        <f>ROUND(E33*H33,2)</f>
        <v>0</v>
      </c>
      <c r="J33" s="228"/>
      <c r="K33" s="227">
        <f>ROUND(E33*J33,2)</f>
        <v>0</v>
      </c>
      <c r="L33" s="227">
        <v>21</v>
      </c>
      <c r="M33" s="227">
        <f>G33*(1+L33/100)</f>
        <v>0</v>
      </c>
      <c r="N33" s="227">
        <v>0</v>
      </c>
      <c r="O33" s="227">
        <f>ROUND(E33*N33,2)</f>
        <v>0</v>
      </c>
      <c r="P33" s="227">
        <v>0</v>
      </c>
      <c r="Q33" s="227">
        <f>ROUND(E33*P33,2)</f>
        <v>0</v>
      </c>
      <c r="R33" s="227"/>
      <c r="S33" s="227" t="s">
        <v>148</v>
      </c>
      <c r="T33" s="227" t="s">
        <v>109</v>
      </c>
      <c r="U33" s="227">
        <v>0</v>
      </c>
      <c r="V33" s="227">
        <f>ROUND(E33*U33,2)</f>
        <v>0</v>
      </c>
      <c r="W33" s="227"/>
      <c r="X33" s="227" t="s">
        <v>110</v>
      </c>
      <c r="Y33" s="207"/>
      <c r="Z33" s="207"/>
      <c r="AA33" s="207"/>
      <c r="AB33" s="207"/>
      <c r="AC33" s="207"/>
      <c r="AD33" s="207"/>
      <c r="AE33" s="207"/>
      <c r="AF33" s="207"/>
      <c r="AG33" s="207" t="s">
        <v>111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ht="22.5" outlineLevel="1" x14ac:dyDescent="0.2">
      <c r="A34" s="242">
        <v>23</v>
      </c>
      <c r="B34" s="243" t="s">
        <v>161</v>
      </c>
      <c r="C34" s="251" t="s">
        <v>162</v>
      </c>
      <c r="D34" s="244" t="s">
        <v>127</v>
      </c>
      <c r="E34" s="245">
        <v>7</v>
      </c>
      <c r="F34" s="246"/>
      <c r="G34" s="247">
        <f>ROUND(E34*F34,2)</f>
        <v>0</v>
      </c>
      <c r="H34" s="228"/>
      <c r="I34" s="227">
        <f>ROUND(E34*H34,2)</f>
        <v>0</v>
      </c>
      <c r="J34" s="228"/>
      <c r="K34" s="227">
        <f>ROUND(E34*J34,2)</f>
        <v>0</v>
      </c>
      <c r="L34" s="227">
        <v>21</v>
      </c>
      <c r="M34" s="227">
        <f>G34*(1+L34/100)</f>
        <v>0</v>
      </c>
      <c r="N34" s="227">
        <v>0</v>
      </c>
      <c r="O34" s="227">
        <f>ROUND(E34*N34,2)</f>
        <v>0</v>
      </c>
      <c r="P34" s="227">
        <v>0</v>
      </c>
      <c r="Q34" s="227">
        <f>ROUND(E34*P34,2)</f>
        <v>0</v>
      </c>
      <c r="R34" s="227"/>
      <c r="S34" s="227" t="s">
        <v>148</v>
      </c>
      <c r="T34" s="227" t="s">
        <v>109</v>
      </c>
      <c r="U34" s="227">
        <v>0</v>
      </c>
      <c r="V34" s="227">
        <f>ROUND(E34*U34,2)</f>
        <v>0</v>
      </c>
      <c r="W34" s="227"/>
      <c r="X34" s="227" t="s">
        <v>110</v>
      </c>
      <c r="Y34" s="207"/>
      <c r="Z34" s="207"/>
      <c r="AA34" s="207"/>
      <c r="AB34" s="207"/>
      <c r="AC34" s="207"/>
      <c r="AD34" s="207"/>
      <c r="AE34" s="207"/>
      <c r="AF34" s="207"/>
      <c r="AG34" s="207" t="s">
        <v>111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42">
        <v>24</v>
      </c>
      <c r="B35" s="243" t="s">
        <v>163</v>
      </c>
      <c r="C35" s="251" t="s">
        <v>164</v>
      </c>
      <c r="D35" s="244" t="s">
        <v>127</v>
      </c>
      <c r="E35" s="245">
        <v>5.5</v>
      </c>
      <c r="F35" s="246"/>
      <c r="G35" s="247">
        <f>ROUND(E35*F35,2)</f>
        <v>0</v>
      </c>
      <c r="H35" s="228"/>
      <c r="I35" s="227">
        <f>ROUND(E35*H35,2)</f>
        <v>0</v>
      </c>
      <c r="J35" s="228"/>
      <c r="K35" s="227">
        <f>ROUND(E35*J35,2)</f>
        <v>0</v>
      </c>
      <c r="L35" s="227">
        <v>21</v>
      </c>
      <c r="M35" s="227">
        <f>G35*(1+L35/100)</f>
        <v>0</v>
      </c>
      <c r="N35" s="227">
        <v>1.16E-3</v>
      </c>
      <c r="O35" s="227">
        <f>ROUND(E35*N35,2)</f>
        <v>0.01</v>
      </c>
      <c r="P35" s="227">
        <v>0</v>
      </c>
      <c r="Q35" s="227">
        <f>ROUND(E35*P35,2)</f>
        <v>0</v>
      </c>
      <c r="R35" s="227"/>
      <c r="S35" s="227" t="s">
        <v>148</v>
      </c>
      <c r="T35" s="227" t="s">
        <v>109</v>
      </c>
      <c r="U35" s="227">
        <v>0.21000000000000002</v>
      </c>
      <c r="V35" s="227">
        <f>ROUND(E35*U35,2)</f>
        <v>1.1599999999999999</v>
      </c>
      <c r="W35" s="227"/>
      <c r="X35" s="227" t="s">
        <v>110</v>
      </c>
      <c r="Y35" s="207"/>
      <c r="Z35" s="207"/>
      <c r="AA35" s="207"/>
      <c r="AB35" s="207"/>
      <c r="AC35" s="207"/>
      <c r="AD35" s="207"/>
      <c r="AE35" s="207"/>
      <c r="AF35" s="207"/>
      <c r="AG35" s="207" t="s">
        <v>111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36">
        <v>25</v>
      </c>
      <c r="B36" s="237" t="s">
        <v>165</v>
      </c>
      <c r="C36" s="252" t="s">
        <v>166</v>
      </c>
      <c r="D36" s="238" t="s">
        <v>145</v>
      </c>
      <c r="E36" s="239">
        <v>17</v>
      </c>
      <c r="F36" s="240"/>
      <c r="G36" s="241">
        <f>ROUND(E36*F36,2)</f>
        <v>0</v>
      </c>
      <c r="H36" s="228"/>
      <c r="I36" s="227">
        <f>ROUND(E36*H36,2)</f>
        <v>0</v>
      </c>
      <c r="J36" s="228"/>
      <c r="K36" s="227">
        <f>ROUND(E36*J36,2)</f>
        <v>0</v>
      </c>
      <c r="L36" s="227">
        <v>21</v>
      </c>
      <c r="M36" s="227">
        <f>G36*(1+L36/100)</f>
        <v>0</v>
      </c>
      <c r="N36" s="227">
        <v>0</v>
      </c>
      <c r="O36" s="227">
        <f>ROUND(E36*N36,2)</f>
        <v>0</v>
      </c>
      <c r="P36" s="227">
        <v>0</v>
      </c>
      <c r="Q36" s="227">
        <f>ROUND(E36*P36,2)</f>
        <v>0</v>
      </c>
      <c r="R36" s="227"/>
      <c r="S36" s="227" t="s">
        <v>148</v>
      </c>
      <c r="T36" s="227" t="s">
        <v>109</v>
      </c>
      <c r="U36" s="227">
        <v>0</v>
      </c>
      <c r="V36" s="227">
        <f>ROUND(E36*U36,2)</f>
        <v>0</v>
      </c>
      <c r="W36" s="227"/>
      <c r="X36" s="227" t="s">
        <v>110</v>
      </c>
      <c r="Y36" s="207"/>
      <c r="Z36" s="207"/>
      <c r="AA36" s="207"/>
      <c r="AB36" s="207"/>
      <c r="AC36" s="207"/>
      <c r="AD36" s="207"/>
      <c r="AE36" s="207"/>
      <c r="AF36" s="207"/>
      <c r="AG36" s="207" t="s">
        <v>111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24">
        <v>26</v>
      </c>
      <c r="B37" s="225" t="s">
        <v>167</v>
      </c>
      <c r="C37" s="253" t="s">
        <v>168</v>
      </c>
      <c r="D37" s="226" t="s">
        <v>0</v>
      </c>
      <c r="E37" s="248"/>
      <c r="F37" s="228"/>
      <c r="G37" s="227">
        <f>ROUND(E37*F37,2)</f>
        <v>0</v>
      </c>
      <c r="H37" s="228"/>
      <c r="I37" s="227">
        <f>ROUND(E37*H37,2)</f>
        <v>0</v>
      </c>
      <c r="J37" s="228"/>
      <c r="K37" s="227">
        <f>ROUND(E37*J37,2)</f>
        <v>0</v>
      </c>
      <c r="L37" s="227">
        <v>21</v>
      </c>
      <c r="M37" s="227">
        <f>G37*(1+L37/100)</f>
        <v>0</v>
      </c>
      <c r="N37" s="227">
        <v>0</v>
      </c>
      <c r="O37" s="227">
        <f>ROUND(E37*N37,2)</f>
        <v>0</v>
      </c>
      <c r="P37" s="227">
        <v>0</v>
      </c>
      <c r="Q37" s="227">
        <f>ROUND(E37*P37,2)</f>
        <v>0</v>
      </c>
      <c r="R37" s="227"/>
      <c r="S37" s="227" t="s">
        <v>108</v>
      </c>
      <c r="T37" s="227" t="s">
        <v>108</v>
      </c>
      <c r="U37" s="227">
        <v>0</v>
      </c>
      <c r="V37" s="227">
        <f>ROUND(E37*U37,2)</f>
        <v>0</v>
      </c>
      <c r="W37" s="227"/>
      <c r="X37" s="227" t="s">
        <v>117</v>
      </c>
      <c r="Y37" s="207"/>
      <c r="Z37" s="207"/>
      <c r="AA37" s="207"/>
      <c r="AB37" s="207"/>
      <c r="AC37" s="207"/>
      <c r="AD37" s="207"/>
      <c r="AE37" s="207"/>
      <c r="AF37" s="207"/>
      <c r="AG37" s="207" t="s">
        <v>118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x14ac:dyDescent="0.2">
      <c r="A38" s="230" t="s">
        <v>103</v>
      </c>
      <c r="B38" s="231" t="s">
        <v>71</v>
      </c>
      <c r="C38" s="250" t="s">
        <v>72</v>
      </c>
      <c r="D38" s="232"/>
      <c r="E38" s="233"/>
      <c r="F38" s="234"/>
      <c r="G38" s="235">
        <f>SUMIF(AG39:AG44,"&lt;&gt;NOR",G39:G44)</f>
        <v>0</v>
      </c>
      <c r="H38" s="229"/>
      <c r="I38" s="229">
        <f>SUM(I39:I44)</f>
        <v>0</v>
      </c>
      <c r="J38" s="229"/>
      <c r="K38" s="229">
        <f>SUM(K39:K44)</f>
        <v>0</v>
      </c>
      <c r="L38" s="229"/>
      <c r="M38" s="229">
        <f>SUM(M39:M44)</f>
        <v>0</v>
      </c>
      <c r="N38" s="229"/>
      <c r="O38" s="229">
        <f>SUM(O39:O44)</f>
        <v>0.9</v>
      </c>
      <c r="P38" s="229"/>
      <c r="Q38" s="229">
        <f>SUM(Q39:Q44)</f>
        <v>11.96</v>
      </c>
      <c r="R38" s="229"/>
      <c r="S38" s="229"/>
      <c r="T38" s="229"/>
      <c r="U38" s="229"/>
      <c r="V38" s="229">
        <f>SUM(V39:V44)</f>
        <v>353.14</v>
      </c>
      <c r="W38" s="229"/>
      <c r="X38" s="229"/>
      <c r="AG38" t="s">
        <v>104</v>
      </c>
    </row>
    <row r="39" spans="1:60" outlineLevel="1" x14ac:dyDescent="0.2">
      <c r="A39" s="242">
        <v>27</v>
      </c>
      <c r="B39" s="243" t="s">
        <v>169</v>
      </c>
      <c r="C39" s="251" t="s">
        <v>170</v>
      </c>
      <c r="D39" s="244" t="s">
        <v>114</v>
      </c>
      <c r="E39" s="245">
        <v>664.33500000000004</v>
      </c>
      <c r="F39" s="246"/>
      <c r="G39" s="247">
        <f>ROUND(E39*F39,2)</f>
        <v>0</v>
      </c>
      <c r="H39" s="228"/>
      <c r="I39" s="227">
        <f>ROUND(E39*H39,2)</f>
        <v>0</v>
      </c>
      <c r="J39" s="228"/>
      <c r="K39" s="227">
        <f>ROUND(E39*J39,2)</f>
        <v>0</v>
      </c>
      <c r="L39" s="227">
        <v>21</v>
      </c>
      <c r="M39" s="227">
        <f>G39*(1+L39/100)</f>
        <v>0</v>
      </c>
      <c r="N39" s="227">
        <v>0</v>
      </c>
      <c r="O39" s="227">
        <f>ROUND(E39*N39,2)</f>
        <v>0</v>
      </c>
      <c r="P39" s="227">
        <v>1.8000000000000002E-2</v>
      </c>
      <c r="Q39" s="227">
        <f>ROUND(E39*P39,2)</f>
        <v>11.96</v>
      </c>
      <c r="R39" s="227"/>
      <c r="S39" s="227" t="s">
        <v>108</v>
      </c>
      <c r="T39" s="227" t="s">
        <v>109</v>
      </c>
      <c r="U39" s="227">
        <v>0.33400000000000002</v>
      </c>
      <c r="V39" s="227">
        <f>ROUND(E39*U39,2)</f>
        <v>221.89</v>
      </c>
      <c r="W39" s="227"/>
      <c r="X39" s="227" t="s">
        <v>110</v>
      </c>
      <c r="Y39" s="207"/>
      <c r="Z39" s="207"/>
      <c r="AA39" s="207"/>
      <c r="AB39" s="207"/>
      <c r="AC39" s="207"/>
      <c r="AD39" s="207"/>
      <c r="AE39" s="207"/>
      <c r="AF39" s="207"/>
      <c r="AG39" s="207" t="s">
        <v>111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42">
        <v>28</v>
      </c>
      <c r="B40" s="243" t="s">
        <v>171</v>
      </c>
      <c r="C40" s="251" t="s">
        <v>172</v>
      </c>
      <c r="D40" s="244" t="s">
        <v>114</v>
      </c>
      <c r="E40" s="245">
        <v>61.400000000000006</v>
      </c>
      <c r="F40" s="246"/>
      <c r="G40" s="247">
        <f>ROUND(E40*F40,2)</f>
        <v>0</v>
      </c>
      <c r="H40" s="228"/>
      <c r="I40" s="227">
        <f>ROUND(E40*H40,2)</f>
        <v>0</v>
      </c>
      <c r="J40" s="228"/>
      <c r="K40" s="227">
        <f>ROUND(E40*J40,2)</f>
        <v>0</v>
      </c>
      <c r="L40" s="227">
        <v>21</v>
      </c>
      <c r="M40" s="227">
        <f>G40*(1+L40/100)</f>
        <v>0</v>
      </c>
      <c r="N40" s="227">
        <v>0</v>
      </c>
      <c r="O40" s="227">
        <f>ROUND(E40*N40,2)</f>
        <v>0</v>
      </c>
      <c r="P40" s="227">
        <v>0</v>
      </c>
      <c r="Q40" s="227">
        <f>ROUND(E40*P40,2)</f>
        <v>0</v>
      </c>
      <c r="R40" s="227"/>
      <c r="S40" s="227" t="s">
        <v>108</v>
      </c>
      <c r="T40" s="227" t="s">
        <v>108</v>
      </c>
      <c r="U40" s="227">
        <v>0.43000000000000005</v>
      </c>
      <c r="V40" s="227">
        <f>ROUND(E40*U40,2)</f>
        <v>26.4</v>
      </c>
      <c r="W40" s="227"/>
      <c r="X40" s="227" t="s">
        <v>110</v>
      </c>
      <c r="Y40" s="207"/>
      <c r="Z40" s="207"/>
      <c r="AA40" s="207"/>
      <c r="AB40" s="207"/>
      <c r="AC40" s="207"/>
      <c r="AD40" s="207"/>
      <c r="AE40" s="207"/>
      <c r="AF40" s="207"/>
      <c r="AG40" s="207" t="s">
        <v>111</v>
      </c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42">
        <v>29</v>
      </c>
      <c r="B41" s="243" t="s">
        <v>173</v>
      </c>
      <c r="C41" s="251" t="s">
        <v>174</v>
      </c>
      <c r="D41" s="244" t="s">
        <v>114</v>
      </c>
      <c r="E41" s="245">
        <v>67.540000000000006</v>
      </c>
      <c r="F41" s="246"/>
      <c r="G41" s="247">
        <f>ROUND(E41*F41,2)</f>
        <v>0</v>
      </c>
      <c r="H41" s="228"/>
      <c r="I41" s="227">
        <f>ROUND(E41*H41,2)</f>
        <v>0</v>
      </c>
      <c r="J41" s="228"/>
      <c r="K41" s="227">
        <f>ROUND(E41*J41,2)</f>
        <v>0</v>
      </c>
      <c r="L41" s="227">
        <v>21</v>
      </c>
      <c r="M41" s="227">
        <f>G41*(1+L41/100)</f>
        <v>0</v>
      </c>
      <c r="N41" s="227">
        <v>1.1390000000000001E-2</v>
      </c>
      <c r="O41" s="227">
        <f>ROUND(E41*N41,2)</f>
        <v>0.77</v>
      </c>
      <c r="P41" s="227">
        <v>0</v>
      </c>
      <c r="Q41" s="227">
        <f>ROUND(E41*P41,2)</f>
        <v>0</v>
      </c>
      <c r="R41" s="227"/>
      <c r="S41" s="227" t="s">
        <v>108</v>
      </c>
      <c r="T41" s="227" t="s">
        <v>109</v>
      </c>
      <c r="U41" s="227">
        <v>0.71500000000000008</v>
      </c>
      <c r="V41" s="227">
        <f>ROUND(E41*U41,2)</f>
        <v>48.29</v>
      </c>
      <c r="W41" s="227"/>
      <c r="X41" s="227" t="s">
        <v>110</v>
      </c>
      <c r="Y41" s="207"/>
      <c r="Z41" s="207"/>
      <c r="AA41" s="207"/>
      <c r="AB41" s="207"/>
      <c r="AC41" s="207"/>
      <c r="AD41" s="207"/>
      <c r="AE41" s="207"/>
      <c r="AF41" s="207"/>
      <c r="AG41" s="207" t="s">
        <v>111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ht="22.5" outlineLevel="1" x14ac:dyDescent="0.2">
      <c r="A42" s="242">
        <v>30</v>
      </c>
      <c r="B42" s="243" t="s">
        <v>175</v>
      </c>
      <c r="C42" s="251" t="s">
        <v>176</v>
      </c>
      <c r="D42" s="244" t="s">
        <v>114</v>
      </c>
      <c r="E42" s="245">
        <v>628.43000000000006</v>
      </c>
      <c r="F42" s="246"/>
      <c r="G42" s="247">
        <f>ROUND(E42*F42,2)</f>
        <v>0</v>
      </c>
      <c r="H42" s="228"/>
      <c r="I42" s="227">
        <f>ROUND(E42*H42,2)</f>
        <v>0</v>
      </c>
      <c r="J42" s="228"/>
      <c r="K42" s="227">
        <f>ROUND(E42*J42,2)</f>
        <v>0</v>
      </c>
      <c r="L42" s="227">
        <v>21</v>
      </c>
      <c r="M42" s="227">
        <f>G42*(1+L42/100)</f>
        <v>0</v>
      </c>
      <c r="N42" s="227">
        <v>2.0000000000000001E-4</v>
      </c>
      <c r="O42" s="227">
        <f>ROUND(E42*N42,2)</f>
        <v>0.13</v>
      </c>
      <c r="P42" s="227">
        <v>0</v>
      </c>
      <c r="Q42" s="227">
        <f>ROUND(E42*P42,2)</f>
        <v>0</v>
      </c>
      <c r="R42" s="227"/>
      <c r="S42" s="227" t="s">
        <v>108</v>
      </c>
      <c r="T42" s="227" t="s">
        <v>109</v>
      </c>
      <c r="U42" s="227">
        <v>9.0000000000000011E-2</v>
      </c>
      <c r="V42" s="227">
        <f>ROUND(E42*U42,2)</f>
        <v>56.56</v>
      </c>
      <c r="W42" s="227"/>
      <c r="X42" s="227" t="s">
        <v>110</v>
      </c>
      <c r="Y42" s="207"/>
      <c r="Z42" s="207"/>
      <c r="AA42" s="207"/>
      <c r="AB42" s="207"/>
      <c r="AC42" s="207"/>
      <c r="AD42" s="207"/>
      <c r="AE42" s="207"/>
      <c r="AF42" s="207"/>
      <c r="AG42" s="207" t="s">
        <v>111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36">
        <v>31</v>
      </c>
      <c r="B43" s="237" t="s">
        <v>177</v>
      </c>
      <c r="C43" s="252" t="s">
        <v>178</v>
      </c>
      <c r="D43" s="238" t="s">
        <v>114</v>
      </c>
      <c r="E43" s="239">
        <v>67.540000000000006</v>
      </c>
      <c r="F43" s="240"/>
      <c r="G43" s="241">
        <f>ROUND(E43*F43,2)</f>
        <v>0</v>
      </c>
      <c r="H43" s="228"/>
      <c r="I43" s="227">
        <f>ROUND(E43*H43,2)</f>
        <v>0</v>
      </c>
      <c r="J43" s="228"/>
      <c r="K43" s="227">
        <f>ROUND(E43*J43,2)</f>
        <v>0</v>
      </c>
      <c r="L43" s="227">
        <v>21</v>
      </c>
      <c r="M43" s="227">
        <f>G43*(1+L43/100)</f>
        <v>0</v>
      </c>
      <c r="N43" s="227">
        <v>1.0000000000000001E-5</v>
      </c>
      <c r="O43" s="227">
        <f>ROUND(E43*N43,2)</f>
        <v>0</v>
      </c>
      <c r="P43" s="227">
        <v>0</v>
      </c>
      <c r="Q43" s="227">
        <f>ROUND(E43*P43,2)</f>
        <v>0</v>
      </c>
      <c r="R43" s="227" t="s">
        <v>179</v>
      </c>
      <c r="S43" s="227" t="s">
        <v>108</v>
      </c>
      <c r="T43" s="227" t="s">
        <v>136</v>
      </c>
      <c r="U43" s="227">
        <v>0</v>
      </c>
      <c r="V43" s="227">
        <f>ROUND(E43*U43,2)</f>
        <v>0</v>
      </c>
      <c r="W43" s="227"/>
      <c r="X43" s="227" t="s">
        <v>180</v>
      </c>
      <c r="Y43" s="207"/>
      <c r="Z43" s="207"/>
      <c r="AA43" s="207"/>
      <c r="AB43" s="207"/>
      <c r="AC43" s="207"/>
      <c r="AD43" s="207"/>
      <c r="AE43" s="207"/>
      <c r="AF43" s="207"/>
      <c r="AG43" s="207" t="s">
        <v>181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24">
        <v>32</v>
      </c>
      <c r="B44" s="225" t="s">
        <v>182</v>
      </c>
      <c r="C44" s="253" t="s">
        <v>183</v>
      </c>
      <c r="D44" s="226" t="s">
        <v>0</v>
      </c>
      <c r="E44" s="248"/>
      <c r="F44" s="228"/>
      <c r="G44" s="227">
        <f>ROUND(E44*F44,2)</f>
        <v>0</v>
      </c>
      <c r="H44" s="228"/>
      <c r="I44" s="227">
        <f>ROUND(E44*H44,2)</f>
        <v>0</v>
      </c>
      <c r="J44" s="228"/>
      <c r="K44" s="227">
        <f>ROUND(E44*J44,2)</f>
        <v>0</v>
      </c>
      <c r="L44" s="227">
        <v>21</v>
      </c>
      <c r="M44" s="227">
        <f>G44*(1+L44/100)</f>
        <v>0</v>
      </c>
      <c r="N44" s="227">
        <v>0</v>
      </c>
      <c r="O44" s="227">
        <f>ROUND(E44*N44,2)</f>
        <v>0</v>
      </c>
      <c r="P44" s="227">
        <v>0</v>
      </c>
      <c r="Q44" s="227">
        <f>ROUND(E44*P44,2)</f>
        <v>0</v>
      </c>
      <c r="R44" s="227"/>
      <c r="S44" s="227" t="s">
        <v>108</v>
      </c>
      <c r="T44" s="227" t="s">
        <v>108</v>
      </c>
      <c r="U44" s="227">
        <v>2.3000000000000003E-2</v>
      </c>
      <c r="V44" s="227">
        <f>ROUND(E44*U44,2)</f>
        <v>0</v>
      </c>
      <c r="W44" s="227"/>
      <c r="X44" s="227" t="s">
        <v>117</v>
      </c>
      <c r="Y44" s="207"/>
      <c r="Z44" s="207"/>
      <c r="AA44" s="207"/>
      <c r="AB44" s="207"/>
      <c r="AC44" s="207"/>
      <c r="AD44" s="207"/>
      <c r="AE44" s="207"/>
      <c r="AF44" s="207"/>
      <c r="AG44" s="207" t="s">
        <v>118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x14ac:dyDescent="0.2">
      <c r="A45" s="230" t="s">
        <v>103</v>
      </c>
      <c r="B45" s="231" t="s">
        <v>73</v>
      </c>
      <c r="C45" s="250" t="s">
        <v>74</v>
      </c>
      <c r="D45" s="232"/>
      <c r="E45" s="233"/>
      <c r="F45" s="234"/>
      <c r="G45" s="235">
        <f>SUMIF(AG46:AG47,"&lt;&gt;NOR",G46:G47)</f>
        <v>0</v>
      </c>
      <c r="H45" s="229"/>
      <c r="I45" s="229">
        <f>SUM(I46:I47)</f>
        <v>0</v>
      </c>
      <c r="J45" s="229"/>
      <c r="K45" s="229">
        <f>SUM(K46:K47)</f>
        <v>0</v>
      </c>
      <c r="L45" s="229"/>
      <c r="M45" s="229">
        <f>SUM(M46:M47)</f>
        <v>0</v>
      </c>
      <c r="N45" s="229"/>
      <c r="O45" s="229">
        <f>SUM(O46:O47)</f>
        <v>0</v>
      </c>
      <c r="P45" s="229"/>
      <c r="Q45" s="229">
        <f>SUM(Q46:Q47)</f>
        <v>0</v>
      </c>
      <c r="R45" s="229"/>
      <c r="S45" s="229"/>
      <c r="T45" s="229"/>
      <c r="U45" s="229"/>
      <c r="V45" s="229">
        <f>SUM(V46:V47)</f>
        <v>0.55000000000000004</v>
      </c>
      <c r="W45" s="229"/>
      <c r="X45" s="229"/>
      <c r="AG45" t="s">
        <v>104</v>
      </c>
    </row>
    <row r="46" spans="1:60" outlineLevel="1" x14ac:dyDescent="0.2">
      <c r="A46" s="242">
        <v>33</v>
      </c>
      <c r="B46" s="243" t="s">
        <v>184</v>
      </c>
      <c r="C46" s="251" t="s">
        <v>185</v>
      </c>
      <c r="D46" s="244" t="s">
        <v>107</v>
      </c>
      <c r="E46" s="245">
        <v>1</v>
      </c>
      <c r="F46" s="246"/>
      <c r="G46" s="247">
        <f>ROUND(E46*F46,2)</f>
        <v>0</v>
      </c>
      <c r="H46" s="228"/>
      <c r="I46" s="227">
        <f>ROUND(E46*H46,2)</f>
        <v>0</v>
      </c>
      <c r="J46" s="228"/>
      <c r="K46" s="227">
        <f>ROUND(E46*J46,2)</f>
        <v>0</v>
      </c>
      <c r="L46" s="227">
        <v>21</v>
      </c>
      <c r="M46" s="227">
        <f>G46*(1+L46/100)</f>
        <v>0</v>
      </c>
      <c r="N46" s="227">
        <v>0</v>
      </c>
      <c r="O46" s="227">
        <f>ROUND(E46*N46,2)</f>
        <v>0</v>
      </c>
      <c r="P46" s="227">
        <v>0</v>
      </c>
      <c r="Q46" s="227">
        <f>ROUND(E46*P46,2)</f>
        <v>0</v>
      </c>
      <c r="R46" s="227"/>
      <c r="S46" s="227" t="s">
        <v>108</v>
      </c>
      <c r="T46" s="227" t="s">
        <v>109</v>
      </c>
      <c r="U46" s="227">
        <v>0.55000000000000004</v>
      </c>
      <c r="V46" s="227">
        <f>ROUND(E46*U46,2)</f>
        <v>0.55000000000000004</v>
      </c>
      <c r="W46" s="227"/>
      <c r="X46" s="227" t="s">
        <v>110</v>
      </c>
      <c r="Y46" s="207"/>
      <c r="Z46" s="207"/>
      <c r="AA46" s="207"/>
      <c r="AB46" s="207"/>
      <c r="AC46" s="207"/>
      <c r="AD46" s="207"/>
      <c r="AE46" s="207"/>
      <c r="AF46" s="207"/>
      <c r="AG46" s="207" t="s">
        <v>111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42">
        <v>34</v>
      </c>
      <c r="B47" s="243" t="s">
        <v>186</v>
      </c>
      <c r="C47" s="251" t="s">
        <v>187</v>
      </c>
      <c r="D47" s="244" t="s">
        <v>188</v>
      </c>
      <c r="E47" s="245">
        <v>1</v>
      </c>
      <c r="F47" s="246"/>
      <c r="G47" s="247">
        <f>ROUND(E47*F47,2)</f>
        <v>0</v>
      </c>
      <c r="H47" s="228"/>
      <c r="I47" s="227">
        <f>ROUND(E47*H47,2)</f>
        <v>0</v>
      </c>
      <c r="J47" s="228"/>
      <c r="K47" s="227">
        <f>ROUND(E47*J47,2)</f>
        <v>0</v>
      </c>
      <c r="L47" s="227">
        <v>21</v>
      </c>
      <c r="M47" s="227">
        <f>G47*(1+L47/100)</f>
        <v>0</v>
      </c>
      <c r="N47" s="227">
        <v>0</v>
      </c>
      <c r="O47" s="227">
        <f>ROUND(E47*N47,2)</f>
        <v>0</v>
      </c>
      <c r="P47" s="227">
        <v>0</v>
      </c>
      <c r="Q47" s="227">
        <f>ROUND(E47*P47,2)</f>
        <v>0</v>
      </c>
      <c r="R47" s="227"/>
      <c r="S47" s="227" t="s">
        <v>108</v>
      </c>
      <c r="T47" s="227" t="s">
        <v>109</v>
      </c>
      <c r="U47" s="227">
        <v>0</v>
      </c>
      <c r="V47" s="227">
        <f>ROUND(E47*U47,2)</f>
        <v>0</v>
      </c>
      <c r="W47" s="227"/>
      <c r="X47" s="227" t="s">
        <v>110</v>
      </c>
      <c r="Y47" s="207"/>
      <c r="Z47" s="207"/>
      <c r="AA47" s="207"/>
      <c r="AB47" s="207"/>
      <c r="AC47" s="207"/>
      <c r="AD47" s="207"/>
      <c r="AE47" s="207"/>
      <c r="AF47" s="207"/>
      <c r="AG47" s="207" t="s">
        <v>111</v>
      </c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x14ac:dyDescent="0.2">
      <c r="A48" s="230" t="s">
        <v>103</v>
      </c>
      <c r="B48" s="231" t="s">
        <v>76</v>
      </c>
      <c r="C48" s="250" t="s">
        <v>29</v>
      </c>
      <c r="D48" s="232"/>
      <c r="E48" s="233"/>
      <c r="F48" s="234"/>
      <c r="G48" s="235">
        <f>SUMIF(AG49:AG49,"&lt;&gt;NOR",G49:G49)</f>
        <v>0</v>
      </c>
      <c r="H48" s="229"/>
      <c r="I48" s="229">
        <f>SUM(I49:I49)</f>
        <v>0</v>
      </c>
      <c r="J48" s="229"/>
      <c r="K48" s="229">
        <f>SUM(K49:K49)</f>
        <v>0</v>
      </c>
      <c r="L48" s="229"/>
      <c r="M48" s="229">
        <f>SUM(M49:M49)</f>
        <v>0</v>
      </c>
      <c r="N48" s="229"/>
      <c r="O48" s="229">
        <f>SUM(O49:O49)</f>
        <v>0</v>
      </c>
      <c r="P48" s="229"/>
      <c r="Q48" s="229">
        <f>SUM(Q49:Q49)</f>
        <v>0</v>
      </c>
      <c r="R48" s="229"/>
      <c r="S48" s="229"/>
      <c r="T48" s="229"/>
      <c r="U48" s="229"/>
      <c r="V48" s="229">
        <f>SUM(V49:V49)</f>
        <v>0</v>
      </c>
      <c r="W48" s="229"/>
      <c r="X48" s="229"/>
      <c r="AG48" t="s">
        <v>104</v>
      </c>
    </row>
    <row r="49" spans="1:60" ht="22.5" outlineLevel="1" x14ac:dyDescent="0.2">
      <c r="A49" s="236">
        <v>35</v>
      </c>
      <c r="B49" s="237" t="s">
        <v>189</v>
      </c>
      <c r="C49" s="252" t="s">
        <v>190</v>
      </c>
      <c r="D49" s="238" t="s">
        <v>191</v>
      </c>
      <c r="E49" s="239">
        <v>1</v>
      </c>
      <c r="F49" s="240"/>
      <c r="G49" s="241">
        <f>ROUND(E49*F49,2)</f>
        <v>0</v>
      </c>
      <c r="H49" s="228"/>
      <c r="I49" s="227">
        <f>ROUND(E49*H49,2)</f>
        <v>0</v>
      </c>
      <c r="J49" s="228"/>
      <c r="K49" s="227">
        <f>ROUND(E49*J49,2)</f>
        <v>0</v>
      </c>
      <c r="L49" s="227">
        <v>21</v>
      </c>
      <c r="M49" s="227">
        <f>G49*(1+L49/100)</f>
        <v>0</v>
      </c>
      <c r="N49" s="227">
        <v>0</v>
      </c>
      <c r="O49" s="227">
        <f>ROUND(E49*N49,2)</f>
        <v>0</v>
      </c>
      <c r="P49" s="227">
        <v>0</v>
      </c>
      <c r="Q49" s="227">
        <f>ROUND(E49*P49,2)</f>
        <v>0</v>
      </c>
      <c r="R49" s="227"/>
      <c r="S49" s="227" t="s">
        <v>148</v>
      </c>
      <c r="T49" s="227" t="s">
        <v>109</v>
      </c>
      <c r="U49" s="227">
        <v>0</v>
      </c>
      <c r="V49" s="227">
        <f>ROUND(E49*U49,2)</f>
        <v>0</v>
      </c>
      <c r="W49" s="227"/>
      <c r="X49" s="227" t="s">
        <v>192</v>
      </c>
      <c r="Y49" s="207"/>
      <c r="Z49" s="207"/>
      <c r="AA49" s="207"/>
      <c r="AB49" s="207"/>
      <c r="AC49" s="207"/>
      <c r="AD49" s="207"/>
      <c r="AE49" s="207"/>
      <c r="AF49" s="207"/>
      <c r="AG49" s="207" t="s">
        <v>193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x14ac:dyDescent="0.2">
      <c r="A50" s="5"/>
      <c r="B50" s="6"/>
      <c r="C50" s="254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AE50">
        <v>15</v>
      </c>
      <c r="AF50">
        <v>21</v>
      </c>
    </row>
    <row r="51" spans="1:60" x14ac:dyDescent="0.2">
      <c r="A51" s="210"/>
      <c r="B51" s="211" t="s">
        <v>31</v>
      </c>
      <c r="C51" s="255"/>
      <c r="D51" s="212"/>
      <c r="E51" s="213"/>
      <c r="F51" s="213"/>
      <c r="G51" s="249">
        <f>G8+G10+G13+G17+G38+G45+G48</f>
        <v>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AE51">
        <f>SUMIF(L7:L49,AE50,G7:G49)</f>
        <v>0</v>
      </c>
      <c r="AF51">
        <f>SUMIF(L7:L49,AF50,G7:G49)</f>
        <v>0</v>
      </c>
      <c r="AG51" t="s">
        <v>194</v>
      </c>
    </row>
    <row r="52" spans="1:60" x14ac:dyDescent="0.2">
      <c r="A52" s="5"/>
      <c r="B52" s="6"/>
      <c r="C52" s="254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60" x14ac:dyDescent="0.2">
      <c r="A53" s="5"/>
      <c r="B53" s="6"/>
      <c r="C53" s="254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60" x14ac:dyDescent="0.2">
      <c r="A54" s="214" t="s">
        <v>195</v>
      </c>
      <c r="B54" s="214"/>
      <c r="C54" s="256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60" x14ac:dyDescent="0.2">
      <c r="A55" s="215"/>
      <c r="B55" s="216"/>
      <c r="C55" s="257"/>
      <c r="D55" s="216"/>
      <c r="E55" s="216"/>
      <c r="F55" s="216"/>
      <c r="G55" s="21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AG55" t="s">
        <v>196</v>
      </c>
    </row>
    <row r="56" spans="1:60" x14ac:dyDescent="0.2">
      <c r="A56" s="218"/>
      <c r="B56" s="219"/>
      <c r="C56" s="258"/>
      <c r="D56" s="219"/>
      <c r="E56" s="219"/>
      <c r="F56" s="219"/>
      <c r="G56" s="22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60" x14ac:dyDescent="0.2">
      <c r="A57" s="218"/>
      <c r="B57" s="219"/>
      <c r="C57" s="258"/>
      <c r="D57" s="219"/>
      <c r="E57" s="219"/>
      <c r="F57" s="219"/>
      <c r="G57" s="22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60" x14ac:dyDescent="0.2">
      <c r="A58" s="218"/>
      <c r="B58" s="219"/>
      <c r="C58" s="258"/>
      <c r="D58" s="219"/>
      <c r="E58" s="219"/>
      <c r="F58" s="219"/>
      <c r="G58" s="22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60" x14ac:dyDescent="0.2">
      <c r="A59" s="221"/>
      <c r="B59" s="222"/>
      <c r="C59" s="259"/>
      <c r="D59" s="222"/>
      <c r="E59" s="222"/>
      <c r="F59" s="222"/>
      <c r="G59" s="22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60" x14ac:dyDescent="0.2">
      <c r="A60" s="5"/>
      <c r="B60" s="6"/>
      <c r="C60" s="254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60" x14ac:dyDescent="0.2">
      <c r="C61" s="260"/>
      <c r="D61" s="191"/>
      <c r="AG61" t="s">
        <v>197</v>
      </c>
    </row>
    <row r="62" spans="1:60" x14ac:dyDescent="0.2">
      <c r="D62" s="191"/>
    </row>
    <row r="63" spans="1:60" x14ac:dyDescent="0.2">
      <c r="D63" s="191"/>
    </row>
    <row r="64" spans="1:60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mergeCells count="6">
    <mergeCell ref="A1:G1"/>
    <mergeCell ref="C2:G2"/>
    <mergeCell ref="C3:G3"/>
    <mergeCell ref="C4:G4"/>
    <mergeCell ref="A54:C54"/>
    <mergeCell ref="A55:G5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CF7F-9DC6-4ED9-AFFB-930ED19A5685}">
  <sheetPr>
    <outlinePr summaryBelow="0"/>
  </sheetPr>
  <dimension ref="A1:BH5000"/>
  <sheetViews>
    <sheetView workbookViewId="0">
      <pane ySplit="7" topLeftCell="A8" activePane="bottomLeft" state="frozen"/>
      <selection pane="bottomLeft" activeCell="C23" sqref="C23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2" t="s">
        <v>7</v>
      </c>
      <c r="B1" s="192"/>
      <c r="C1" s="192"/>
      <c r="D1" s="192"/>
      <c r="E1" s="192"/>
      <c r="F1" s="192"/>
      <c r="G1" s="192"/>
      <c r="AG1" t="s">
        <v>78</v>
      </c>
    </row>
    <row r="2" spans="1:60" ht="24.95" customHeight="1" x14ac:dyDescent="0.2">
      <c r="A2" s="193" t="s">
        <v>8</v>
      </c>
      <c r="B2" s="74" t="s">
        <v>246</v>
      </c>
      <c r="C2" s="196" t="s">
        <v>251</v>
      </c>
      <c r="D2" s="194"/>
      <c r="E2" s="194"/>
      <c r="F2" s="194"/>
      <c r="G2" s="195"/>
      <c r="AG2" t="s">
        <v>79</v>
      </c>
    </row>
    <row r="3" spans="1:60" ht="24.95" customHeight="1" x14ac:dyDescent="0.2">
      <c r="A3" s="193" t="s">
        <v>9</v>
      </c>
      <c r="B3" s="74" t="s">
        <v>50</v>
      </c>
      <c r="C3" s="196" t="s">
        <v>51</v>
      </c>
      <c r="D3" s="194"/>
      <c r="E3" s="194"/>
      <c r="F3" s="194"/>
      <c r="G3" s="195"/>
      <c r="AC3" s="128" t="s">
        <v>79</v>
      </c>
      <c r="AG3" t="s">
        <v>80</v>
      </c>
    </row>
    <row r="4" spans="1:60" ht="24.95" customHeight="1" x14ac:dyDescent="0.2">
      <c r="A4" s="197" t="s">
        <v>10</v>
      </c>
      <c r="B4" s="198" t="s">
        <v>249</v>
      </c>
      <c r="C4" s="199" t="s">
        <v>53</v>
      </c>
      <c r="D4" s="200"/>
      <c r="E4" s="200"/>
      <c r="F4" s="200"/>
      <c r="G4" s="201"/>
      <c r="AG4" t="s">
        <v>81</v>
      </c>
    </row>
    <row r="5" spans="1:60" x14ac:dyDescent="0.2">
      <c r="D5" s="191"/>
    </row>
    <row r="6" spans="1:60" ht="38.25" x14ac:dyDescent="0.2">
      <c r="A6" s="203" t="s">
        <v>82</v>
      </c>
      <c r="B6" s="205" t="s">
        <v>83</v>
      </c>
      <c r="C6" s="205" t="s">
        <v>84</v>
      </c>
      <c r="D6" s="204" t="s">
        <v>85</v>
      </c>
      <c r="E6" s="203" t="s">
        <v>86</v>
      </c>
      <c r="F6" s="202" t="s">
        <v>87</v>
      </c>
      <c r="G6" s="203" t="s">
        <v>31</v>
      </c>
      <c r="H6" s="206" t="s">
        <v>32</v>
      </c>
      <c r="I6" s="206" t="s">
        <v>88</v>
      </c>
      <c r="J6" s="206" t="s">
        <v>33</v>
      </c>
      <c r="K6" s="206" t="s">
        <v>89</v>
      </c>
      <c r="L6" s="206" t="s">
        <v>90</v>
      </c>
      <c r="M6" s="206" t="s">
        <v>91</v>
      </c>
      <c r="N6" s="206" t="s">
        <v>92</v>
      </c>
      <c r="O6" s="206" t="s">
        <v>93</v>
      </c>
      <c r="P6" s="206" t="s">
        <v>94</v>
      </c>
      <c r="Q6" s="206" t="s">
        <v>95</v>
      </c>
      <c r="R6" s="206" t="s">
        <v>96</v>
      </c>
      <c r="S6" s="206" t="s">
        <v>97</v>
      </c>
      <c r="T6" s="206" t="s">
        <v>98</v>
      </c>
      <c r="U6" s="206" t="s">
        <v>99</v>
      </c>
      <c r="V6" s="206" t="s">
        <v>100</v>
      </c>
      <c r="W6" s="206" t="s">
        <v>101</v>
      </c>
      <c r="X6" s="206" t="s">
        <v>102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30" t="s">
        <v>103</v>
      </c>
      <c r="B8" s="231" t="s">
        <v>61</v>
      </c>
      <c r="C8" s="250" t="s">
        <v>62</v>
      </c>
      <c r="D8" s="232"/>
      <c r="E8" s="233"/>
      <c r="F8" s="234"/>
      <c r="G8" s="235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0.01</v>
      </c>
      <c r="P8" s="229"/>
      <c r="Q8" s="229">
        <f>SUM(Q9:Q9)</f>
        <v>0</v>
      </c>
      <c r="R8" s="229"/>
      <c r="S8" s="229"/>
      <c r="T8" s="229"/>
      <c r="U8" s="229"/>
      <c r="V8" s="229">
        <f>SUM(V9:V9)</f>
        <v>0.26</v>
      </c>
      <c r="W8" s="229"/>
      <c r="X8" s="229"/>
      <c r="AG8" t="s">
        <v>104</v>
      </c>
    </row>
    <row r="9" spans="1:60" outlineLevel="1" x14ac:dyDescent="0.2">
      <c r="A9" s="242">
        <v>1</v>
      </c>
      <c r="B9" s="243" t="s">
        <v>105</v>
      </c>
      <c r="C9" s="251" t="s">
        <v>106</v>
      </c>
      <c r="D9" s="244" t="s">
        <v>107</v>
      </c>
      <c r="E9" s="245">
        <v>1</v>
      </c>
      <c r="F9" s="246"/>
      <c r="G9" s="247">
        <f>ROUND(E9*F9,2)</f>
        <v>0</v>
      </c>
      <c r="H9" s="228"/>
      <c r="I9" s="227">
        <f>ROUND(E9*H9,2)</f>
        <v>0</v>
      </c>
      <c r="J9" s="228"/>
      <c r="K9" s="227">
        <f>ROUND(E9*J9,2)</f>
        <v>0</v>
      </c>
      <c r="L9" s="227">
        <v>21</v>
      </c>
      <c r="M9" s="227">
        <f>G9*(1+L9/100)</f>
        <v>0</v>
      </c>
      <c r="N9" s="227">
        <v>5.9200000000000008E-3</v>
      </c>
      <c r="O9" s="227">
        <f>ROUND(E9*N9,2)</f>
        <v>0.01</v>
      </c>
      <c r="P9" s="227">
        <v>0</v>
      </c>
      <c r="Q9" s="227">
        <f>ROUND(E9*P9,2)</f>
        <v>0</v>
      </c>
      <c r="R9" s="227"/>
      <c r="S9" s="227" t="s">
        <v>108</v>
      </c>
      <c r="T9" s="227" t="s">
        <v>109</v>
      </c>
      <c r="U9" s="227">
        <v>0.26</v>
      </c>
      <c r="V9" s="227">
        <f>ROUND(E9*U9,2)</f>
        <v>0.26</v>
      </c>
      <c r="W9" s="227"/>
      <c r="X9" s="227" t="s">
        <v>110</v>
      </c>
      <c r="Y9" s="207"/>
      <c r="Z9" s="207"/>
      <c r="AA9" s="207"/>
      <c r="AB9" s="207"/>
      <c r="AC9" s="207"/>
      <c r="AD9" s="207"/>
      <c r="AE9" s="207"/>
      <c r="AF9" s="207"/>
      <c r="AG9" s="207" t="s">
        <v>111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x14ac:dyDescent="0.2">
      <c r="A10" s="230" t="s">
        <v>103</v>
      </c>
      <c r="B10" s="231" t="s">
        <v>65</v>
      </c>
      <c r="C10" s="250" t="s">
        <v>66</v>
      </c>
      <c r="D10" s="232"/>
      <c r="E10" s="233"/>
      <c r="F10" s="234"/>
      <c r="G10" s="235">
        <f>SUMIF(AG11:AG12,"&lt;&gt;NOR",G11:G12)</f>
        <v>0</v>
      </c>
      <c r="H10" s="229"/>
      <c r="I10" s="229">
        <f>SUM(I11:I12)</f>
        <v>0</v>
      </c>
      <c r="J10" s="229"/>
      <c r="K10" s="229">
        <f>SUM(K11:K12)</f>
        <v>0</v>
      </c>
      <c r="L10" s="229"/>
      <c r="M10" s="229">
        <f>SUM(M11:M12)</f>
        <v>0</v>
      </c>
      <c r="N10" s="229"/>
      <c r="O10" s="229">
        <f>SUM(O11:O12)</f>
        <v>0</v>
      </c>
      <c r="P10" s="229"/>
      <c r="Q10" s="229">
        <f>SUM(Q11:Q12)</f>
        <v>8.93</v>
      </c>
      <c r="R10" s="229"/>
      <c r="S10" s="229"/>
      <c r="T10" s="229"/>
      <c r="U10" s="229"/>
      <c r="V10" s="229">
        <f>SUM(V11:V12)</f>
        <v>36.76</v>
      </c>
      <c r="W10" s="229"/>
      <c r="X10" s="229"/>
      <c r="AG10" t="s">
        <v>104</v>
      </c>
    </row>
    <row r="11" spans="1:60" outlineLevel="1" x14ac:dyDescent="0.2">
      <c r="A11" s="236">
        <v>2</v>
      </c>
      <c r="B11" s="237" t="s">
        <v>112</v>
      </c>
      <c r="C11" s="252" t="s">
        <v>113</v>
      </c>
      <c r="D11" s="238" t="s">
        <v>114</v>
      </c>
      <c r="E11" s="239">
        <v>942.48</v>
      </c>
      <c r="F11" s="240"/>
      <c r="G11" s="241">
        <f>ROUND(E11*F11,2)</f>
        <v>0</v>
      </c>
      <c r="H11" s="228"/>
      <c r="I11" s="227">
        <f>ROUND(E11*H11,2)</f>
        <v>0</v>
      </c>
      <c r="J11" s="228"/>
      <c r="K11" s="227">
        <f>ROUND(E11*J11,2)</f>
        <v>0</v>
      </c>
      <c r="L11" s="227">
        <v>21</v>
      </c>
      <c r="M11" s="227">
        <f>G11*(1+L11/100)</f>
        <v>0</v>
      </c>
      <c r="N11" s="227">
        <v>0</v>
      </c>
      <c r="O11" s="227">
        <f>ROUND(E11*N11,2)</f>
        <v>0</v>
      </c>
      <c r="P11" s="227">
        <v>9.4800000000000006E-3</v>
      </c>
      <c r="Q11" s="227">
        <f>ROUND(E11*P11,2)</f>
        <v>8.93</v>
      </c>
      <c r="R11" s="227"/>
      <c r="S11" s="227" t="s">
        <v>108</v>
      </c>
      <c r="T11" s="227" t="s">
        <v>108</v>
      </c>
      <c r="U11" s="227">
        <v>3.9000000000000007E-2</v>
      </c>
      <c r="V11" s="227">
        <f>ROUND(E11*U11,2)</f>
        <v>36.76</v>
      </c>
      <c r="W11" s="227"/>
      <c r="X11" s="227" t="s">
        <v>110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111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24">
        <v>3</v>
      </c>
      <c r="B12" s="225" t="s">
        <v>115</v>
      </c>
      <c r="C12" s="253" t="s">
        <v>116</v>
      </c>
      <c r="D12" s="226" t="s">
        <v>0</v>
      </c>
      <c r="E12" s="248"/>
      <c r="F12" s="228"/>
      <c r="G12" s="227">
        <f>ROUND(E12*F12,2)</f>
        <v>0</v>
      </c>
      <c r="H12" s="228"/>
      <c r="I12" s="227">
        <f>ROUND(E12*H12,2)</f>
        <v>0</v>
      </c>
      <c r="J12" s="228"/>
      <c r="K12" s="227">
        <f>ROUND(E12*J12,2)</f>
        <v>0</v>
      </c>
      <c r="L12" s="227">
        <v>21</v>
      </c>
      <c r="M12" s="227">
        <f>G12*(1+L12/100)</f>
        <v>0</v>
      </c>
      <c r="N12" s="227">
        <v>0</v>
      </c>
      <c r="O12" s="227">
        <f>ROUND(E12*N12,2)</f>
        <v>0</v>
      </c>
      <c r="P12" s="227">
        <v>0</v>
      </c>
      <c r="Q12" s="227">
        <f>ROUND(E12*P12,2)</f>
        <v>0</v>
      </c>
      <c r="R12" s="227"/>
      <c r="S12" s="227" t="s">
        <v>108</v>
      </c>
      <c r="T12" s="227" t="s">
        <v>108</v>
      </c>
      <c r="U12" s="227">
        <v>0</v>
      </c>
      <c r="V12" s="227">
        <f>ROUND(E12*U12,2)</f>
        <v>0</v>
      </c>
      <c r="W12" s="227"/>
      <c r="X12" s="227" t="s">
        <v>117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118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x14ac:dyDescent="0.2">
      <c r="A13" s="230" t="s">
        <v>103</v>
      </c>
      <c r="B13" s="231" t="s">
        <v>67</v>
      </c>
      <c r="C13" s="250" t="s">
        <v>68</v>
      </c>
      <c r="D13" s="232"/>
      <c r="E13" s="233"/>
      <c r="F13" s="234"/>
      <c r="G13" s="235">
        <f>SUMIF(AG14:AG16,"&lt;&gt;NOR",G14:G16)</f>
        <v>0</v>
      </c>
      <c r="H13" s="229"/>
      <c r="I13" s="229">
        <f>SUM(I14:I16)</f>
        <v>0</v>
      </c>
      <c r="J13" s="229"/>
      <c r="K13" s="229">
        <f>SUM(K14:K16)</f>
        <v>0</v>
      </c>
      <c r="L13" s="229"/>
      <c r="M13" s="229">
        <f>SUM(M14:M16)</f>
        <v>0</v>
      </c>
      <c r="N13" s="229"/>
      <c r="O13" s="229">
        <f>SUM(O14:O16)</f>
        <v>3.03</v>
      </c>
      <c r="P13" s="229"/>
      <c r="Q13" s="229">
        <f>SUM(Q14:Q16)</f>
        <v>0</v>
      </c>
      <c r="R13" s="229"/>
      <c r="S13" s="229"/>
      <c r="T13" s="229"/>
      <c r="U13" s="229"/>
      <c r="V13" s="229">
        <f>SUM(V14:V16)</f>
        <v>174.95</v>
      </c>
      <c r="W13" s="229"/>
      <c r="X13" s="229"/>
      <c r="AG13" t="s">
        <v>104</v>
      </c>
    </row>
    <row r="14" spans="1:60" ht="22.5" outlineLevel="1" x14ac:dyDescent="0.2">
      <c r="A14" s="242">
        <v>4</v>
      </c>
      <c r="B14" s="243" t="s">
        <v>119</v>
      </c>
      <c r="C14" s="251" t="s">
        <v>120</v>
      </c>
      <c r="D14" s="244" t="s">
        <v>114</v>
      </c>
      <c r="E14" s="245">
        <v>829.18000000000006</v>
      </c>
      <c r="F14" s="246"/>
      <c r="G14" s="247">
        <f>ROUND(E14*F14,2)</f>
        <v>0</v>
      </c>
      <c r="H14" s="228"/>
      <c r="I14" s="227">
        <f>ROUND(E14*H14,2)</f>
        <v>0</v>
      </c>
      <c r="J14" s="228"/>
      <c r="K14" s="227">
        <f>ROUND(E14*J14,2)</f>
        <v>0</v>
      </c>
      <c r="L14" s="227">
        <v>21</v>
      </c>
      <c r="M14" s="227">
        <f>G14*(1+L14/100)</f>
        <v>0</v>
      </c>
      <c r="N14" s="227">
        <v>9.1E-4</v>
      </c>
      <c r="O14" s="227">
        <f>ROUND(E14*N14,2)</f>
        <v>0.75</v>
      </c>
      <c r="P14" s="227">
        <v>0</v>
      </c>
      <c r="Q14" s="227">
        <f>ROUND(E14*P14,2)</f>
        <v>0</v>
      </c>
      <c r="R14" s="227"/>
      <c r="S14" s="227" t="s">
        <v>108</v>
      </c>
      <c r="T14" s="227" t="s">
        <v>108</v>
      </c>
      <c r="U14" s="227">
        <v>5.5E-2</v>
      </c>
      <c r="V14" s="227">
        <f>ROUND(E14*U14,2)</f>
        <v>45.6</v>
      </c>
      <c r="W14" s="227"/>
      <c r="X14" s="227" t="s">
        <v>110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111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22.5" outlineLevel="1" x14ac:dyDescent="0.2">
      <c r="A15" s="236">
        <v>5</v>
      </c>
      <c r="B15" s="237" t="s">
        <v>121</v>
      </c>
      <c r="C15" s="252" t="s">
        <v>122</v>
      </c>
      <c r="D15" s="238" t="s">
        <v>114</v>
      </c>
      <c r="E15" s="239">
        <v>829.18000000000006</v>
      </c>
      <c r="F15" s="240"/>
      <c r="G15" s="241">
        <f>ROUND(E15*F15,2)</f>
        <v>0</v>
      </c>
      <c r="H15" s="228"/>
      <c r="I15" s="227">
        <f>ROUND(E15*H15,2)</f>
        <v>0</v>
      </c>
      <c r="J15" s="228"/>
      <c r="K15" s="227">
        <f>ROUND(E15*J15,2)</f>
        <v>0</v>
      </c>
      <c r="L15" s="227">
        <v>21</v>
      </c>
      <c r="M15" s="227">
        <f>G15*(1+L15/100)</f>
        <v>0</v>
      </c>
      <c r="N15" s="227">
        <v>2.7500000000000003E-3</v>
      </c>
      <c r="O15" s="227">
        <f>ROUND(E15*N15,2)</f>
        <v>2.2799999999999998</v>
      </c>
      <c r="P15" s="227">
        <v>0</v>
      </c>
      <c r="Q15" s="227">
        <f>ROUND(E15*P15,2)</f>
        <v>0</v>
      </c>
      <c r="R15" s="227"/>
      <c r="S15" s="227" t="s">
        <v>108</v>
      </c>
      <c r="T15" s="227" t="s">
        <v>108</v>
      </c>
      <c r="U15" s="227">
        <v>0.15600000000000003</v>
      </c>
      <c r="V15" s="227">
        <f>ROUND(E15*U15,2)</f>
        <v>129.35</v>
      </c>
      <c r="W15" s="227"/>
      <c r="X15" s="227" t="s">
        <v>110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111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ht="22.5" outlineLevel="1" x14ac:dyDescent="0.2">
      <c r="A16" s="224">
        <v>6</v>
      </c>
      <c r="B16" s="225" t="s">
        <v>123</v>
      </c>
      <c r="C16" s="253" t="s">
        <v>124</v>
      </c>
      <c r="D16" s="226" t="s">
        <v>0</v>
      </c>
      <c r="E16" s="248"/>
      <c r="F16" s="228"/>
      <c r="G16" s="227">
        <f>ROUND(E16*F16,2)</f>
        <v>0</v>
      </c>
      <c r="H16" s="228"/>
      <c r="I16" s="227">
        <f>ROUND(E16*H16,2)</f>
        <v>0</v>
      </c>
      <c r="J16" s="228"/>
      <c r="K16" s="227">
        <f>ROUND(E16*J16,2)</f>
        <v>0</v>
      </c>
      <c r="L16" s="227">
        <v>21</v>
      </c>
      <c r="M16" s="227">
        <f>G16*(1+L16/100)</f>
        <v>0</v>
      </c>
      <c r="N16" s="227">
        <v>0</v>
      </c>
      <c r="O16" s="227">
        <f>ROUND(E16*N16,2)</f>
        <v>0</v>
      </c>
      <c r="P16" s="227">
        <v>0</v>
      </c>
      <c r="Q16" s="227">
        <f>ROUND(E16*P16,2)</f>
        <v>0</v>
      </c>
      <c r="R16" s="227"/>
      <c r="S16" s="227" t="s">
        <v>108</v>
      </c>
      <c r="T16" s="227" t="s">
        <v>108</v>
      </c>
      <c r="U16" s="227">
        <v>0</v>
      </c>
      <c r="V16" s="227">
        <f>ROUND(E16*U16,2)</f>
        <v>0</v>
      </c>
      <c r="W16" s="227"/>
      <c r="X16" s="227" t="s">
        <v>117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118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x14ac:dyDescent="0.2">
      <c r="A17" s="230" t="s">
        <v>103</v>
      </c>
      <c r="B17" s="231" t="s">
        <v>69</v>
      </c>
      <c r="C17" s="250" t="s">
        <v>70</v>
      </c>
      <c r="D17" s="232"/>
      <c r="E17" s="233"/>
      <c r="F17" s="234"/>
      <c r="G17" s="235">
        <f>SUMIF(AG18:AG32,"&lt;&gt;NOR",G18:G32)</f>
        <v>0</v>
      </c>
      <c r="H17" s="229"/>
      <c r="I17" s="229">
        <f>SUM(I18:I32)</f>
        <v>0</v>
      </c>
      <c r="J17" s="229"/>
      <c r="K17" s="229">
        <f>SUM(K18:K32)</f>
        <v>0</v>
      </c>
      <c r="L17" s="229"/>
      <c r="M17" s="229">
        <f>SUM(M18:M32)</f>
        <v>0</v>
      </c>
      <c r="N17" s="229"/>
      <c r="O17" s="229">
        <f>SUM(O18:O32)</f>
        <v>6.3</v>
      </c>
      <c r="P17" s="229"/>
      <c r="Q17" s="229">
        <f>SUM(Q18:Q32)</f>
        <v>0.11000000000000001</v>
      </c>
      <c r="R17" s="229"/>
      <c r="S17" s="229"/>
      <c r="T17" s="229"/>
      <c r="U17" s="229"/>
      <c r="V17" s="229">
        <f>SUM(V18:V32)</f>
        <v>1314.1800000000005</v>
      </c>
      <c r="W17" s="229"/>
      <c r="X17" s="229"/>
      <c r="AG17" t="s">
        <v>104</v>
      </c>
    </row>
    <row r="18" spans="1:60" outlineLevel="1" x14ac:dyDescent="0.2">
      <c r="A18" s="242">
        <v>7</v>
      </c>
      <c r="B18" s="243" t="s">
        <v>128</v>
      </c>
      <c r="C18" s="251" t="s">
        <v>129</v>
      </c>
      <c r="D18" s="244" t="s">
        <v>127</v>
      </c>
      <c r="E18" s="245">
        <v>11.5</v>
      </c>
      <c r="F18" s="246"/>
      <c r="G18" s="247">
        <f>ROUND(E18*F18,2)</f>
        <v>0</v>
      </c>
      <c r="H18" s="228"/>
      <c r="I18" s="227">
        <f>ROUND(E18*H18,2)</f>
        <v>0</v>
      </c>
      <c r="J18" s="228"/>
      <c r="K18" s="227">
        <f>ROUND(E18*J18,2)</f>
        <v>0</v>
      </c>
      <c r="L18" s="227">
        <v>21</v>
      </c>
      <c r="M18" s="227">
        <f>G18*(1+L18/100)</f>
        <v>0</v>
      </c>
      <c r="N18" s="227">
        <v>2.5000000000000001E-3</v>
      </c>
      <c r="O18" s="227">
        <f>ROUND(E18*N18,2)</f>
        <v>0.03</v>
      </c>
      <c r="P18" s="227">
        <v>0</v>
      </c>
      <c r="Q18" s="227">
        <f>ROUND(E18*P18,2)</f>
        <v>0</v>
      </c>
      <c r="R18" s="227"/>
      <c r="S18" s="227" t="s">
        <v>108</v>
      </c>
      <c r="T18" s="227" t="s">
        <v>108</v>
      </c>
      <c r="U18" s="227">
        <v>0.55185000000000006</v>
      </c>
      <c r="V18" s="227">
        <f>ROUND(E18*U18,2)</f>
        <v>6.35</v>
      </c>
      <c r="W18" s="227"/>
      <c r="X18" s="227" t="s">
        <v>110</v>
      </c>
      <c r="Y18" s="207"/>
      <c r="Z18" s="207"/>
      <c r="AA18" s="207"/>
      <c r="AB18" s="207"/>
      <c r="AC18" s="207"/>
      <c r="AD18" s="207"/>
      <c r="AE18" s="207"/>
      <c r="AF18" s="207"/>
      <c r="AG18" s="207" t="s">
        <v>111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42">
        <v>8</v>
      </c>
      <c r="B19" s="243" t="s">
        <v>130</v>
      </c>
      <c r="C19" s="251" t="s">
        <v>131</v>
      </c>
      <c r="D19" s="244" t="s">
        <v>127</v>
      </c>
      <c r="E19" s="245">
        <v>33</v>
      </c>
      <c r="F19" s="246"/>
      <c r="G19" s="247">
        <f>ROUND(E19*F19,2)</f>
        <v>0</v>
      </c>
      <c r="H19" s="228"/>
      <c r="I19" s="227">
        <f>ROUND(E19*H19,2)</f>
        <v>0</v>
      </c>
      <c r="J19" s="228"/>
      <c r="K19" s="227">
        <f>ROUND(E19*J19,2)</f>
        <v>0</v>
      </c>
      <c r="L19" s="227">
        <v>21</v>
      </c>
      <c r="M19" s="227">
        <f>G19*(1+L19/100)</f>
        <v>0</v>
      </c>
      <c r="N19" s="227">
        <v>7.2000000000000005E-4</v>
      </c>
      <c r="O19" s="227">
        <f>ROUND(E19*N19,2)</f>
        <v>0.02</v>
      </c>
      <c r="P19" s="227">
        <v>0</v>
      </c>
      <c r="Q19" s="227">
        <f>ROUND(E19*P19,2)</f>
        <v>0</v>
      </c>
      <c r="R19" s="227"/>
      <c r="S19" s="227" t="s">
        <v>108</v>
      </c>
      <c r="T19" s="227" t="s">
        <v>109</v>
      </c>
      <c r="U19" s="227">
        <v>9.4300000000000009E-2</v>
      </c>
      <c r="V19" s="227">
        <f>ROUND(E19*U19,2)</f>
        <v>3.11</v>
      </c>
      <c r="W19" s="227"/>
      <c r="X19" s="227" t="s">
        <v>110</v>
      </c>
      <c r="Y19" s="207"/>
      <c r="Z19" s="207"/>
      <c r="AA19" s="207"/>
      <c r="AB19" s="207"/>
      <c r="AC19" s="207"/>
      <c r="AD19" s="207"/>
      <c r="AE19" s="207"/>
      <c r="AF19" s="207"/>
      <c r="AG19" s="207" t="s">
        <v>111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42">
        <v>9</v>
      </c>
      <c r="B20" s="243" t="s">
        <v>132</v>
      </c>
      <c r="C20" s="251" t="s">
        <v>133</v>
      </c>
      <c r="D20" s="244" t="s">
        <v>114</v>
      </c>
      <c r="E20" s="245">
        <v>829.18000000000006</v>
      </c>
      <c r="F20" s="246"/>
      <c r="G20" s="247">
        <f>ROUND(E20*F20,2)</f>
        <v>0</v>
      </c>
      <c r="H20" s="228"/>
      <c r="I20" s="227">
        <f>ROUND(E20*H20,2)</f>
        <v>0</v>
      </c>
      <c r="J20" s="228"/>
      <c r="K20" s="227">
        <f>ROUND(E20*J20,2)</f>
        <v>0</v>
      </c>
      <c r="L20" s="227">
        <v>21</v>
      </c>
      <c r="M20" s="227">
        <f>G20*(1+L20/100)</f>
        <v>0</v>
      </c>
      <c r="N20" s="227">
        <v>6.0100000000000006E-3</v>
      </c>
      <c r="O20" s="227">
        <f>ROUND(E20*N20,2)</f>
        <v>4.9800000000000004</v>
      </c>
      <c r="P20" s="227">
        <v>0</v>
      </c>
      <c r="Q20" s="227">
        <f>ROUND(E20*P20,2)</f>
        <v>0</v>
      </c>
      <c r="R20" s="227"/>
      <c r="S20" s="227" t="s">
        <v>108</v>
      </c>
      <c r="T20" s="227" t="s">
        <v>109</v>
      </c>
      <c r="U20" s="227">
        <v>1.2765000000000002</v>
      </c>
      <c r="V20" s="227">
        <f>ROUND(E20*U20,2)</f>
        <v>1058.45</v>
      </c>
      <c r="W20" s="227"/>
      <c r="X20" s="227" t="s">
        <v>110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111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42">
        <v>10</v>
      </c>
      <c r="B21" s="243" t="s">
        <v>134</v>
      </c>
      <c r="C21" s="251" t="s">
        <v>135</v>
      </c>
      <c r="D21" s="244" t="s">
        <v>127</v>
      </c>
      <c r="E21" s="245">
        <v>130</v>
      </c>
      <c r="F21" s="246"/>
      <c r="G21" s="247">
        <f>ROUND(E21*F21,2)</f>
        <v>0</v>
      </c>
      <c r="H21" s="228"/>
      <c r="I21" s="227">
        <f>ROUND(E21*H21,2)</f>
        <v>0</v>
      </c>
      <c r="J21" s="228"/>
      <c r="K21" s="227">
        <f>ROUND(E21*J21,2)</f>
        <v>0</v>
      </c>
      <c r="L21" s="227">
        <v>21</v>
      </c>
      <c r="M21" s="227">
        <f>G21*(1+L21/100)</f>
        <v>0</v>
      </c>
      <c r="N21" s="227">
        <v>1.1900000000000001E-3</v>
      </c>
      <c r="O21" s="227">
        <f>ROUND(E21*N21,2)</f>
        <v>0.15</v>
      </c>
      <c r="P21" s="227">
        <v>0</v>
      </c>
      <c r="Q21" s="227">
        <f>ROUND(E21*P21,2)</f>
        <v>0</v>
      </c>
      <c r="R21" s="227"/>
      <c r="S21" s="227" t="s">
        <v>108</v>
      </c>
      <c r="T21" s="227" t="s">
        <v>136</v>
      </c>
      <c r="U21" s="227">
        <v>0.28000000000000003</v>
      </c>
      <c r="V21" s="227">
        <f>ROUND(E21*U21,2)</f>
        <v>36.4</v>
      </c>
      <c r="W21" s="227"/>
      <c r="X21" s="227" t="s">
        <v>110</v>
      </c>
      <c r="Y21" s="207"/>
      <c r="Z21" s="207"/>
      <c r="AA21" s="207"/>
      <c r="AB21" s="207"/>
      <c r="AC21" s="207"/>
      <c r="AD21" s="207"/>
      <c r="AE21" s="207"/>
      <c r="AF21" s="207"/>
      <c r="AG21" s="207" t="s">
        <v>111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ht="22.5" outlineLevel="1" x14ac:dyDescent="0.2">
      <c r="A22" s="242">
        <v>11</v>
      </c>
      <c r="B22" s="243" t="s">
        <v>137</v>
      </c>
      <c r="C22" s="251" t="s">
        <v>138</v>
      </c>
      <c r="D22" s="244" t="s">
        <v>127</v>
      </c>
      <c r="E22" s="245">
        <v>33</v>
      </c>
      <c r="F22" s="246"/>
      <c r="G22" s="247">
        <f>ROUND(E22*F22,2)</f>
        <v>0</v>
      </c>
      <c r="H22" s="228"/>
      <c r="I22" s="227">
        <f>ROUND(E22*H22,2)</f>
        <v>0</v>
      </c>
      <c r="J22" s="228"/>
      <c r="K22" s="227">
        <f>ROUND(E22*J22,2)</f>
        <v>0</v>
      </c>
      <c r="L22" s="227">
        <v>21</v>
      </c>
      <c r="M22" s="227">
        <f>G22*(1+L22/100)</f>
        <v>0</v>
      </c>
      <c r="N22" s="227">
        <v>1.16E-3</v>
      </c>
      <c r="O22" s="227">
        <f>ROUND(E22*N22,2)</f>
        <v>0.04</v>
      </c>
      <c r="P22" s="227">
        <v>0</v>
      </c>
      <c r="Q22" s="227">
        <f>ROUND(E22*P22,2)</f>
        <v>0</v>
      </c>
      <c r="R22" s="227"/>
      <c r="S22" s="227" t="s">
        <v>108</v>
      </c>
      <c r="T22" s="227" t="s">
        <v>136</v>
      </c>
      <c r="U22" s="227">
        <v>0.21000000000000002</v>
      </c>
      <c r="V22" s="227">
        <f>ROUND(E22*U22,2)</f>
        <v>6.93</v>
      </c>
      <c r="W22" s="227"/>
      <c r="X22" s="227" t="s">
        <v>110</v>
      </c>
      <c r="Y22" s="207"/>
      <c r="Z22" s="207"/>
      <c r="AA22" s="207"/>
      <c r="AB22" s="207"/>
      <c r="AC22" s="207"/>
      <c r="AD22" s="207"/>
      <c r="AE22" s="207"/>
      <c r="AF22" s="207"/>
      <c r="AG22" s="207" t="s">
        <v>111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42">
        <v>12</v>
      </c>
      <c r="B23" s="243" t="s">
        <v>141</v>
      </c>
      <c r="C23" s="251" t="s">
        <v>198</v>
      </c>
      <c r="D23" s="244" t="s">
        <v>127</v>
      </c>
      <c r="E23" s="245">
        <v>33.5</v>
      </c>
      <c r="F23" s="246"/>
      <c r="G23" s="247">
        <f>ROUND(E23*F23,2)</f>
        <v>0</v>
      </c>
      <c r="H23" s="228"/>
      <c r="I23" s="227">
        <f>ROUND(E23*H23,2)</f>
        <v>0</v>
      </c>
      <c r="J23" s="228"/>
      <c r="K23" s="227">
        <f>ROUND(E23*J23,2)</f>
        <v>0</v>
      </c>
      <c r="L23" s="227">
        <v>21</v>
      </c>
      <c r="M23" s="227">
        <f>G23*(1+L23/100)</f>
        <v>0</v>
      </c>
      <c r="N23" s="227">
        <v>0</v>
      </c>
      <c r="O23" s="227">
        <f>ROUND(E23*N23,2)</f>
        <v>0</v>
      </c>
      <c r="P23" s="227">
        <v>2.0500000000000002E-3</v>
      </c>
      <c r="Q23" s="227">
        <f>ROUND(E23*P23,2)</f>
        <v>7.0000000000000007E-2</v>
      </c>
      <c r="R23" s="227"/>
      <c r="S23" s="227" t="s">
        <v>108</v>
      </c>
      <c r="T23" s="227" t="s">
        <v>108</v>
      </c>
      <c r="U23" s="227">
        <v>5.7500000000000002E-2</v>
      </c>
      <c r="V23" s="227">
        <f>ROUND(E23*U23,2)</f>
        <v>1.93</v>
      </c>
      <c r="W23" s="227"/>
      <c r="X23" s="227" t="s">
        <v>110</v>
      </c>
      <c r="Y23" s="207"/>
      <c r="Z23" s="207"/>
      <c r="AA23" s="207"/>
      <c r="AB23" s="207"/>
      <c r="AC23" s="207"/>
      <c r="AD23" s="207"/>
      <c r="AE23" s="207"/>
      <c r="AF23" s="207"/>
      <c r="AG23" s="207" t="s">
        <v>111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42">
        <v>13</v>
      </c>
      <c r="B24" s="243" t="s">
        <v>146</v>
      </c>
      <c r="C24" s="251" t="s">
        <v>147</v>
      </c>
      <c r="D24" s="244" t="s">
        <v>127</v>
      </c>
      <c r="E24" s="245">
        <v>80</v>
      </c>
      <c r="F24" s="246"/>
      <c r="G24" s="247">
        <f>ROUND(E24*F24,2)</f>
        <v>0</v>
      </c>
      <c r="H24" s="228"/>
      <c r="I24" s="227">
        <f>ROUND(E24*H24,2)</f>
        <v>0</v>
      </c>
      <c r="J24" s="228"/>
      <c r="K24" s="227">
        <f>ROUND(E24*J24,2)</f>
        <v>0</v>
      </c>
      <c r="L24" s="227">
        <v>21</v>
      </c>
      <c r="M24" s="227">
        <f>G24*(1+L24/100)</f>
        <v>0</v>
      </c>
      <c r="N24" s="227">
        <v>1.0950000000000001E-2</v>
      </c>
      <c r="O24" s="227">
        <f>ROUND(E24*N24,2)</f>
        <v>0.88</v>
      </c>
      <c r="P24" s="227">
        <v>0</v>
      </c>
      <c r="Q24" s="227">
        <f>ROUND(E24*P24,2)</f>
        <v>0</v>
      </c>
      <c r="R24" s="227"/>
      <c r="S24" s="227" t="s">
        <v>148</v>
      </c>
      <c r="T24" s="227" t="s">
        <v>109</v>
      </c>
      <c r="U24" s="227">
        <v>2.0250000000000004</v>
      </c>
      <c r="V24" s="227">
        <f>ROUND(E24*U24,2)</f>
        <v>162</v>
      </c>
      <c r="W24" s="227"/>
      <c r="X24" s="227" t="s">
        <v>110</v>
      </c>
      <c r="Y24" s="207"/>
      <c r="Z24" s="207"/>
      <c r="AA24" s="207"/>
      <c r="AB24" s="207"/>
      <c r="AC24" s="207"/>
      <c r="AD24" s="207"/>
      <c r="AE24" s="207"/>
      <c r="AF24" s="207"/>
      <c r="AG24" s="207" t="s">
        <v>111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42">
        <v>14</v>
      </c>
      <c r="B25" s="243" t="s">
        <v>149</v>
      </c>
      <c r="C25" s="251" t="s">
        <v>150</v>
      </c>
      <c r="D25" s="244" t="s">
        <v>127</v>
      </c>
      <c r="E25" s="245">
        <v>12</v>
      </c>
      <c r="F25" s="246"/>
      <c r="G25" s="247">
        <f>ROUND(E25*F25,2)</f>
        <v>0</v>
      </c>
      <c r="H25" s="228"/>
      <c r="I25" s="227">
        <f>ROUND(E25*H25,2)</f>
        <v>0</v>
      </c>
      <c r="J25" s="228"/>
      <c r="K25" s="227">
        <f>ROUND(E25*J25,2)</f>
        <v>0</v>
      </c>
      <c r="L25" s="227">
        <v>21</v>
      </c>
      <c r="M25" s="227">
        <f>G25*(1+L25/100)</f>
        <v>0</v>
      </c>
      <c r="N25" s="227">
        <v>4.8200000000000005E-3</v>
      </c>
      <c r="O25" s="227">
        <f>ROUND(E25*N25,2)</f>
        <v>0.06</v>
      </c>
      <c r="P25" s="227">
        <v>0</v>
      </c>
      <c r="Q25" s="227">
        <f>ROUND(E25*P25,2)</f>
        <v>0</v>
      </c>
      <c r="R25" s="227"/>
      <c r="S25" s="227" t="s">
        <v>148</v>
      </c>
      <c r="T25" s="227" t="s">
        <v>109</v>
      </c>
      <c r="U25" s="227">
        <v>0.64895000000000003</v>
      </c>
      <c r="V25" s="227">
        <f>ROUND(E25*U25,2)</f>
        <v>7.79</v>
      </c>
      <c r="W25" s="227"/>
      <c r="X25" s="227" t="s">
        <v>110</v>
      </c>
      <c r="Y25" s="207"/>
      <c r="Z25" s="207"/>
      <c r="AA25" s="207"/>
      <c r="AB25" s="207"/>
      <c r="AC25" s="207"/>
      <c r="AD25" s="207"/>
      <c r="AE25" s="207"/>
      <c r="AF25" s="207"/>
      <c r="AG25" s="207" t="s">
        <v>111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ht="22.5" outlineLevel="1" x14ac:dyDescent="0.2">
      <c r="A26" s="242">
        <v>15</v>
      </c>
      <c r="B26" s="243" t="s">
        <v>151</v>
      </c>
      <c r="C26" s="251" t="s">
        <v>152</v>
      </c>
      <c r="D26" s="244" t="s">
        <v>127</v>
      </c>
      <c r="E26" s="245">
        <v>11.5</v>
      </c>
      <c r="F26" s="246"/>
      <c r="G26" s="247">
        <f>ROUND(E26*F26,2)</f>
        <v>0</v>
      </c>
      <c r="H26" s="228"/>
      <c r="I26" s="227">
        <f>ROUND(E26*H26,2)</f>
        <v>0</v>
      </c>
      <c r="J26" s="228"/>
      <c r="K26" s="227">
        <f>ROUND(E26*J26,2)</f>
        <v>0</v>
      </c>
      <c r="L26" s="227">
        <v>21</v>
      </c>
      <c r="M26" s="227">
        <f>G26*(1+L26/100)</f>
        <v>0</v>
      </c>
      <c r="N26" s="227">
        <v>0</v>
      </c>
      <c r="O26" s="227">
        <f>ROUND(E26*N26,2)</f>
        <v>0</v>
      </c>
      <c r="P26" s="227">
        <v>2.0500000000000002E-3</v>
      </c>
      <c r="Q26" s="227">
        <f>ROUND(E26*P26,2)</f>
        <v>0.02</v>
      </c>
      <c r="R26" s="227"/>
      <c r="S26" s="227" t="s">
        <v>148</v>
      </c>
      <c r="T26" s="227" t="s">
        <v>109</v>
      </c>
      <c r="U26" s="227">
        <v>5.7500000000000002E-2</v>
      </c>
      <c r="V26" s="227">
        <f>ROUND(E26*U26,2)</f>
        <v>0.66</v>
      </c>
      <c r="W26" s="227"/>
      <c r="X26" s="227" t="s">
        <v>110</v>
      </c>
      <c r="Y26" s="207"/>
      <c r="Z26" s="207"/>
      <c r="AA26" s="207"/>
      <c r="AB26" s="207"/>
      <c r="AC26" s="207"/>
      <c r="AD26" s="207"/>
      <c r="AE26" s="207"/>
      <c r="AF26" s="207"/>
      <c r="AG26" s="207" t="s">
        <v>111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ht="22.5" outlineLevel="1" x14ac:dyDescent="0.2">
      <c r="A27" s="242">
        <v>16</v>
      </c>
      <c r="B27" s="243" t="s">
        <v>199</v>
      </c>
      <c r="C27" s="251" t="s">
        <v>142</v>
      </c>
      <c r="D27" s="244" t="s">
        <v>127</v>
      </c>
      <c r="E27" s="245">
        <v>12</v>
      </c>
      <c r="F27" s="246"/>
      <c r="G27" s="247">
        <f>ROUND(E27*F27,2)</f>
        <v>0</v>
      </c>
      <c r="H27" s="228"/>
      <c r="I27" s="227">
        <f>ROUND(E27*H27,2)</f>
        <v>0</v>
      </c>
      <c r="J27" s="228"/>
      <c r="K27" s="227">
        <f>ROUND(E27*J27,2)</f>
        <v>0</v>
      </c>
      <c r="L27" s="227">
        <v>21</v>
      </c>
      <c r="M27" s="227">
        <f>G27*(1+L27/100)</f>
        <v>0</v>
      </c>
      <c r="N27" s="227">
        <v>0</v>
      </c>
      <c r="O27" s="227">
        <f>ROUND(E27*N27,2)</f>
        <v>0</v>
      </c>
      <c r="P27" s="227">
        <v>2.0500000000000002E-3</v>
      </c>
      <c r="Q27" s="227">
        <f>ROUND(E27*P27,2)</f>
        <v>0.02</v>
      </c>
      <c r="R27" s="227"/>
      <c r="S27" s="227" t="s">
        <v>148</v>
      </c>
      <c r="T27" s="227" t="s">
        <v>109</v>
      </c>
      <c r="U27" s="227">
        <v>5.7500000000000002E-2</v>
      </c>
      <c r="V27" s="227">
        <f>ROUND(E27*U27,2)</f>
        <v>0.69</v>
      </c>
      <c r="W27" s="227"/>
      <c r="X27" s="227" t="s">
        <v>110</v>
      </c>
      <c r="Y27" s="207"/>
      <c r="Z27" s="207"/>
      <c r="AA27" s="207"/>
      <c r="AB27" s="207"/>
      <c r="AC27" s="207"/>
      <c r="AD27" s="207"/>
      <c r="AE27" s="207"/>
      <c r="AF27" s="207"/>
      <c r="AG27" s="207" t="s">
        <v>111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42">
        <v>17</v>
      </c>
      <c r="B28" s="243" t="s">
        <v>155</v>
      </c>
      <c r="C28" s="251" t="s">
        <v>156</v>
      </c>
      <c r="D28" s="244" t="s">
        <v>145</v>
      </c>
      <c r="E28" s="245">
        <v>13</v>
      </c>
      <c r="F28" s="246"/>
      <c r="G28" s="247">
        <f>ROUND(E28*F28,2)</f>
        <v>0</v>
      </c>
      <c r="H28" s="228"/>
      <c r="I28" s="227">
        <f>ROUND(E28*H28,2)</f>
        <v>0</v>
      </c>
      <c r="J28" s="228"/>
      <c r="K28" s="227">
        <f>ROUND(E28*J28,2)</f>
        <v>0</v>
      </c>
      <c r="L28" s="227">
        <v>21</v>
      </c>
      <c r="M28" s="227">
        <f>G28*(1+L28/100)</f>
        <v>0</v>
      </c>
      <c r="N28" s="227">
        <v>8.3500000000000015E-3</v>
      </c>
      <c r="O28" s="227">
        <f>ROUND(E28*N28,2)</f>
        <v>0.11</v>
      </c>
      <c r="P28" s="227">
        <v>0</v>
      </c>
      <c r="Q28" s="227">
        <f>ROUND(E28*P28,2)</f>
        <v>0</v>
      </c>
      <c r="R28" s="227"/>
      <c r="S28" s="227" t="s">
        <v>148</v>
      </c>
      <c r="T28" s="227" t="s">
        <v>109</v>
      </c>
      <c r="U28" s="227">
        <v>1.673</v>
      </c>
      <c r="V28" s="227">
        <f>ROUND(E28*U28,2)</f>
        <v>21.75</v>
      </c>
      <c r="W28" s="227"/>
      <c r="X28" s="227" t="s">
        <v>110</v>
      </c>
      <c r="Y28" s="207"/>
      <c r="Z28" s="207"/>
      <c r="AA28" s="207"/>
      <c r="AB28" s="207"/>
      <c r="AC28" s="207"/>
      <c r="AD28" s="207"/>
      <c r="AE28" s="207"/>
      <c r="AF28" s="207"/>
      <c r="AG28" s="207" t="s">
        <v>111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42">
        <v>18</v>
      </c>
      <c r="B29" s="243" t="s">
        <v>159</v>
      </c>
      <c r="C29" s="251" t="s">
        <v>160</v>
      </c>
      <c r="D29" s="244" t="s">
        <v>145</v>
      </c>
      <c r="E29" s="245">
        <v>13</v>
      </c>
      <c r="F29" s="246"/>
      <c r="G29" s="247">
        <f>ROUND(E29*F29,2)</f>
        <v>0</v>
      </c>
      <c r="H29" s="228"/>
      <c r="I29" s="227">
        <f>ROUND(E29*H29,2)</f>
        <v>0</v>
      </c>
      <c r="J29" s="228"/>
      <c r="K29" s="227">
        <f>ROUND(E29*J29,2)</f>
        <v>0</v>
      </c>
      <c r="L29" s="227">
        <v>21</v>
      </c>
      <c r="M29" s="227">
        <f>G29*(1+L29/100)</f>
        <v>0</v>
      </c>
      <c r="N29" s="227">
        <v>0</v>
      </c>
      <c r="O29" s="227">
        <f>ROUND(E29*N29,2)</f>
        <v>0</v>
      </c>
      <c r="P29" s="227">
        <v>0</v>
      </c>
      <c r="Q29" s="227">
        <f>ROUND(E29*P29,2)</f>
        <v>0</v>
      </c>
      <c r="R29" s="227"/>
      <c r="S29" s="227" t="s">
        <v>148</v>
      </c>
      <c r="T29" s="227" t="s">
        <v>109</v>
      </c>
      <c r="U29" s="227">
        <v>0</v>
      </c>
      <c r="V29" s="227">
        <f>ROUND(E29*U29,2)</f>
        <v>0</v>
      </c>
      <c r="W29" s="227"/>
      <c r="X29" s="227" t="s">
        <v>110</v>
      </c>
      <c r="Y29" s="207"/>
      <c r="Z29" s="207"/>
      <c r="AA29" s="207"/>
      <c r="AB29" s="207"/>
      <c r="AC29" s="207"/>
      <c r="AD29" s="207"/>
      <c r="AE29" s="207"/>
      <c r="AF29" s="207"/>
      <c r="AG29" s="207" t="s">
        <v>111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">
      <c r="A30" s="242">
        <v>19</v>
      </c>
      <c r="B30" s="243" t="s">
        <v>200</v>
      </c>
      <c r="C30" s="251" t="s">
        <v>201</v>
      </c>
      <c r="D30" s="244" t="s">
        <v>127</v>
      </c>
      <c r="E30" s="245">
        <v>7</v>
      </c>
      <c r="F30" s="246"/>
      <c r="G30" s="247">
        <f>ROUND(E30*F30,2)</f>
        <v>0</v>
      </c>
      <c r="H30" s="228"/>
      <c r="I30" s="227">
        <f>ROUND(E30*H30,2)</f>
        <v>0</v>
      </c>
      <c r="J30" s="228"/>
      <c r="K30" s="227">
        <f>ROUND(E30*J30,2)</f>
        <v>0</v>
      </c>
      <c r="L30" s="227">
        <v>21</v>
      </c>
      <c r="M30" s="227">
        <f>G30*(1+L30/100)</f>
        <v>0</v>
      </c>
      <c r="N30" s="227">
        <v>2.7400000000000002E-3</v>
      </c>
      <c r="O30" s="227">
        <f>ROUND(E30*N30,2)</f>
        <v>0.02</v>
      </c>
      <c r="P30" s="227">
        <v>0</v>
      </c>
      <c r="Q30" s="227">
        <f>ROUND(E30*P30,2)</f>
        <v>0</v>
      </c>
      <c r="R30" s="227"/>
      <c r="S30" s="227" t="s">
        <v>148</v>
      </c>
      <c r="T30" s="227" t="s">
        <v>109</v>
      </c>
      <c r="U30" s="227">
        <v>0.78465000000000007</v>
      </c>
      <c r="V30" s="227">
        <f>ROUND(E30*U30,2)</f>
        <v>5.49</v>
      </c>
      <c r="W30" s="227"/>
      <c r="X30" s="227" t="s">
        <v>110</v>
      </c>
      <c r="Y30" s="207"/>
      <c r="Z30" s="207"/>
      <c r="AA30" s="207"/>
      <c r="AB30" s="207"/>
      <c r="AC30" s="207"/>
      <c r="AD30" s="207"/>
      <c r="AE30" s="207"/>
      <c r="AF30" s="207"/>
      <c r="AG30" s="207" t="s">
        <v>111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36">
        <v>20</v>
      </c>
      <c r="B31" s="237" t="s">
        <v>163</v>
      </c>
      <c r="C31" s="252" t="s">
        <v>164</v>
      </c>
      <c r="D31" s="238" t="s">
        <v>127</v>
      </c>
      <c r="E31" s="239">
        <v>12.5</v>
      </c>
      <c r="F31" s="240"/>
      <c r="G31" s="241">
        <f>ROUND(E31*F31,2)</f>
        <v>0</v>
      </c>
      <c r="H31" s="228"/>
      <c r="I31" s="227">
        <f>ROUND(E31*H31,2)</f>
        <v>0</v>
      </c>
      <c r="J31" s="228"/>
      <c r="K31" s="227">
        <f>ROUND(E31*J31,2)</f>
        <v>0</v>
      </c>
      <c r="L31" s="227">
        <v>21</v>
      </c>
      <c r="M31" s="227">
        <f>G31*(1+L31/100)</f>
        <v>0</v>
      </c>
      <c r="N31" s="227">
        <v>1.16E-3</v>
      </c>
      <c r="O31" s="227">
        <f>ROUND(E31*N31,2)</f>
        <v>0.01</v>
      </c>
      <c r="P31" s="227">
        <v>0</v>
      </c>
      <c r="Q31" s="227">
        <f>ROUND(E31*P31,2)</f>
        <v>0</v>
      </c>
      <c r="R31" s="227"/>
      <c r="S31" s="227" t="s">
        <v>148</v>
      </c>
      <c r="T31" s="227" t="s">
        <v>109</v>
      </c>
      <c r="U31" s="227">
        <v>0.21000000000000002</v>
      </c>
      <c r="V31" s="227">
        <f>ROUND(E31*U31,2)</f>
        <v>2.63</v>
      </c>
      <c r="W31" s="227"/>
      <c r="X31" s="227" t="s">
        <v>110</v>
      </c>
      <c r="Y31" s="207"/>
      <c r="Z31" s="207"/>
      <c r="AA31" s="207"/>
      <c r="AB31" s="207"/>
      <c r="AC31" s="207"/>
      <c r="AD31" s="207"/>
      <c r="AE31" s="207"/>
      <c r="AF31" s="207"/>
      <c r="AG31" s="207" t="s">
        <v>111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24">
        <v>21</v>
      </c>
      <c r="B32" s="225" t="s">
        <v>167</v>
      </c>
      <c r="C32" s="253" t="s">
        <v>168</v>
      </c>
      <c r="D32" s="226" t="s">
        <v>0</v>
      </c>
      <c r="E32" s="248"/>
      <c r="F32" s="228"/>
      <c r="G32" s="227">
        <f>ROUND(E32*F32,2)</f>
        <v>0</v>
      </c>
      <c r="H32" s="228"/>
      <c r="I32" s="227">
        <f>ROUND(E32*H32,2)</f>
        <v>0</v>
      </c>
      <c r="J32" s="228"/>
      <c r="K32" s="227">
        <f>ROUND(E32*J32,2)</f>
        <v>0</v>
      </c>
      <c r="L32" s="227">
        <v>21</v>
      </c>
      <c r="M32" s="227">
        <f>G32*(1+L32/100)</f>
        <v>0</v>
      </c>
      <c r="N32" s="227">
        <v>0</v>
      </c>
      <c r="O32" s="227">
        <f>ROUND(E32*N32,2)</f>
        <v>0</v>
      </c>
      <c r="P32" s="227">
        <v>0</v>
      </c>
      <c r="Q32" s="227">
        <f>ROUND(E32*P32,2)</f>
        <v>0</v>
      </c>
      <c r="R32" s="227"/>
      <c r="S32" s="227" t="s">
        <v>108</v>
      </c>
      <c r="T32" s="227" t="s">
        <v>108</v>
      </c>
      <c r="U32" s="227">
        <v>0</v>
      </c>
      <c r="V32" s="227">
        <f>ROUND(E32*U32,2)</f>
        <v>0</v>
      </c>
      <c r="W32" s="227"/>
      <c r="X32" s="227" t="s">
        <v>117</v>
      </c>
      <c r="Y32" s="207"/>
      <c r="Z32" s="207"/>
      <c r="AA32" s="207"/>
      <c r="AB32" s="207"/>
      <c r="AC32" s="207"/>
      <c r="AD32" s="207"/>
      <c r="AE32" s="207"/>
      <c r="AF32" s="207"/>
      <c r="AG32" s="207" t="s">
        <v>118</v>
      </c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x14ac:dyDescent="0.2">
      <c r="A33" s="230" t="s">
        <v>103</v>
      </c>
      <c r="B33" s="231" t="s">
        <v>71</v>
      </c>
      <c r="C33" s="250" t="s">
        <v>72</v>
      </c>
      <c r="D33" s="232"/>
      <c r="E33" s="233"/>
      <c r="F33" s="234"/>
      <c r="G33" s="235">
        <f>SUMIF(AG34:AG39,"&lt;&gt;NOR",G34:G39)</f>
        <v>0</v>
      </c>
      <c r="H33" s="229"/>
      <c r="I33" s="229">
        <f>SUM(I34:I39)</f>
        <v>0</v>
      </c>
      <c r="J33" s="229"/>
      <c r="K33" s="229">
        <f>SUM(K34:K39)</f>
        <v>0</v>
      </c>
      <c r="L33" s="229"/>
      <c r="M33" s="229">
        <f>SUM(M34:M39)</f>
        <v>0</v>
      </c>
      <c r="N33" s="229"/>
      <c r="O33" s="229">
        <f>SUM(O34:O39)</f>
        <v>1.97</v>
      </c>
      <c r="P33" s="229"/>
      <c r="Q33" s="229">
        <f>SUM(Q34:Q39)</f>
        <v>16.96</v>
      </c>
      <c r="R33" s="229"/>
      <c r="S33" s="229"/>
      <c r="T33" s="229"/>
      <c r="U33" s="229"/>
      <c r="V33" s="229">
        <f>SUM(V34:V39)</f>
        <v>564.35</v>
      </c>
      <c r="W33" s="229"/>
      <c r="X33" s="229"/>
      <c r="AG33" t="s">
        <v>104</v>
      </c>
    </row>
    <row r="34" spans="1:60" outlineLevel="1" x14ac:dyDescent="0.2">
      <c r="A34" s="242">
        <v>22</v>
      </c>
      <c r="B34" s="243" t="s">
        <v>169</v>
      </c>
      <c r="C34" s="251" t="s">
        <v>170</v>
      </c>
      <c r="D34" s="244" t="s">
        <v>114</v>
      </c>
      <c r="E34" s="245">
        <v>942.48</v>
      </c>
      <c r="F34" s="246"/>
      <c r="G34" s="247">
        <f>ROUND(E34*F34,2)</f>
        <v>0</v>
      </c>
      <c r="H34" s="228"/>
      <c r="I34" s="227">
        <f>ROUND(E34*H34,2)</f>
        <v>0</v>
      </c>
      <c r="J34" s="228"/>
      <c r="K34" s="227">
        <f>ROUND(E34*J34,2)</f>
        <v>0</v>
      </c>
      <c r="L34" s="227">
        <v>21</v>
      </c>
      <c r="M34" s="227">
        <f>G34*(1+L34/100)</f>
        <v>0</v>
      </c>
      <c r="N34" s="227">
        <v>0</v>
      </c>
      <c r="O34" s="227">
        <f>ROUND(E34*N34,2)</f>
        <v>0</v>
      </c>
      <c r="P34" s="227">
        <v>1.8000000000000002E-2</v>
      </c>
      <c r="Q34" s="227">
        <f>ROUND(E34*P34,2)</f>
        <v>16.96</v>
      </c>
      <c r="R34" s="227"/>
      <c r="S34" s="227" t="s">
        <v>108</v>
      </c>
      <c r="T34" s="227" t="s">
        <v>109</v>
      </c>
      <c r="U34" s="227">
        <v>0.33400000000000002</v>
      </c>
      <c r="V34" s="227">
        <f>ROUND(E34*U34,2)</f>
        <v>314.79000000000002</v>
      </c>
      <c r="W34" s="227"/>
      <c r="X34" s="227" t="s">
        <v>110</v>
      </c>
      <c r="Y34" s="207"/>
      <c r="Z34" s="207"/>
      <c r="AA34" s="207"/>
      <c r="AB34" s="207"/>
      <c r="AC34" s="207"/>
      <c r="AD34" s="207"/>
      <c r="AE34" s="207"/>
      <c r="AF34" s="207"/>
      <c r="AG34" s="207" t="s">
        <v>111</v>
      </c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42">
        <v>23</v>
      </c>
      <c r="B35" s="243" t="s">
        <v>171</v>
      </c>
      <c r="C35" s="251" t="s">
        <v>172</v>
      </c>
      <c r="D35" s="244" t="s">
        <v>114</v>
      </c>
      <c r="E35" s="245">
        <v>143.80000000000001</v>
      </c>
      <c r="F35" s="246"/>
      <c r="G35" s="247">
        <f>ROUND(E35*F35,2)</f>
        <v>0</v>
      </c>
      <c r="H35" s="228"/>
      <c r="I35" s="227">
        <f>ROUND(E35*H35,2)</f>
        <v>0</v>
      </c>
      <c r="J35" s="228"/>
      <c r="K35" s="227">
        <f>ROUND(E35*J35,2)</f>
        <v>0</v>
      </c>
      <c r="L35" s="227">
        <v>21</v>
      </c>
      <c r="M35" s="227">
        <f>G35*(1+L35/100)</f>
        <v>0</v>
      </c>
      <c r="N35" s="227">
        <v>0</v>
      </c>
      <c r="O35" s="227">
        <f>ROUND(E35*N35,2)</f>
        <v>0</v>
      </c>
      <c r="P35" s="227">
        <v>0</v>
      </c>
      <c r="Q35" s="227">
        <f>ROUND(E35*P35,2)</f>
        <v>0</v>
      </c>
      <c r="R35" s="227"/>
      <c r="S35" s="227" t="s">
        <v>108</v>
      </c>
      <c r="T35" s="227" t="s">
        <v>108</v>
      </c>
      <c r="U35" s="227">
        <v>0.43000000000000005</v>
      </c>
      <c r="V35" s="227">
        <f>ROUND(E35*U35,2)</f>
        <v>61.83</v>
      </c>
      <c r="W35" s="227"/>
      <c r="X35" s="227" t="s">
        <v>110</v>
      </c>
      <c r="Y35" s="207"/>
      <c r="Z35" s="207"/>
      <c r="AA35" s="207"/>
      <c r="AB35" s="207"/>
      <c r="AC35" s="207"/>
      <c r="AD35" s="207"/>
      <c r="AE35" s="207"/>
      <c r="AF35" s="207"/>
      <c r="AG35" s="207" t="s">
        <v>111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42">
        <v>24</v>
      </c>
      <c r="B36" s="243" t="s">
        <v>173</v>
      </c>
      <c r="C36" s="251" t="s">
        <v>174</v>
      </c>
      <c r="D36" s="244" t="s">
        <v>114</v>
      </c>
      <c r="E36" s="245">
        <v>158.18</v>
      </c>
      <c r="F36" s="246"/>
      <c r="G36" s="247">
        <f>ROUND(E36*F36,2)</f>
        <v>0</v>
      </c>
      <c r="H36" s="228"/>
      <c r="I36" s="227">
        <f>ROUND(E36*H36,2)</f>
        <v>0</v>
      </c>
      <c r="J36" s="228"/>
      <c r="K36" s="227">
        <f>ROUND(E36*J36,2)</f>
        <v>0</v>
      </c>
      <c r="L36" s="227">
        <v>21</v>
      </c>
      <c r="M36" s="227">
        <f>G36*(1+L36/100)</f>
        <v>0</v>
      </c>
      <c r="N36" s="227">
        <v>1.1390000000000001E-2</v>
      </c>
      <c r="O36" s="227">
        <f>ROUND(E36*N36,2)</f>
        <v>1.8</v>
      </c>
      <c r="P36" s="227">
        <v>0</v>
      </c>
      <c r="Q36" s="227">
        <f>ROUND(E36*P36,2)</f>
        <v>0</v>
      </c>
      <c r="R36" s="227"/>
      <c r="S36" s="227" t="s">
        <v>108</v>
      </c>
      <c r="T36" s="227" t="s">
        <v>109</v>
      </c>
      <c r="U36" s="227">
        <v>0.71500000000000008</v>
      </c>
      <c r="V36" s="227">
        <f>ROUND(E36*U36,2)</f>
        <v>113.1</v>
      </c>
      <c r="W36" s="227"/>
      <c r="X36" s="227" t="s">
        <v>110</v>
      </c>
      <c r="Y36" s="207"/>
      <c r="Z36" s="207"/>
      <c r="AA36" s="207"/>
      <c r="AB36" s="207"/>
      <c r="AC36" s="207"/>
      <c r="AD36" s="207"/>
      <c r="AE36" s="207"/>
      <c r="AF36" s="207"/>
      <c r="AG36" s="207" t="s">
        <v>111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ht="22.5" outlineLevel="1" x14ac:dyDescent="0.2">
      <c r="A37" s="242">
        <v>25</v>
      </c>
      <c r="B37" s="243" t="s">
        <v>175</v>
      </c>
      <c r="C37" s="251" t="s">
        <v>176</v>
      </c>
      <c r="D37" s="244" t="s">
        <v>114</v>
      </c>
      <c r="E37" s="245">
        <v>829.18000000000006</v>
      </c>
      <c r="F37" s="246"/>
      <c r="G37" s="247">
        <f>ROUND(E37*F37,2)</f>
        <v>0</v>
      </c>
      <c r="H37" s="228"/>
      <c r="I37" s="227">
        <f>ROUND(E37*H37,2)</f>
        <v>0</v>
      </c>
      <c r="J37" s="228"/>
      <c r="K37" s="227">
        <f>ROUND(E37*J37,2)</f>
        <v>0</v>
      </c>
      <c r="L37" s="227">
        <v>21</v>
      </c>
      <c r="M37" s="227">
        <f>G37*(1+L37/100)</f>
        <v>0</v>
      </c>
      <c r="N37" s="227">
        <v>2.0000000000000001E-4</v>
      </c>
      <c r="O37" s="227">
        <f>ROUND(E37*N37,2)</f>
        <v>0.17</v>
      </c>
      <c r="P37" s="227">
        <v>0</v>
      </c>
      <c r="Q37" s="227">
        <f>ROUND(E37*P37,2)</f>
        <v>0</v>
      </c>
      <c r="R37" s="227"/>
      <c r="S37" s="227" t="s">
        <v>108</v>
      </c>
      <c r="T37" s="227" t="s">
        <v>109</v>
      </c>
      <c r="U37" s="227">
        <v>9.0000000000000011E-2</v>
      </c>
      <c r="V37" s="227">
        <f>ROUND(E37*U37,2)</f>
        <v>74.63</v>
      </c>
      <c r="W37" s="227"/>
      <c r="X37" s="227" t="s">
        <v>110</v>
      </c>
      <c r="Y37" s="207"/>
      <c r="Z37" s="207"/>
      <c r="AA37" s="207"/>
      <c r="AB37" s="207"/>
      <c r="AC37" s="207"/>
      <c r="AD37" s="207"/>
      <c r="AE37" s="207"/>
      <c r="AF37" s="207"/>
      <c r="AG37" s="207" t="s">
        <v>111</v>
      </c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36">
        <v>26</v>
      </c>
      <c r="B38" s="237" t="s">
        <v>177</v>
      </c>
      <c r="C38" s="252" t="s">
        <v>178</v>
      </c>
      <c r="D38" s="238" t="s">
        <v>114</v>
      </c>
      <c r="E38" s="239">
        <v>158.18</v>
      </c>
      <c r="F38" s="240"/>
      <c r="G38" s="241">
        <f>ROUND(E38*F38,2)</f>
        <v>0</v>
      </c>
      <c r="H38" s="228"/>
      <c r="I38" s="227">
        <f>ROUND(E38*H38,2)</f>
        <v>0</v>
      </c>
      <c r="J38" s="228"/>
      <c r="K38" s="227">
        <f>ROUND(E38*J38,2)</f>
        <v>0</v>
      </c>
      <c r="L38" s="227">
        <v>21</v>
      </c>
      <c r="M38" s="227">
        <f>G38*(1+L38/100)</f>
        <v>0</v>
      </c>
      <c r="N38" s="227">
        <v>1.0000000000000001E-5</v>
      </c>
      <c r="O38" s="227">
        <f>ROUND(E38*N38,2)</f>
        <v>0</v>
      </c>
      <c r="P38" s="227">
        <v>0</v>
      </c>
      <c r="Q38" s="227">
        <f>ROUND(E38*P38,2)</f>
        <v>0</v>
      </c>
      <c r="R38" s="227" t="s">
        <v>179</v>
      </c>
      <c r="S38" s="227" t="s">
        <v>108</v>
      </c>
      <c r="T38" s="227" t="s">
        <v>136</v>
      </c>
      <c r="U38" s="227">
        <v>0</v>
      </c>
      <c r="V38" s="227">
        <f>ROUND(E38*U38,2)</f>
        <v>0</v>
      </c>
      <c r="W38" s="227"/>
      <c r="X38" s="227" t="s">
        <v>180</v>
      </c>
      <c r="Y38" s="207"/>
      <c r="Z38" s="207"/>
      <c r="AA38" s="207"/>
      <c r="AB38" s="207"/>
      <c r="AC38" s="207"/>
      <c r="AD38" s="207"/>
      <c r="AE38" s="207"/>
      <c r="AF38" s="207"/>
      <c r="AG38" s="207" t="s">
        <v>181</v>
      </c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24">
        <v>27</v>
      </c>
      <c r="B39" s="225" t="s">
        <v>182</v>
      </c>
      <c r="C39" s="253" t="s">
        <v>183</v>
      </c>
      <c r="D39" s="226" t="s">
        <v>0</v>
      </c>
      <c r="E39" s="248"/>
      <c r="F39" s="228"/>
      <c r="G39" s="227">
        <f>ROUND(E39*F39,2)</f>
        <v>0</v>
      </c>
      <c r="H39" s="228"/>
      <c r="I39" s="227">
        <f>ROUND(E39*H39,2)</f>
        <v>0</v>
      </c>
      <c r="J39" s="228"/>
      <c r="K39" s="227">
        <f>ROUND(E39*J39,2)</f>
        <v>0</v>
      </c>
      <c r="L39" s="227">
        <v>21</v>
      </c>
      <c r="M39" s="227">
        <f>G39*(1+L39/100)</f>
        <v>0</v>
      </c>
      <c r="N39" s="227">
        <v>0</v>
      </c>
      <c r="O39" s="227">
        <f>ROUND(E39*N39,2)</f>
        <v>0</v>
      </c>
      <c r="P39" s="227">
        <v>0</v>
      </c>
      <c r="Q39" s="227">
        <f>ROUND(E39*P39,2)</f>
        <v>0</v>
      </c>
      <c r="R39" s="227"/>
      <c r="S39" s="227" t="s">
        <v>108</v>
      </c>
      <c r="T39" s="227" t="s">
        <v>108</v>
      </c>
      <c r="U39" s="227">
        <v>2.3000000000000003E-2</v>
      </c>
      <c r="V39" s="227">
        <f>ROUND(E39*U39,2)</f>
        <v>0</v>
      </c>
      <c r="W39" s="227"/>
      <c r="X39" s="227" t="s">
        <v>117</v>
      </c>
      <c r="Y39" s="207"/>
      <c r="Z39" s="207"/>
      <c r="AA39" s="207"/>
      <c r="AB39" s="207"/>
      <c r="AC39" s="207"/>
      <c r="AD39" s="207"/>
      <c r="AE39" s="207"/>
      <c r="AF39" s="207"/>
      <c r="AG39" s="207" t="s">
        <v>118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x14ac:dyDescent="0.2">
      <c r="A40" s="230" t="s">
        <v>103</v>
      </c>
      <c r="B40" s="231" t="s">
        <v>73</v>
      </c>
      <c r="C40" s="250" t="s">
        <v>74</v>
      </c>
      <c r="D40" s="232"/>
      <c r="E40" s="233"/>
      <c r="F40" s="234"/>
      <c r="G40" s="235">
        <f>SUMIF(AG41:AG42,"&lt;&gt;NOR",G41:G42)</f>
        <v>0</v>
      </c>
      <c r="H40" s="229"/>
      <c r="I40" s="229">
        <f>SUM(I41:I42)</f>
        <v>0</v>
      </c>
      <c r="J40" s="229"/>
      <c r="K40" s="229">
        <f>SUM(K41:K42)</f>
        <v>0</v>
      </c>
      <c r="L40" s="229"/>
      <c r="M40" s="229">
        <f>SUM(M41:M42)</f>
        <v>0</v>
      </c>
      <c r="N40" s="229"/>
      <c r="O40" s="229">
        <f>SUM(O41:O42)</f>
        <v>0</v>
      </c>
      <c r="P40" s="229"/>
      <c r="Q40" s="229">
        <f>SUM(Q41:Q42)</f>
        <v>0</v>
      </c>
      <c r="R40" s="229"/>
      <c r="S40" s="229"/>
      <c r="T40" s="229"/>
      <c r="U40" s="229"/>
      <c r="V40" s="229">
        <f>SUM(V41:V42)</f>
        <v>0.55000000000000004</v>
      </c>
      <c r="W40" s="229"/>
      <c r="X40" s="229"/>
      <c r="AG40" t="s">
        <v>104</v>
      </c>
    </row>
    <row r="41" spans="1:60" outlineLevel="1" x14ac:dyDescent="0.2">
      <c r="A41" s="242">
        <v>28</v>
      </c>
      <c r="B41" s="243" t="s">
        <v>184</v>
      </c>
      <c r="C41" s="251" t="s">
        <v>185</v>
      </c>
      <c r="D41" s="244" t="s">
        <v>107</v>
      </c>
      <c r="E41" s="245">
        <v>1</v>
      </c>
      <c r="F41" s="246"/>
      <c r="G41" s="247">
        <f>ROUND(E41*F41,2)</f>
        <v>0</v>
      </c>
      <c r="H41" s="228"/>
      <c r="I41" s="227">
        <f>ROUND(E41*H41,2)</f>
        <v>0</v>
      </c>
      <c r="J41" s="228"/>
      <c r="K41" s="227">
        <f>ROUND(E41*J41,2)</f>
        <v>0</v>
      </c>
      <c r="L41" s="227">
        <v>21</v>
      </c>
      <c r="M41" s="227">
        <f>G41*(1+L41/100)</f>
        <v>0</v>
      </c>
      <c r="N41" s="227">
        <v>0</v>
      </c>
      <c r="O41" s="227">
        <f>ROUND(E41*N41,2)</f>
        <v>0</v>
      </c>
      <c r="P41" s="227">
        <v>0</v>
      </c>
      <c r="Q41" s="227">
        <f>ROUND(E41*P41,2)</f>
        <v>0</v>
      </c>
      <c r="R41" s="227"/>
      <c r="S41" s="227" t="s">
        <v>108</v>
      </c>
      <c r="T41" s="227" t="s">
        <v>109</v>
      </c>
      <c r="U41" s="227">
        <v>0.55000000000000004</v>
      </c>
      <c r="V41" s="227">
        <f>ROUND(E41*U41,2)</f>
        <v>0.55000000000000004</v>
      </c>
      <c r="W41" s="227"/>
      <c r="X41" s="227" t="s">
        <v>110</v>
      </c>
      <c r="Y41" s="207"/>
      <c r="Z41" s="207"/>
      <c r="AA41" s="207"/>
      <c r="AB41" s="207"/>
      <c r="AC41" s="207"/>
      <c r="AD41" s="207"/>
      <c r="AE41" s="207"/>
      <c r="AF41" s="207"/>
      <c r="AG41" s="207" t="s">
        <v>111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42">
        <v>29</v>
      </c>
      <c r="B42" s="243" t="s">
        <v>186</v>
      </c>
      <c r="C42" s="251" t="s">
        <v>187</v>
      </c>
      <c r="D42" s="244" t="s">
        <v>188</v>
      </c>
      <c r="E42" s="245">
        <v>1</v>
      </c>
      <c r="F42" s="246"/>
      <c r="G42" s="247">
        <f>ROUND(E42*F42,2)</f>
        <v>0</v>
      </c>
      <c r="H42" s="228"/>
      <c r="I42" s="227">
        <f>ROUND(E42*H42,2)</f>
        <v>0</v>
      </c>
      <c r="J42" s="228"/>
      <c r="K42" s="227">
        <f>ROUND(E42*J42,2)</f>
        <v>0</v>
      </c>
      <c r="L42" s="227">
        <v>21</v>
      </c>
      <c r="M42" s="227">
        <f>G42*(1+L42/100)</f>
        <v>0</v>
      </c>
      <c r="N42" s="227">
        <v>0</v>
      </c>
      <c r="O42" s="227">
        <f>ROUND(E42*N42,2)</f>
        <v>0</v>
      </c>
      <c r="P42" s="227">
        <v>0</v>
      </c>
      <c r="Q42" s="227">
        <f>ROUND(E42*P42,2)</f>
        <v>0</v>
      </c>
      <c r="R42" s="227"/>
      <c r="S42" s="227" t="s">
        <v>108</v>
      </c>
      <c r="T42" s="227" t="s">
        <v>109</v>
      </c>
      <c r="U42" s="227">
        <v>0</v>
      </c>
      <c r="V42" s="227">
        <f>ROUND(E42*U42,2)</f>
        <v>0</v>
      </c>
      <c r="W42" s="227"/>
      <c r="X42" s="227" t="s">
        <v>110</v>
      </c>
      <c r="Y42" s="207"/>
      <c r="Z42" s="207"/>
      <c r="AA42" s="207"/>
      <c r="AB42" s="207"/>
      <c r="AC42" s="207"/>
      <c r="AD42" s="207"/>
      <c r="AE42" s="207"/>
      <c r="AF42" s="207"/>
      <c r="AG42" s="207" t="s">
        <v>111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x14ac:dyDescent="0.2">
      <c r="A43" s="230" t="s">
        <v>103</v>
      </c>
      <c r="B43" s="231" t="s">
        <v>76</v>
      </c>
      <c r="C43" s="250" t="s">
        <v>29</v>
      </c>
      <c r="D43" s="232"/>
      <c r="E43" s="233"/>
      <c r="F43" s="234"/>
      <c r="G43" s="235">
        <f>SUMIF(AG44:AG44,"&lt;&gt;NOR",G44:G44)</f>
        <v>0</v>
      </c>
      <c r="H43" s="229"/>
      <c r="I43" s="229">
        <f>SUM(I44:I44)</f>
        <v>0</v>
      </c>
      <c r="J43" s="229"/>
      <c r="K43" s="229">
        <f>SUM(K44:K44)</f>
        <v>0</v>
      </c>
      <c r="L43" s="229"/>
      <c r="M43" s="229">
        <f>SUM(M44:M44)</f>
        <v>0</v>
      </c>
      <c r="N43" s="229"/>
      <c r="O43" s="229">
        <f>SUM(O44:O44)</f>
        <v>0</v>
      </c>
      <c r="P43" s="229"/>
      <c r="Q43" s="229">
        <f>SUM(Q44:Q44)</f>
        <v>0</v>
      </c>
      <c r="R43" s="229"/>
      <c r="S43" s="229"/>
      <c r="T43" s="229"/>
      <c r="U43" s="229"/>
      <c r="V43" s="229">
        <f>SUM(V44:V44)</f>
        <v>0</v>
      </c>
      <c r="W43" s="229"/>
      <c r="X43" s="229"/>
      <c r="AG43" t="s">
        <v>104</v>
      </c>
    </row>
    <row r="44" spans="1:60" ht="22.5" outlineLevel="1" x14ac:dyDescent="0.2">
      <c r="A44" s="236">
        <v>30</v>
      </c>
      <c r="B44" s="237" t="s">
        <v>189</v>
      </c>
      <c r="C44" s="252" t="s">
        <v>190</v>
      </c>
      <c r="D44" s="238" t="s">
        <v>191</v>
      </c>
      <c r="E44" s="239">
        <v>1</v>
      </c>
      <c r="F44" s="240"/>
      <c r="G44" s="241">
        <f>ROUND(E44*F44,2)</f>
        <v>0</v>
      </c>
      <c r="H44" s="228"/>
      <c r="I44" s="227">
        <f>ROUND(E44*H44,2)</f>
        <v>0</v>
      </c>
      <c r="J44" s="228"/>
      <c r="K44" s="227">
        <f>ROUND(E44*J44,2)</f>
        <v>0</v>
      </c>
      <c r="L44" s="227">
        <v>21</v>
      </c>
      <c r="M44" s="227">
        <f>G44*(1+L44/100)</f>
        <v>0</v>
      </c>
      <c r="N44" s="227">
        <v>0</v>
      </c>
      <c r="O44" s="227">
        <f>ROUND(E44*N44,2)</f>
        <v>0</v>
      </c>
      <c r="P44" s="227">
        <v>0</v>
      </c>
      <c r="Q44" s="227">
        <f>ROUND(E44*P44,2)</f>
        <v>0</v>
      </c>
      <c r="R44" s="227"/>
      <c r="S44" s="227" t="s">
        <v>148</v>
      </c>
      <c r="T44" s="227" t="s">
        <v>109</v>
      </c>
      <c r="U44" s="227">
        <v>0</v>
      </c>
      <c r="V44" s="227">
        <f>ROUND(E44*U44,2)</f>
        <v>0</v>
      </c>
      <c r="W44" s="227"/>
      <c r="X44" s="227" t="s">
        <v>192</v>
      </c>
      <c r="Y44" s="207"/>
      <c r="Z44" s="207"/>
      <c r="AA44" s="207"/>
      <c r="AB44" s="207"/>
      <c r="AC44" s="207"/>
      <c r="AD44" s="207"/>
      <c r="AE44" s="207"/>
      <c r="AF44" s="207"/>
      <c r="AG44" s="207" t="s">
        <v>193</v>
      </c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x14ac:dyDescent="0.2">
      <c r="A45" s="5"/>
      <c r="B45" s="6"/>
      <c r="C45" s="254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AE45">
        <v>15</v>
      </c>
      <c r="AF45">
        <v>21</v>
      </c>
    </row>
    <row r="46" spans="1:60" x14ac:dyDescent="0.2">
      <c r="A46" s="210"/>
      <c r="B46" s="211" t="s">
        <v>31</v>
      </c>
      <c r="C46" s="255"/>
      <c r="D46" s="212"/>
      <c r="E46" s="213"/>
      <c r="F46" s="213"/>
      <c r="G46" s="249">
        <f>G8+G10+G13+G17+G33+G40+G43</f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AE46">
        <f>SUMIF(L7:L44,AE45,G7:G44)</f>
        <v>0</v>
      </c>
      <c r="AF46">
        <f>SUMIF(L7:L44,AF45,G7:G44)</f>
        <v>0</v>
      </c>
      <c r="AG46" t="s">
        <v>194</v>
      </c>
    </row>
    <row r="47" spans="1:60" x14ac:dyDescent="0.2">
      <c r="A47" s="5"/>
      <c r="B47" s="6"/>
      <c r="C47" s="254"/>
      <c r="D47" s="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60" x14ac:dyDescent="0.2">
      <c r="A48" s="5"/>
      <c r="B48" s="6"/>
      <c r="C48" s="254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33" x14ac:dyDescent="0.2">
      <c r="A49" s="214" t="s">
        <v>195</v>
      </c>
      <c r="B49" s="214"/>
      <c r="C49" s="256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33" x14ac:dyDescent="0.2">
      <c r="A50" s="215"/>
      <c r="B50" s="216"/>
      <c r="C50" s="257"/>
      <c r="D50" s="216"/>
      <c r="E50" s="216"/>
      <c r="F50" s="216"/>
      <c r="G50" s="21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AG50" t="s">
        <v>196</v>
      </c>
    </row>
    <row r="51" spans="1:33" x14ac:dyDescent="0.2">
      <c r="A51" s="218"/>
      <c r="B51" s="219"/>
      <c r="C51" s="258"/>
      <c r="D51" s="219"/>
      <c r="E51" s="219"/>
      <c r="F51" s="219"/>
      <c r="G51" s="22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33" x14ac:dyDescent="0.2">
      <c r="A52" s="218"/>
      <c r="B52" s="219"/>
      <c r="C52" s="258"/>
      <c r="D52" s="219"/>
      <c r="E52" s="219"/>
      <c r="F52" s="219"/>
      <c r="G52" s="22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33" x14ac:dyDescent="0.2">
      <c r="A53" s="218"/>
      <c r="B53" s="219"/>
      <c r="C53" s="258"/>
      <c r="D53" s="219"/>
      <c r="E53" s="219"/>
      <c r="F53" s="219"/>
      <c r="G53" s="22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33" x14ac:dyDescent="0.2">
      <c r="A54" s="221"/>
      <c r="B54" s="222"/>
      <c r="C54" s="259"/>
      <c r="D54" s="222"/>
      <c r="E54" s="222"/>
      <c r="F54" s="222"/>
      <c r="G54" s="22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33" x14ac:dyDescent="0.2">
      <c r="A55" s="5"/>
      <c r="B55" s="6"/>
      <c r="C55" s="254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33" x14ac:dyDescent="0.2">
      <c r="C56" s="260"/>
      <c r="D56" s="191"/>
      <c r="AG56" t="s">
        <v>197</v>
      </c>
    </row>
    <row r="57" spans="1:33" x14ac:dyDescent="0.2">
      <c r="D57" s="191"/>
    </row>
    <row r="58" spans="1:33" x14ac:dyDescent="0.2">
      <c r="D58" s="191"/>
    </row>
    <row r="59" spans="1:33" x14ac:dyDescent="0.2">
      <c r="D59" s="191"/>
    </row>
    <row r="60" spans="1:33" x14ac:dyDescent="0.2">
      <c r="D60" s="191"/>
    </row>
    <row r="61" spans="1:33" x14ac:dyDescent="0.2">
      <c r="D61" s="191"/>
    </row>
    <row r="62" spans="1:33" x14ac:dyDescent="0.2">
      <c r="D62" s="191"/>
    </row>
    <row r="63" spans="1:33" x14ac:dyDescent="0.2">
      <c r="D63" s="191"/>
    </row>
    <row r="64" spans="1:33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mergeCells count="6">
    <mergeCell ref="A1:G1"/>
    <mergeCell ref="C2:G2"/>
    <mergeCell ref="C3:G3"/>
    <mergeCell ref="C4:G4"/>
    <mergeCell ref="A49:C49"/>
    <mergeCell ref="A50:G5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CC66-F246-452F-895C-3752EDA317FA}">
  <sheetPr>
    <outlinePr summaryBelow="0"/>
  </sheetPr>
  <dimension ref="A1:BH5000"/>
  <sheetViews>
    <sheetView workbookViewId="0">
      <pane ySplit="7" topLeftCell="A8" activePane="bottomLeft" state="frozen"/>
      <selection pane="bottomLeft" activeCell="C23" sqref="C23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2" t="s">
        <v>7</v>
      </c>
      <c r="B1" s="192"/>
      <c r="C1" s="192"/>
      <c r="D1" s="192"/>
      <c r="E1" s="192"/>
      <c r="F1" s="192"/>
      <c r="G1" s="192"/>
      <c r="AG1" t="s">
        <v>78</v>
      </c>
    </row>
    <row r="2" spans="1:60" ht="24.95" customHeight="1" x14ac:dyDescent="0.2">
      <c r="A2" s="193" t="s">
        <v>8</v>
      </c>
      <c r="B2" s="74" t="s">
        <v>246</v>
      </c>
      <c r="C2" s="196" t="s">
        <v>251</v>
      </c>
      <c r="D2" s="194"/>
      <c r="E2" s="194"/>
      <c r="F2" s="194"/>
      <c r="G2" s="195"/>
      <c r="AG2" t="s">
        <v>79</v>
      </c>
    </row>
    <row r="3" spans="1:60" ht="24.95" customHeight="1" x14ac:dyDescent="0.2">
      <c r="A3" s="193" t="s">
        <v>9</v>
      </c>
      <c r="B3" s="74" t="s">
        <v>50</v>
      </c>
      <c r="C3" s="196" t="s">
        <v>51</v>
      </c>
      <c r="D3" s="194"/>
      <c r="E3" s="194"/>
      <c r="F3" s="194"/>
      <c r="G3" s="195"/>
      <c r="AC3" s="128" t="s">
        <v>79</v>
      </c>
      <c r="AG3" t="s">
        <v>80</v>
      </c>
    </row>
    <row r="4" spans="1:60" ht="24.95" customHeight="1" x14ac:dyDescent="0.2">
      <c r="A4" s="197" t="s">
        <v>10</v>
      </c>
      <c r="B4" s="198" t="s">
        <v>250</v>
      </c>
      <c r="C4" s="199" t="s">
        <v>54</v>
      </c>
      <c r="D4" s="200"/>
      <c r="E4" s="200"/>
      <c r="F4" s="200"/>
      <c r="G4" s="201"/>
      <c r="AG4" t="s">
        <v>81</v>
      </c>
    </row>
    <row r="5" spans="1:60" x14ac:dyDescent="0.2">
      <c r="D5" s="191"/>
    </row>
    <row r="6" spans="1:60" ht="38.25" x14ac:dyDescent="0.2">
      <c r="A6" s="203" t="s">
        <v>82</v>
      </c>
      <c r="B6" s="205" t="s">
        <v>83</v>
      </c>
      <c r="C6" s="205" t="s">
        <v>84</v>
      </c>
      <c r="D6" s="204" t="s">
        <v>85</v>
      </c>
      <c r="E6" s="203" t="s">
        <v>86</v>
      </c>
      <c r="F6" s="202" t="s">
        <v>87</v>
      </c>
      <c r="G6" s="203" t="s">
        <v>31</v>
      </c>
      <c r="H6" s="206" t="s">
        <v>32</v>
      </c>
      <c r="I6" s="206" t="s">
        <v>88</v>
      </c>
      <c r="J6" s="206" t="s">
        <v>33</v>
      </c>
      <c r="K6" s="206" t="s">
        <v>89</v>
      </c>
      <c r="L6" s="206" t="s">
        <v>90</v>
      </c>
      <c r="M6" s="206" t="s">
        <v>91</v>
      </c>
      <c r="N6" s="206" t="s">
        <v>92</v>
      </c>
      <c r="O6" s="206" t="s">
        <v>93</v>
      </c>
      <c r="P6" s="206" t="s">
        <v>94</v>
      </c>
      <c r="Q6" s="206" t="s">
        <v>95</v>
      </c>
      <c r="R6" s="206" t="s">
        <v>96</v>
      </c>
      <c r="S6" s="206" t="s">
        <v>97</v>
      </c>
      <c r="T6" s="206" t="s">
        <v>98</v>
      </c>
      <c r="U6" s="206" t="s">
        <v>99</v>
      </c>
      <c r="V6" s="206" t="s">
        <v>100</v>
      </c>
      <c r="W6" s="206" t="s">
        <v>101</v>
      </c>
      <c r="X6" s="206" t="s">
        <v>102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30" t="s">
        <v>103</v>
      </c>
      <c r="B8" s="231" t="s">
        <v>59</v>
      </c>
      <c r="C8" s="250" t="s">
        <v>60</v>
      </c>
      <c r="D8" s="232"/>
      <c r="E8" s="233"/>
      <c r="F8" s="234"/>
      <c r="G8" s="235">
        <f>SUMIF(AG9:AG26,"&lt;&gt;NOR",G9:G26)</f>
        <v>0</v>
      </c>
      <c r="H8" s="229"/>
      <c r="I8" s="229">
        <f>SUM(I9:I26)</f>
        <v>0</v>
      </c>
      <c r="J8" s="229"/>
      <c r="K8" s="229">
        <f>SUM(K9:K26)</f>
        <v>0</v>
      </c>
      <c r="L8" s="229"/>
      <c r="M8" s="229">
        <f>SUM(M9:M26)</f>
        <v>0</v>
      </c>
      <c r="N8" s="229"/>
      <c r="O8" s="229">
        <f>SUM(O9:O26)</f>
        <v>0</v>
      </c>
      <c r="P8" s="229"/>
      <c r="Q8" s="229">
        <f>SUM(Q9:Q26)</f>
        <v>0</v>
      </c>
      <c r="R8" s="229"/>
      <c r="S8" s="229"/>
      <c r="T8" s="229"/>
      <c r="U8" s="229"/>
      <c r="V8" s="229">
        <f>SUM(V9:V26)</f>
        <v>0</v>
      </c>
      <c r="W8" s="229"/>
      <c r="X8" s="229"/>
      <c r="AG8" t="s">
        <v>104</v>
      </c>
    </row>
    <row r="9" spans="1:60" ht="22.5" outlineLevel="1" x14ac:dyDescent="0.2">
      <c r="A9" s="242">
        <v>1</v>
      </c>
      <c r="B9" s="243" t="s">
        <v>202</v>
      </c>
      <c r="C9" s="251" t="s">
        <v>203</v>
      </c>
      <c r="D9" s="244" t="s">
        <v>127</v>
      </c>
      <c r="E9" s="245">
        <v>565</v>
      </c>
      <c r="F9" s="246"/>
      <c r="G9" s="247">
        <f>ROUND(E9*F9,2)</f>
        <v>0</v>
      </c>
      <c r="H9" s="228"/>
      <c r="I9" s="227">
        <f>ROUND(E9*H9,2)</f>
        <v>0</v>
      </c>
      <c r="J9" s="228"/>
      <c r="K9" s="227">
        <f>ROUND(E9*J9,2)</f>
        <v>0</v>
      </c>
      <c r="L9" s="227">
        <v>21</v>
      </c>
      <c r="M9" s="227">
        <f>G9*(1+L9/100)</f>
        <v>0</v>
      </c>
      <c r="N9" s="227">
        <v>0</v>
      </c>
      <c r="O9" s="227">
        <f>ROUND(E9*N9,2)</f>
        <v>0</v>
      </c>
      <c r="P9" s="227">
        <v>0</v>
      </c>
      <c r="Q9" s="227">
        <f>ROUND(E9*P9,2)</f>
        <v>0</v>
      </c>
      <c r="R9" s="227"/>
      <c r="S9" s="227" t="s">
        <v>148</v>
      </c>
      <c r="T9" s="227" t="s">
        <v>109</v>
      </c>
      <c r="U9" s="227">
        <v>0</v>
      </c>
      <c r="V9" s="227">
        <f>ROUND(E9*U9,2)</f>
        <v>0</v>
      </c>
      <c r="W9" s="227"/>
      <c r="X9" s="227" t="s">
        <v>110</v>
      </c>
      <c r="Y9" s="207"/>
      <c r="Z9" s="207"/>
      <c r="AA9" s="207"/>
      <c r="AB9" s="207"/>
      <c r="AC9" s="207"/>
      <c r="AD9" s="207"/>
      <c r="AE9" s="207"/>
      <c r="AF9" s="207"/>
      <c r="AG9" s="207" t="s">
        <v>204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">
      <c r="A10" s="242">
        <v>2</v>
      </c>
      <c r="B10" s="243" t="s">
        <v>205</v>
      </c>
      <c r="C10" s="251" t="s">
        <v>206</v>
      </c>
      <c r="D10" s="244" t="s">
        <v>207</v>
      </c>
      <c r="E10" s="245">
        <v>565</v>
      </c>
      <c r="F10" s="246"/>
      <c r="G10" s="247">
        <f>ROUND(E10*F10,2)</f>
        <v>0</v>
      </c>
      <c r="H10" s="228"/>
      <c r="I10" s="227">
        <f>ROUND(E10*H10,2)</f>
        <v>0</v>
      </c>
      <c r="J10" s="228"/>
      <c r="K10" s="227">
        <f>ROUND(E10*J10,2)</f>
        <v>0</v>
      </c>
      <c r="L10" s="227">
        <v>21</v>
      </c>
      <c r="M10" s="227">
        <f>G10*(1+L10/100)</f>
        <v>0</v>
      </c>
      <c r="N10" s="227">
        <v>0</v>
      </c>
      <c r="O10" s="227">
        <f>ROUND(E10*N10,2)</f>
        <v>0</v>
      </c>
      <c r="P10" s="227">
        <v>0</v>
      </c>
      <c r="Q10" s="227">
        <f>ROUND(E10*P10,2)</f>
        <v>0</v>
      </c>
      <c r="R10" s="227"/>
      <c r="S10" s="227" t="s">
        <v>148</v>
      </c>
      <c r="T10" s="227" t="s">
        <v>109</v>
      </c>
      <c r="U10" s="227">
        <v>0</v>
      </c>
      <c r="V10" s="227">
        <f>ROUND(E10*U10,2)</f>
        <v>0</v>
      </c>
      <c r="W10" s="227"/>
      <c r="X10" s="227" t="s">
        <v>180</v>
      </c>
      <c r="Y10" s="207"/>
      <c r="Z10" s="207"/>
      <c r="AA10" s="207"/>
      <c r="AB10" s="207"/>
      <c r="AC10" s="207"/>
      <c r="AD10" s="207"/>
      <c r="AE10" s="207"/>
      <c r="AF10" s="207"/>
      <c r="AG10" s="207" t="s">
        <v>208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42">
        <v>3</v>
      </c>
      <c r="B11" s="243" t="s">
        <v>209</v>
      </c>
      <c r="C11" s="251" t="s">
        <v>210</v>
      </c>
      <c r="D11" s="244" t="s">
        <v>188</v>
      </c>
      <c r="E11" s="245">
        <v>120</v>
      </c>
      <c r="F11" s="246"/>
      <c r="G11" s="247">
        <f>ROUND(E11*F11,2)</f>
        <v>0</v>
      </c>
      <c r="H11" s="228"/>
      <c r="I11" s="227">
        <f>ROUND(E11*H11,2)</f>
        <v>0</v>
      </c>
      <c r="J11" s="228"/>
      <c r="K11" s="227">
        <f>ROUND(E11*J11,2)</f>
        <v>0</v>
      </c>
      <c r="L11" s="227">
        <v>21</v>
      </c>
      <c r="M11" s="227">
        <f>G11*(1+L11/100)</f>
        <v>0</v>
      </c>
      <c r="N11" s="227">
        <v>0</v>
      </c>
      <c r="O11" s="227">
        <f>ROUND(E11*N11,2)</f>
        <v>0</v>
      </c>
      <c r="P11" s="227">
        <v>0</v>
      </c>
      <c r="Q11" s="227">
        <f>ROUND(E11*P11,2)</f>
        <v>0</v>
      </c>
      <c r="R11" s="227"/>
      <c r="S11" s="227" t="s">
        <v>148</v>
      </c>
      <c r="T11" s="227" t="s">
        <v>109</v>
      </c>
      <c r="U11" s="227">
        <v>0</v>
      </c>
      <c r="V11" s="227">
        <f>ROUND(E11*U11,2)</f>
        <v>0</v>
      </c>
      <c r="W11" s="227"/>
      <c r="X11" s="227" t="s">
        <v>180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208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42">
        <v>4</v>
      </c>
      <c r="B12" s="243" t="s">
        <v>211</v>
      </c>
      <c r="C12" s="251" t="s">
        <v>212</v>
      </c>
      <c r="D12" s="244" t="s">
        <v>188</v>
      </c>
      <c r="E12" s="245">
        <v>410</v>
      </c>
      <c r="F12" s="246"/>
      <c r="G12" s="247">
        <f>ROUND(E12*F12,2)</f>
        <v>0</v>
      </c>
      <c r="H12" s="228"/>
      <c r="I12" s="227">
        <f>ROUND(E12*H12,2)</f>
        <v>0</v>
      </c>
      <c r="J12" s="228"/>
      <c r="K12" s="227">
        <f>ROUND(E12*J12,2)</f>
        <v>0</v>
      </c>
      <c r="L12" s="227">
        <v>21</v>
      </c>
      <c r="M12" s="227">
        <f>G12*(1+L12/100)</f>
        <v>0</v>
      </c>
      <c r="N12" s="227">
        <v>0</v>
      </c>
      <c r="O12" s="227">
        <f>ROUND(E12*N12,2)</f>
        <v>0</v>
      </c>
      <c r="P12" s="227">
        <v>0</v>
      </c>
      <c r="Q12" s="227">
        <f>ROUND(E12*P12,2)</f>
        <v>0</v>
      </c>
      <c r="R12" s="227"/>
      <c r="S12" s="227" t="s">
        <v>148</v>
      </c>
      <c r="T12" s="227" t="s">
        <v>109</v>
      </c>
      <c r="U12" s="227">
        <v>0</v>
      </c>
      <c r="V12" s="227">
        <f>ROUND(E12*U12,2)</f>
        <v>0</v>
      </c>
      <c r="W12" s="227"/>
      <c r="X12" s="227" t="s">
        <v>180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208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2.5" outlineLevel="1" x14ac:dyDescent="0.2">
      <c r="A13" s="242">
        <v>5</v>
      </c>
      <c r="B13" s="243" t="s">
        <v>213</v>
      </c>
      <c r="C13" s="251" t="s">
        <v>214</v>
      </c>
      <c r="D13" s="244" t="s">
        <v>188</v>
      </c>
      <c r="E13" s="245">
        <v>8</v>
      </c>
      <c r="F13" s="246"/>
      <c r="G13" s="247">
        <f>ROUND(E13*F13,2)</f>
        <v>0</v>
      </c>
      <c r="H13" s="228"/>
      <c r="I13" s="227">
        <f>ROUND(E13*H13,2)</f>
        <v>0</v>
      </c>
      <c r="J13" s="228"/>
      <c r="K13" s="227">
        <f>ROUND(E13*J13,2)</f>
        <v>0</v>
      </c>
      <c r="L13" s="227">
        <v>21</v>
      </c>
      <c r="M13" s="227">
        <f>G13*(1+L13/100)</f>
        <v>0</v>
      </c>
      <c r="N13" s="227">
        <v>0</v>
      </c>
      <c r="O13" s="227">
        <f>ROUND(E13*N13,2)</f>
        <v>0</v>
      </c>
      <c r="P13" s="227">
        <v>0</v>
      </c>
      <c r="Q13" s="227">
        <f>ROUND(E13*P13,2)</f>
        <v>0</v>
      </c>
      <c r="R13" s="227"/>
      <c r="S13" s="227" t="s">
        <v>148</v>
      </c>
      <c r="T13" s="227" t="s">
        <v>109</v>
      </c>
      <c r="U13" s="227">
        <v>0</v>
      </c>
      <c r="V13" s="227">
        <f>ROUND(E13*U13,2)</f>
        <v>0</v>
      </c>
      <c r="W13" s="227"/>
      <c r="X13" s="227" t="s">
        <v>110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204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42">
        <v>6</v>
      </c>
      <c r="B14" s="243" t="s">
        <v>215</v>
      </c>
      <c r="C14" s="251" t="s">
        <v>216</v>
      </c>
      <c r="D14" s="244" t="s">
        <v>188</v>
      </c>
      <c r="E14" s="245">
        <v>8</v>
      </c>
      <c r="F14" s="246"/>
      <c r="G14" s="247">
        <f>ROUND(E14*F14,2)</f>
        <v>0</v>
      </c>
      <c r="H14" s="228"/>
      <c r="I14" s="227">
        <f>ROUND(E14*H14,2)</f>
        <v>0</v>
      </c>
      <c r="J14" s="228"/>
      <c r="K14" s="227">
        <f>ROUND(E14*J14,2)</f>
        <v>0</v>
      </c>
      <c r="L14" s="227">
        <v>21</v>
      </c>
      <c r="M14" s="227">
        <f>G14*(1+L14/100)</f>
        <v>0</v>
      </c>
      <c r="N14" s="227">
        <v>0</v>
      </c>
      <c r="O14" s="227">
        <f>ROUND(E14*N14,2)</f>
        <v>0</v>
      </c>
      <c r="P14" s="227">
        <v>0</v>
      </c>
      <c r="Q14" s="227">
        <f>ROUND(E14*P14,2)</f>
        <v>0</v>
      </c>
      <c r="R14" s="227"/>
      <c r="S14" s="227" t="s">
        <v>148</v>
      </c>
      <c r="T14" s="227" t="s">
        <v>109</v>
      </c>
      <c r="U14" s="227">
        <v>0</v>
      </c>
      <c r="V14" s="227">
        <f>ROUND(E14*U14,2)</f>
        <v>0</v>
      </c>
      <c r="W14" s="227"/>
      <c r="X14" s="227" t="s">
        <v>180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208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22.5" outlineLevel="1" x14ac:dyDescent="0.2">
      <c r="A15" s="242">
        <v>7</v>
      </c>
      <c r="B15" s="243" t="s">
        <v>217</v>
      </c>
      <c r="C15" s="251" t="s">
        <v>218</v>
      </c>
      <c r="D15" s="244" t="s">
        <v>188</v>
      </c>
      <c r="E15" s="245">
        <v>24</v>
      </c>
      <c r="F15" s="246"/>
      <c r="G15" s="247">
        <f>ROUND(E15*F15,2)</f>
        <v>0</v>
      </c>
      <c r="H15" s="228"/>
      <c r="I15" s="227">
        <f>ROUND(E15*H15,2)</f>
        <v>0</v>
      </c>
      <c r="J15" s="228"/>
      <c r="K15" s="227">
        <f>ROUND(E15*J15,2)</f>
        <v>0</v>
      </c>
      <c r="L15" s="227">
        <v>21</v>
      </c>
      <c r="M15" s="227">
        <f>G15*(1+L15/100)</f>
        <v>0</v>
      </c>
      <c r="N15" s="227">
        <v>0</v>
      </c>
      <c r="O15" s="227">
        <f>ROUND(E15*N15,2)</f>
        <v>0</v>
      </c>
      <c r="P15" s="227">
        <v>0</v>
      </c>
      <c r="Q15" s="227">
        <f>ROUND(E15*P15,2)</f>
        <v>0</v>
      </c>
      <c r="R15" s="227"/>
      <c r="S15" s="227" t="s">
        <v>148</v>
      </c>
      <c r="T15" s="227" t="s">
        <v>109</v>
      </c>
      <c r="U15" s="227">
        <v>0</v>
      </c>
      <c r="V15" s="227">
        <f>ROUND(E15*U15,2)</f>
        <v>0</v>
      </c>
      <c r="W15" s="227"/>
      <c r="X15" s="227" t="s">
        <v>110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204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42">
        <v>8</v>
      </c>
      <c r="B16" s="243" t="s">
        <v>219</v>
      </c>
      <c r="C16" s="251" t="s">
        <v>220</v>
      </c>
      <c r="D16" s="244" t="s">
        <v>188</v>
      </c>
      <c r="E16" s="245">
        <v>66</v>
      </c>
      <c r="F16" s="246"/>
      <c r="G16" s="247">
        <f>ROUND(E16*F16,2)</f>
        <v>0</v>
      </c>
      <c r="H16" s="228"/>
      <c r="I16" s="227">
        <f>ROUND(E16*H16,2)</f>
        <v>0</v>
      </c>
      <c r="J16" s="228"/>
      <c r="K16" s="227">
        <f>ROUND(E16*J16,2)</f>
        <v>0</v>
      </c>
      <c r="L16" s="227">
        <v>21</v>
      </c>
      <c r="M16" s="227">
        <f>G16*(1+L16/100)</f>
        <v>0</v>
      </c>
      <c r="N16" s="227">
        <v>0</v>
      </c>
      <c r="O16" s="227">
        <f>ROUND(E16*N16,2)</f>
        <v>0</v>
      </c>
      <c r="P16" s="227">
        <v>0</v>
      </c>
      <c r="Q16" s="227">
        <f>ROUND(E16*P16,2)</f>
        <v>0</v>
      </c>
      <c r="R16" s="227"/>
      <c r="S16" s="227" t="s">
        <v>148</v>
      </c>
      <c r="T16" s="227" t="s">
        <v>109</v>
      </c>
      <c r="U16" s="227">
        <v>0</v>
      </c>
      <c r="V16" s="227">
        <f>ROUND(E16*U16,2)</f>
        <v>0</v>
      </c>
      <c r="W16" s="227"/>
      <c r="X16" s="227" t="s">
        <v>110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204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42">
        <v>9</v>
      </c>
      <c r="B17" s="243" t="s">
        <v>221</v>
      </c>
      <c r="C17" s="251" t="s">
        <v>222</v>
      </c>
      <c r="D17" s="244" t="s">
        <v>188</v>
      </c>
      <c r="E17" s="245">
        <v>52</v>
      </c>
      <c r="F17" s="246"/>
      <c r="G17" s="247">
        <f>ROUND(E17*F17,2)</f>
        <v>0</v>
      </c>
      <c r="H17" s="228"/>
      <c r="I17" s="227">
        <f>ROUND(E17*H17,2)</f>
        <v>0</v>
      </c>
      <c r="J17" s="228"/>
      <c r="K17" s="227">
        <f>ROUND(E17*J17,2)</f>
        <v>0</v>
      </c>
      <c r="L17" s="227">
        <v>21</v>
      </c>
      <c r="M17" s="227">
        <f>G17*(1+L17/100)</f>
        <v>0</v>
      </c>
      <c r="N17" s="227">
        <v>0</v>
      </c>
      <c r="O17" s="227">
        <f>ROUND(E17*N17,2)</f>
        <v>0</v>
      </c>
      <c r="P17" s="227">
        <v>0</v>
      </c>
      <c r="Q17" s="227">
        <f>ROUND(E17*P17,2)</f>
        <v>0</v>
      </c>
      <c r="R17" s="227"/>
      <c r="S17" s="227" t="s">
        <v>148</v>
      </c>
      <c r="T17" s="227" t="s">
        <v>109</v>
      </c>
      <c r="U17" s="227">
        <v>0</v>
      </c>
      <c r="V17" s="227">
        <f>ROUND(E17*U17,2)</f>
        <v>0</v>
      </c>
      <c r="W17" s="227"/>
      <c r="X17" s="227" t="s">
        <v>180</v>
      </c>
      <c r="Y17" s="207"/>
      <c r="Z17" s="207"/>
      <c r="AA17" s="207"/>
      <c r="AB17" s="207"/>
      <c r="AC17" s="207"/>
      <c r="AD17" s="207"/>
      <c r="AE17" s="207"/>
      <c r="AF17" s="207"/>
      <c r="AG17" s="207" t="s">
        <v>208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">
      <c r="A18" s="242">
        <v>10</v>
      </c>
      <c r="B18" s="243" t="s">
        <v>223</v>
      </c>
      <c r="C18" s="251" t="s">
        <v>224</v>
      </c>
      <c r="D18" s="244" t="s">
        <v>188</v>
      </c>
      <c r="E18" s="245">
        <v>2</v>
      </c>
      <c r="F18" s="246"/>
      <c r="G18" s="247">
        <f>ROUND(E18*F18,2)</f>
        <v>0</v>
      </c>
      <c r="H18" s="228"/>
      <c r="I18" s="227">
        <f>ROUND(E18*H18,2)</f>
        <v>0</v>
      </c>
      <c r="J18" s="228"/>
      <c r="K18" s="227">
        <f>ROUND(E18*J18,2)</f>
        <v>0</v>
      </c>
      <c r="L18" s="227">
        <v>21</v>
      </c>
      <c r="M18" s="227">
        <f>G18*(1+L18/100)</f>
        <v>0</v>
      </c>
      <c r="N18" s="227">
        <v>0</v>
      </c>
      <c r="O18" s="227">
        <f>ROUND(E18*N18,2)</f>
        <v>0</v>
      </c>
      <c r="P18" s="227">
        <v>0</v>
      </c>
      <c r="Q18" s="227">
        <f>ROUND(E18*P18,2)</f>
        <v>0</v>
      </c>
      <c r="R18" s="227"/>
      <c r="S18" s="227" t="s">
        <v>148</v>
      </c>
      <c r="T18" s="227" t="s">
        <v>109</v>
      </c>
      <c r="U18" s="227">
        <v>0</v>
      </c>
      <c r="V18" s="227">
        <f>ROUND(E18*U18,2)</f>
        <v>0</v>
      </c>
      <c r="W18" s="227"/>
      <c r="X18" s="227" t="s">
        <v>180</v>
      </c>
      <c r="Y18" s="207"/>
      <c r="Z18" s="207"/>
      <c r="AA18" s="207"/>
      <c r="AB18" s="207"/>
      <c r="AC18" s="207"/>
      <c r="AD18" s="207"/>
      <c r="AE18" s="207"/>
      <c r="AF18" s="207"/>
      <c r="AG18" s="207" t="s">
        <v>208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42">
        <v>11</v>
      </c>
      <c r="B19" s="243" t="s">
        <v>225</v>
      </c>
      <c r="C19" s="251" t="s">
        <v>226</v>
      </c>
      <c r="D19" s="244" t="s">
        <v>188</v>
      </c>
      <c r="E19" s="245">
        <v>12</v>
      </c>
      <c r="F19" s="246"/>
      <c r="G19" s="247">
        <f>ROUND(E19*F19,2)</f>
        <v>0</v>
      </c>
      <c r="H19" s="228"/>
      <c r="I19" s="227">
        <f>ROUND(E19*H19,2)</f>
        <v>0</v>
      </c>
      <c r="J19" s="228"/>
      <c r="K19" s="227">
        <f>ROUND(E19*J19,2)</f>
        <v>0</v>
      </c>
      <c r="L19" s="227">
        <v>21</v>
      </c>
      <c r="M19" s="227">
        <f>G19*(1+L19/100)</f>
        <v>0</v>
      </c>
      <c r="N19" s="227">
        <v>0</v>
      </c>
      <c r="O19" s="227">
        <f>ROUND(E19*N19,2)</f>
        <v>0</v>
      </c>
      <c r="P19" s="227">
        <v>0</v>
      </c>
      <c r="Q19" s="227">
        <f>ROUND(E19*P19,2)</f>
        <v>0</v>
      </c>
      <c r="R19" s="227"/>
      <c r="S19" s="227" t="s">
        <v>148</v>
      </c>
      <c r="T19" s="227" t="s">
        <v>109</v>
      </c>
      <c r="U19" s="227">
        <v>0</v>
      </c>
      <c r="V19" s="227">
        <f>ROUND(E19*U19,2)</f>
        <v>0</v>
      </c>
      <c r="W19" s="227"/>
      <c r="X19" s="227" t="s">
        <v>180</v>
      </c>
      <c r="Y19" s="207"/>
      <c r="Z19" s="207"/>
      <c r="AA19" s="207"/>
      <c r="AB19" s="207"/>
      <c r="AC19" s="207"/>
      <c r="AD19" s="207"/>
      <c r="AE19" s="207"/>
      <c r="AF19" s="207"/>
      <c r="AG19" s="207" t="s">
        <v>208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2.5" outlineLevel="1" x14ac:dyDescent="0.2">
      <c r="A20" s="242">
        <v>12</v>
      </c>
      <c r="B20" s="243" t="s">
        <v>227</v>
      </c>
      <c r="C20" s="251" t="s">
        <v>228</v>
      </c>
      <c r="D20" s="244" t="s">
        <v>188</v>
      </c>
      <c r="E20" s="245">
        <v>18</v>
      </c>
      <c r="F20" s="246"/>
      <c r="G20" s="247">
        <f>ROUND(E20*F20,2)</f>
        <v>0</v>
      </c>
      <c r="H20" s="228"/>
      <c r="I20" s="227">
        <f>ROUND(E20*H20,2)</f>
        <v>0</v>
      </c>
      <c r="J20" s="228"/>
      <c r="K20" s="227">
        <f>ROUND(E20*J20,2)</f>
        <v>0</v>
      </c>
      <c r="L20" s="227">
        <v>21</v>
      </c>
      <c r="M20" s="227">
        <f>G20*(1+L20/100)</f>
        <v>0</v>
      </c>
      <c r="N20" s="227">
        <v>0</v>
      </c>
      <c r="O20" s="227">
        <f>ROUND(E20*N20,2)</f>
        <v>0</v>
      </c>
      <c r="P20" s="227">
        <v>0</v>
      </c>
      <c r="Q20" s="227">
        <f>ROUND(E20*P20,2)</f>
        <v>0</v>
      </c>
      <c r="R20" s="227"/>
      <c r="S20" s="227" t="s">
        <v>148</v>
      </c>
      <c r="T20" s="227" t="s">
        <v>109</v>
      </c>
      <c r="U20" s="227">
        <v>0</v>
      </c>
      <c r="V20" s="227">
        <f>ROUND(E20*U20,2)</f>
        <v>0</v>
      </c>
      <c r="W20" s="227"/>
      <c r="X20" s="227" t="s">
        <v>110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204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42">
        <v>13</v>
      </c>
      <c r="B21" s="243" t="s">
        <v>229</v>
      </c>
      <c r="C21" s="251" t="s">
        <v>230</v>
      </c>
      <c r="D21" s="244" t="s">
        <v>188</v>
      </c>
      <c r="E21" s="245">
        <v>18</v>
      </c>
      <c r="F21" s="246"/>
      <c r="G21" s="247">
        <f>ROUND(E21*F21,2)</f>
        <v>0</v>
      </c>
      <c r="H21" s="228"/>
      <c r="I21" s="227">
        <f>ROUND(E21*H21,2)</f>
        <v>0</v>
      </c>
      <c r="J21" s="228"/>
      <c r="K21" s="227">
        <f>ROUND(E21*J21,2)</f>
        <v>0</v>
      </c>
      <c r="L21" s="227">
        <v>21</v>
      </c>
      <c r="M21" s="227">
        <f>G21*(1+L21/100)</f>
        <v>0</v>
      </c>
      <c r="N21" s="227">
        <v>0</v>
      </c>
      <c r="O21" s="227">
        <f>ROUND(E21*N21,2)</f>
        <v>0</v>
      </c>
      <c r="P21" s="227">
        <v>0</v>
      </c>
      <c r="Q21" s="227">
        <f>ROUND(E21*P21,2)</f>
        <v>0</v>
      </c>
      <c r="R21" s="227"/>
      <c r="S21" s="227" t="s">
        <v>148</v>
      </c>
      <c r="T21" s="227" t="s">
        <v>109</v>
      </c>
      <c r="U21" s="227">
        <v>0</v>
      </c>
      <c r="V21" s="227">
        <f>ROUND(E21*U21,2)</f>
        <v>0</v>
      </c>
      <c r="W21" s="227"/>
      <c r="X21" s="227" t="s">
        <v>180</v>
      </c>
      <c r="Y21" s="207"/>
      <c r="Z21" s="207"/>
      <c r="AA21" s="207"/>
      <c r="AB21" s="207"/>
      <c r="AC21" s="207"/>
      <c r="AD21" s="207"/>
      <c r="AE21" s="207"/>
      <c r="AF21" s="207"/>
      <c r="AG21" s="207" t="s">
        <v>208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ht="22.5" outlineLevel="1" x14ac:dyDescent="0.2">
      <c r="A22" s="242">
        <v>14</v>
      </c>
      <c r="B22" s="243" t="s">
        <v>231</v>
      </c>
      <c r="C22" s="251" t="s">
        <v>232</v>
      </c>
      <c r="D22" s="244" t="s">
        <v>188</v>
      </c>
      <c r="E22" s="245">
        <v>1</v>
      </c>
      <c r="F22" s="246"/>
      <c r="G22" s="247">
        <f>ROUND(E22*F22,2)</f>
        <v>0</v>
      </c>
      <c r="H22" s="228"/>
      <c r="I22" s="227">
        <f>ROUND(E22*H22,2)</f>
        <v>0</v>
      </c>
      <c r="J22" s="228"/>
      <c r="K22" s="227">
        <f>ROUND(E22*J22,2)</f>
        <v>0</v>
      </c>
      <c r="L22" s="227">
        <v>21</v>
      </c>
      <c r="M22" s="227">
        <f>G22*(1+L22/100)</f>
        <v>0</v>
      </c>
      <c r="N22" s="227">
        <v>0</v>
      </c>
      <c r="O22" s="227">
        <f>ROUND(E22*N22,2)</f>
        <v>0</v>
      </c>
      <c r="P22" s="227">
        <v>0</v>
      </c>
      <c r="Q22" s="227">
        <f>ROUND(E22*P22,2)</f>
        <v>0</v>
      </c>
      <c r="R22" s="227"/>
      <c r="S22" s="227" t="s">
        <v>148</v>
      </c>
      <c r="T22" s="227" t="s">
        <v>109</v>
      </c>
      <c r="U22" s="227">
        <v>0</v>
      </c>
      <c r="V22" s="227">
        <f>ROUND(E22*U22,2)</f>
        <v>0</v>
      </c>
      <c r="W22" s="227"/>
      <c r="X22" s="227" t="s">
        <v>110</v>
      </c>
      <c r="Y22" s="207"/>
      <c r="Z22" s="207"/>
      <c r="AA22" s="207"/>
      <c r="AB22" s="207"/>
      <c r="AC22" s="207"/>
      <c r="AD22" s="207"/>
      <c r="AE22" s="207"/>
      <c r="AF22" s="207"/>
      <c r="AG22" s="207" t="s">
        <v>204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ht="22.5" outlineLevel="1" x14ac:dyDescent="0.2">
      <c r="A23" s="242">
        <v>15</v>
      </c>
      <c r="B23" s="243" t="s">
        <v>233</v>
      </c>
      <c r="C23" s="251" t="s">
        <v>234</v>
      </c>
      <c r="D23" s="244" t="s">
        <v>188</v>
      </c>
      <c r="E23" s="245">
        <v>12</v>
      </c>
      <c r="F23" s="246"/>
      <c r="G23" s="247">
        <f>ROUND(E23*F23,2)</f>
        <v>0</v>
      </c>
      <c r="H23" s="228"/>
      <c r="I23" s="227">
        <f>ROUND(E23*H23,2)</f>
        <v>0</v>
      </c>
      <c r="J23" s="228"/>
      <c r="K23" s="227">
        <f>ROUND(E23*J23,2)</f>
        <v>0</v>
      </c>
      <c r="L23" s="227">
        <v>21</v>
      </c>
      <c r="M23" s="227">
        <f>G23*(1+L23/100)</f>
        <v>0</v>
      </c>
      <c r="N23" s="227">
        <v>0</v>
      </c>
      <c r="O23" s="227">
        <f>ROUND(E23*N23,2)</f>
        <v>0</v>
      </c>
      <c r="P23" s="227">
        <v>0</v>
      </c>
      <c r="Q23" s="227">
        <f>ROUND(E23*P23,2)</f>
        <v>0</v>
      </c>
      <c r="R23" s="227"/>
      <c r="S23" s="227" t="s">
        <v>148</v>
      </c>
      <c r="T23" s="227" t="s">
        <v>109</v>
      </c>
      <c r="U23" s="227">
        <v>0</v>
      </c>
      <c r="V23" s="227">
        <f>ROUND(E23*U23,2)</f>
        <v>0</v>
      </c>
      <c r="W23" s="227"/>
      <c r="X23" s="227" t="s">
        <v>110</v>
      </c>
      <c r="Y23" s="207"/>
      <c r="Z23" s="207"/>
      <c r="AA23" s="207"/>
      <c r="AB23" s="207"/>
      <c r="AC23" s="207"/>
      <c r="AD23" s="207"/>
      <c r="AE23" s="207"/>
      <c r="AF23" s="207"/>
      <c r="AG23" s="207" t="s">
        <v>204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42">
        <v>16</v>
      </c>
      <c r="B24" s="243" t="s">
        <v>235</v>
      </c>
      <c r="C24" s="251" t="s">
        <v>236</v>
      </c>
      <c r="D24" s="244" t="s">
        <v>0</v>
      </c>
      <c r="E24" s="245">
        <v>548.11300000000006</v>
      </c>
      <c r="F24" s="246"/>
      <c r="G24" s="247">
        <f>ROUND(E24*F24,2)</f>
        <v>0</v>
      </c>
      <c r="H24" s="228"/>
      <c r="I24" s="227">
        <f>ROUND(E24*H24,2)</f>
        <v>0</v>
      </c>
      <c r="J24" s="228"/>
      <c r="K24" s="227">
        <f>ROUND(E24*J24,2)</f>
        <v>0</v>
      </c>
      <c r="L24" s="227">
        <v>21</v>
      </c>
      <c r="M24" s="227">
        <f>G24*(1+L24/100)</f>
        <v>0</v>
      </c>
      <c r="N24" s="227">
        <v>0</v>
      </c>
      <c r="O24" s="227">
        <f>ROUND(E24*N24,2)</f>
        <v>0</v>
      </c>
      <c r="P24" s="227">
        <v>0</v>
      </c>
      <c r="Q24" s="227">
        <f>ROUND(E24*P24,2)</f>
        <v>0</v>
      </c>
      <c r="R24" s="227"/>
      <c r="S24" s="227" t="s">
        <v>148</v>
      </c>
      <c r="T24" s="227" t="s">
        <v>109</v>
      </c>
      <c r="U24" s="227">
        <v>0</v>
      </c>
      <c r="V24" s="227">
        <f>ROUND(E24*U24,2)</f>
        <v>0</v>
      </c>
      <c r="W24" s="227"/>
      <c r="X24" s="227" t="s">
        <v>180</v>
      </c>
      <c r="Y24" s="207"/>
      <c r="Z24" s="207"/>
      <c r="AA24" s="207"/>
      <c r="AB24" s="207"/>
      <c r="AC24" s="207"/>
      <c r="AD24" s="207"/>
      <c r="AE24" s="207"/>
      <c r="AF24" s="207"/>
      <c r="AG24" s="207" t="s">
        <v>208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42">
        <v>17</v>
      </c>
      <c r="B25" s="243" t="s">
        <v>237</v>
      </c>
      <c r="C25" s="251" t="s">
        <v>238</v>
      </c>
      <c r="D25" s="244" t="s">
        <v>0</v>
      </c>
      <c r="E25" s="245">
        <v>2953.2380000000003</v>
      </c>
      <c r="F25" s="246"/>
      <c r="G25" s="247">
        <f>ROUND(E25*F25,2)</f>
        <v>0</v>
      </c>
      <c r="H25" s="228"/>
      <c r="I25" s="227">
        <f>ROUND(E25*H25,2)</f>
        <v>0</v>
      </c>
      <c r="J25" s="228"/>
      <c r="K25" s="227">
        <f>ROUND(E25*J25,2)</f>
        <v>0</v>
      </c>
      <c r="L25" s="227">
        <v>21</v>
      </c>
      <c r="M25" s="227">
        <f>G25*(1+L25/100)</f>
        <v>0</v>
      </c>
      <c r="N25" s="227">
        <v>0</v>
      </c>
      <c r="O25" s="227">
        <f>ROUND(E25*N25,2)</f>
        <v>0</v>
      </c>
      <c r="P25" s="227">
        <v>0</v>
      </c>
      <c r="Q25" s="227">
        <f>ROUND(E25*P25,2)</f>
        <v>0</v>
      </c>
      <c r="R25" s="227"/>
      <c r="S25" s="227" t="s">
        <v>148</v>
      </c>
      <c r="T25" s="227" t="s">
        <v>109</v>
      </c>
      <c r="U25" s="227">
        <v>0</v>
      </c>
      <c r="V25" s="227">
        <f>ROUND(E25*U25,2)</f>
        <v>0</v>
      </c>
      <c r="W25" s="227"/>
      <c r="X25" s="227" t="s">
        <v>239</v>
      </c>
      <c r="Y25" s="207"/>
      <c r="Z25" s="207"/>
      <c r="AA25" s="207"/>
      <c r="AB25" s="207"/>
      <c r="AC25" s="207"/>
      <c r="AD25" s="207"/>
      <c r="AE25" s="207"/>
      <c r="AF25" s="207"/>
      <c r="AG25" s="207" t="s">
        <v>240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42">
        <v>18</v>
      </c>
      <c r="B26" s="243" t="s">
        <v>241</v>
      </c>
      <c r="C26" s="251" t="s">
        <v>242</v>
      </c>
      <c r="D26" s="244" t="s">
        <v>0</v>
      </c>
      <c r="E26" s="245">
        <v>3105.0230000000001</v>
      </c>
      <c r="F26" s="246"/>
      <c r="G26" s="247">
        <f>ROUND(E26*F26,2)</f>
        <v>0</v>
      </c>
      <c r="H26" s="228"/>
      <c r="I26" s="227">
        <f>ROUND(E26*H26,2)</f>
        <v>0</v>
      </c>
      <c r="J26" s="228"/>
      <c r="K26" s="227">
        <f>ROUND(E26*J26,2)</f>
        <v>0</v>
      </c>
      <c r="L26" s="227">
        <v>21</v>
      </c>
      <c r="M26" s="227">
        <f>G26*(1+L26/100)</f>
        <v>0</v>
      </c>
      <c r="N26" s="227">
        <v>0</v>
      </c>
      <c r="O26" s="227">
        <f>ROUND(E26*N26,2)</f>
        <v>0</v>
      </c>
      <c r="P26" s="227">
        <v>0</v>
      </c>
      <c r="Q26" s="227">
        <f>ROUND(E26*P26,2)</f>
        <v>0</v>
      </c>
      <c r="R26" s="227"/>
      <c r="S26" s="227" t="s">
        <v>148</v>
      </c>
      <c r="T26" s="227" t="s">
        <v>109</v>
      </c>
      <c r="U26" s="227">
        <v>0</v>
      </c>
      <c r="V26" s="227">
        <f>ROUND(E26*U26,2)</f>
        <v>0</v>
      </c>
      <c r="W26" s="227"/>
      <c r="X26" s="227" t="s">
        <v>180</v>
      </c>
      <c r="Y26" s="207"/>
      <c r="Z26" s="207"/>
      <c r="AA26" s="207"/>
      <c r="AB26" s="207"/>
      <c r="AC26" s="207"/>
      <c r="AD26" s="207"/>
      <c r="AE26" s="207"/>
      <c r="AF26" s="207"/>
      <c r="AG26" s="207" t="s">
        <v>208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x14ac:dyDescent="0.2">
      <c r="A27" s="230" t="s">
        <v>103</v>
      </c>
      <c r="B27" s="231" t="s">
        <v>63</v>
      </c>
      <c r="C27" s="250" t="s">
        <v>64</v>
      </c>
      <c r="D27" s="232"/>
      <c r="E27" s="233"/>
      <c r="F27" s="234"/>
      <c r="G27" s="235">
        <f>SUMIF(AG28:AG28,"&lt;&gt;NOR",G28:G28)</f>
        <v>0</v>
      </c>
      <c r="H27" s="229"/>
      <c r="I27" s="229">
        <f>SUM(I28:I28)</f>
        <v>0</v>
      </c>
      <c r="J27" s="229"/>
      <c r="K27" s="229">
        <f>SUM(K28:K28)</f>
        <v>0</v>
      </c>
      <c r="L27" s="229"/>
      <c r="M27" s="229">
        <f>SUM(M28:M28)</f>
        <v>0</v>
      </c>
      <c r="N27" s="229"/>
      <c r="O27" s="229">
        <f>SUM(O28:O28)</f>
        <v>0</v>
      </c>
      <c r="P27" s="229"/>
      <c r="Q27" s="229">
        <f>SUM(Q28:Q28)</f>
        <v>0</v>
      </c>
      <c r="R27" s="229"/>
      <c r="S27" s="229"/>
      <c r="T27" s="229"/>
      <c r="U27" s="229"/>
      <c r="V27" s="229">
        <f>SUM(V28:V28)</f>
        <v>0</v>
      </c>
      <c r="W27" s="229"/>
      <c r="X27" s="229"/>
      <c r="AG27" t="s">
        <v>104</v>
      </c>
    </row>
    <row r="28" spans="1:60" ht="22.5" outlineLevel="1" x14ac:dyDescent="0.2">
      <c r="A28" s="236">
        <v>19</v>
      </c>
      <c r="B28" s="237" t="s">
        <v>243</v>
      </c>
      <c r="C28" s="252" t="s">
        <v>244</v>
      </c>
      <c r="D28" s="238" t="s">
        <v>245</v>
      </c>
      <c r="E28" s="239">
        <v>50</v>
      </c>
      <c r="F28" s="240"/>
      <c r="G28" s="241">
        <f>ROUND(E28*F28,2)</f>
        <v>0</v>
      </c>
      <c r="H28" s="228"/>
      <c r="I28" s="227">
        <f>ROUND(E28*H28,2)</f>
        <v>0</v>
      </c>
      <c r="J28" s="228"/>
      <c r="K28" s="227">
        <f>ROUND(E28*J28,2)</f>
        <v>0</v>
      </c>
      <c r="L28" s="227">
        <v>21</v>
      </c>
      <c r="M28" s="227">
        <f>G28*(1+L28/100)</f>
        <v>0</v>
      </c>
      <c r="N28" s="227">
        <v>0</v>
      </c>
      <c r="O28" s="227">
        <f>ROUND(E28*N28,2)</f>
        <v>0</v>
      </c>
      <c r="P28" s="227">
        <v>0</v>
      </c>
      <c r="Q28" s="227">
        <f>ROUND(E28*P28,2)</f>
        <v>0</v>
      </c>
      <c r="R28" s="227"/>
      <c r="S28" s="227" t="s">
        <v>148</v>
      </c>
      <c r="T28" s="227" t="s">
        <v>109</v>
      </c>
      <c r="U28" s="227">
        <v>0</v>
      </c>
      <c r="V28" s="227">
        <f>ROUND(E28*U28,2)</f>
        <v>0</v>
      </c>
      <c r="W28" s="227"/>
      <c r="X28" s="227" t="s">
        <v>110</v>
      </c>
      <c r="Y28" s="207"/>
      <c r="Z28" s="207"/>
      <c r="AA28" s="207"/>
      <c r="AB28" s="207"/>
      <c r="AC28" s="207"/>
      <c r="AD28" s="207"/>
      <c r="AE28" s="207"/>
      <c r="AF28" s="207"/>
      <c r="AG28" s="207" t="s">
        <v>204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x14ac:dyDescent="0.2">
      <c r="A29" s="5"/>
      <c r="B29" s="6"/>
      <c r="C29" s="254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AE29">
        <v>15</v>
      </c>
      <c r="AF29">
        <v>21</v>
      </c>
    </row>
    <row r="30" spans="1:60" x14ac:dyDescent="0.2">
      <c r="A30" s="210"/>
      <c r="B30" s="211" t="s">
        <v>31</v>
      </c>
      <c r="C30" s="255"/>
      <c r="D30" s="212"/>
      <c r="E30" s="213"/>
      <c r="F30" s="213"/>
      <c r="G30" s="249">
        <f>G8+G27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AE30">
        <f>SUMIF(L7:L28,AE29,G7:G28)</f>
        <v>0</v>
      </c>
      <c r="AF30">
        <f>SUMIF(L7:L28,AF29,G7:G28)</f>
        <v>0</v>
      </c>
      <c r="AG30" t="s">
        <v>194</v>
      </c>
    </row>
    <row r="31" spans="1:60" x14ac:dyDescent="0.2">
      <c r="A31" s="5"/>
      <c r="B31" s="6"/>
      <c r="C31" s="254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60" x14ac:dyDescent="0.2">
      <c r="A32" s="5"/>
      <c r="B32" s="6"/>
      <c r="C32" s="254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33" x14ac:dyDescent="0.2">
      <c r="A33" s="214" t="s">
        <v>195</v>
      </c>
      <c r="B33" s="214"/>
      <c r="C33" s="256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33" x14ac:dyDescent="0.2">
      <c r="A34" s="215"/>
      <c r="B34" s="216"/>
      <c r="C34" s="257"/>
      <c r="D34" s="216"/>
      <c r="E34" s="216"/>
      <c r="F34" s="216"/>
      <c r="G34" s="21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AG34" t="s">
        <v>196</v>
      </c>
    </row>
    <row r="35" spans="1:33" x14ac:dyDescent="0.2">
      <c r="A35" s="218"/>
      <c r="B35" s="219"/>
      <c r="C35" s="258"/>
      <c r="D35" s="219"/>
      <c r="E35" s="219"/>
      <c r="F35" s="219"/>
      <c r="G35" s="22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33" x14ac:dyDescent="0.2">
      <c r="A36" s="218"/>
      <c r="B36" s="219"/>
      <c r="C36" s="258"/>
      <c r="D36" s="219"/>
      <c r="E36" s="219"/>
      <c r="F36" s="219"/>
      <c r="G36" s="22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33" x14ac:dyDescent="0.2">
      <c r="A37" s="218"/>
      <c r="B37" s="219"/>
      <c r="C37" s="258"/>
      <c r="D37" s="219"/>
      <c r="E37" s="219"/>
      <c r="F37" s="219"/>
      <c r="G37" s="22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33" x14ac:dyDescent="0.2">
      <c r="A38" s="221"/>
      <c r="B38" s="222"/>
      <c r="C38" s="259"/>
      <c r="D38" s="222"/>
      <c r="E38" s="222"/>
      <c r="F38" s="222"/>
      <c r="G38" s="22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33" x14ac:dyDescent="0.2">
      <c r="A39" s="5"/>
      <c r="B39" s="6"/>
      <c r="C39" s="254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33" x14ac:dyDescent="0.2">
      <c r="C40" s="260"/>
      <c r="D40" s="191"/>
      <c r="AG40" t="s">
        <v>197</v>
      </c>
    </row>
    <row r="41" spans="1:33" x14ac:dyDescent="0.2">
      <c r="D41" s="191"/>
    </row>
    <row r="42" spans="1:33" x14ac:dyDescent="0.2">
      <c r="D42" s="191"/>
    </row>
    <row r="43" spans="1:33" x14ac:dyDescent="0.2">
      <c r="D43" s="191"/>
    </row>
    <row r="44" spans="1:33" x14ac:dyDescent="0.2">
      <c r="D44" s="191"/>
    </row>
    <row r="45" spans="1:33" x14ac:dyDescent="0.2">
      <c r="D45" s="191"/>
    </row>
    <row r="46" spans="1:33" x14ac:dyDescent="0.2">
      <c r="D46" s="191"/>
    </row>
    <row r="47" spans="1:33" x14ac:dyDescent="0.2">
      <c r="D47" s="191"/>
    </row>
    <row r="48" spans="1:33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mergeCells count="6">
    <mergeCell ref="A1:G1"/>
    <mergeCell ref="C2:G2"/>
    <mergeCell ref="C3:G3"/>
    <mergeCell ref="C4:G4"/>
    <mergeCell ref="A33:C33"/>
    <mergeCell ref="A34:G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21811-1</vt:lpstr>
      <vt:lpstr>21811-2</vt:lpstr>
      <vt:lpstr>21811-3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'21811-1'!Názvy_tisku</vt:lpstr>
      <vt:lpstr>'21811-2'!Názvy_tisku</vt:lpstr>
      <vt:lpstr>'21811-3'!Názvy_tisku</vt:lpstr>
      <vt:lpstr>oadresa</vt:lpstr>
      <vt:lpstr>Stavba!Objednatel</vt:lpstr>
      <vt:lpstr>Stavba!Objekt</vt:lpstr>
      <vt:lpstr>'21811-1'!Oblast_tisku</vt:lpstr>
      <vt:lpstr>'21811-2'!Oblast_tisku</vt:lpstr>
      <vt:lpstr>'21811-3'!Oblast_tisku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2018-08-20T06:17:15Z</dcterms:modified>
</cp:coreProperties>
</file>