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Usek_Nakup_a_Sluzby\Verejne_zakazky_PPE\Oprava střechy Hala I - Hranečník\Vysvětlení zadávací dokumentace\DI 2\"/>
    </mc:Choice>
  </mc:AlternateContent>
  <bookViews>
    <workbookView xWindow="0" yWindow="0" windowWidth="28800" windowHeight="12330" activeTab="1"/>
  </bookViews>
  <sheets>
    <sheet name="Rekapitulace stavby" sheetId="1" r:id="rId1"/>
    <sheet name="Rozpocet - Rozpocet" sheetId="2" r:id="rId2"/>
  </sheets>
  <definedNames>
    <definedName name="_xlnm.Print_Titles" localSheetId="0">'Rekapitulace stavby'!$85:$85</definedName>
    <definedName name="_xlnm.Print_Titles" localSheetId="1">'Rozpocet - Rozpocet'!$119:$119</definedName>
    <definedName name="_xlnm.Print_Area" localSheetId="0">'Rekapitulace stavby'!$C$4:$AP$70,'Rekapitulace stavby'!$C$76:$AP$96</definedName>
    <definedName name="_xlnm.Print_Area" localSheetId="1">'Rozpocet - Rozpocet'!$C$4:$Q$70,'Rozpocet - Rozpocet'!$C$76:$Q$103,'Rozpocet - Rozpocet'!$C$109:$Q$182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181" i="2"/>
  <c r="BH181" i="2"/>
  <c r="BG181" i="2"/>
  <c r="BF181" i="2"/>
  <c r="AA181" i="2"/>
  <c r="AA180" i="2" s="1"/>
  <c r="Y181" i="2"/>
  <c r="Y180" i="2" s="1"/>
  <c r="W181" i="2"/>
  <c r="W180" i="2" s="1"/>
  <c r="BK181" i="2"/>
  <c r="BK180" i="2" s="1"/>
  <c r="N180" i="2" s="1"/>
  <c r="N100" i="2" s="1"/>
  <c r="N181" i="2"/>
  <c r="BE181" i="2" s="1"/>
  <c r="BI179" i="2"/>
  <c r="BH179" i="2"/>
  <c r="BG179" i="2"/>
  <c r="BF179" i="2"/>
  <c r="AA179" i="2"/>
  <c r="AA178" i="2" s="1"/>
  <c r="AA177" i="2" s="1"/>
  <c r="Y179" i="2"/>
  <c r="Y178" i="2" s="1"/>
  <c r="Y177" i="2" s="1"/>
  <c r="W179" i="2"/>
  <c r="W178" i="2" s="1"/>
  <c r="W177" i="2" s="1"/>
  <c r="BK179" i="2"/>
  <c r="BK178" i="2" s="1"/>
  <c r="N179" i="2"/>
  <c r="BE179" i="2" s="1"/>
  <c r="BI176" i="2"/>
  <c r="BH176" i="2"/>
  <c r="BG176" i="2"/>
  <c r="BF176" i="2"/>
  <c r="AA176" i="2"/>
  <c r="AA175" i="2"/>
  <c r="Y176" i="2"/>
  <c r="Y175" i="2"/>
  <c r="W176" i="2"/>
  <c r="W175" i="2"/>
  <c r="BK176" i="2"/>
  <c r="BK175" i="2" s="1"/>
  <c r="N175" i="2" s="1"/>
  <c r="N97" i="2" s="1"/>
  <c r="N176" i="2"/>
  <c r="BE176" i="2" s="1"/>
  <c r="BI174" i="2"/>
  <c r="BH174" i="2"/>
  <c r="BG174" i="2"/>
  <c r="BF174" i="2"/>
  <c r="AA174" i="2"/>
  <c r="AA173" i="2" s="1"/>
  <c r="Y174" i="2"/>
  <c r="Y173" i="2" s="1"/>
  <c r="W174" i="2"/>
  <c r="W173" i="2" s="1"/>
  <c r="BK174" i="2"/>
  <c r="BK173" i="2" s="1"/>
  <c r="N173" i="2" s="1"/>
  <c r="N96" i="2" s="1"/>
  <c r="N174" i="2"/>
  <c r="BE174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Y163" i="2" s="1"/>
  <c r="W164" i="2"/>
  <c r="BK164" i="2"/>
  <c r="N164" i="2"/>
  <c r="BE164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AA157" i="2" s="1"/>
  <c r="Y158" i="2"/>
  <c r="W158" i="2"/>
  <c r="BK158" i="2"/>
  <c r="N158" i="2"/>
  <c r="BE158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AA150" i="2"/>
  <c r="Y151" i="2"/>
  <c r="Y150" i="2" s="1"/>
  <c r="W151" i="2"/>
  <c r="W150" i="2"/>
  <c r="BK151" i="2"/>
  <c r="BK150" i="2" s="1"/>
  <c r="N150" i="2" s="1"/>
  <c r="N93" i="2" s="1"/>
  <c r="N151" i="2"/>
  <c r="BE151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7" i="2"/>
  <c r="BH127" i="2"/>
  <c r="BG127" i="2"/>
  <c r="BF127" i="2"/>
  <c r="AA127" i="2"/>
  <c r="Y127" i="2"/>
  <c r="W127" i="2"/>
  <c r="BK127" i="2"/>
  <c r="BE127" i="2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H36" i="2" s="1"/>
  <c r="BD88" i="1" s="1"/>
  <c r="BD87" i="1" s="1"/>
  <c r="W35" i="1" s="1"/>
  <c r="BH123" i="2"/>
  <c r="BG123" i="2"/>
  <c r="BF123" i="2"/>
  <c r="AA123" i="2"/>
  <c r="AA122" i="2" s="1"/>
  <c r="AA121" i="2" s="1"/>
  <c r="Y123" i="2"/>
  <c r="W123" i="2"/>
  <c r="BK123" i="2"/>
  <c r="N123" i="2"/>
  <c r="BE123" i="2" s="1"/>
  <c r="F116" i="2"/>
  <c r="F114" i="2"/>
  <c r="F112" i="2"/>
  <c r="H34" i="2"/>
  <c r="BB88" i="1" s="1"/>
  <c r="BB87" i="1" s="1"/>
  <c r="F83" i="2"/>
  <c r="F81" i="2"/>
  <c r="F79" i="2"/>
  <c r="O21" i="2"/>
  <c r="E21" i="2"/>
  <c r="M117" i="2" s="1"/>
  <c r="O20" i="2"/>
  <c r="O18" i="2"/>
  <c r="E18" i="2"/>
  <c r="M116" i="2" s="1"/>
  <c r="O17" i="2"/>
  <c r="O15" i="2"/>
  <c r="E15" i="2"/>
  <c r="F117" i="2" s="1"/>
  <c r="O14" i="2"/>
  <c r="O9" i="2"/>
  <c r="M114" i="2" s="1"/>
  <c r="F6" i="2"/>
  <c r="F111" i="2" s="1"/>
  <c r="AM83" i="1"/>
  <c r="L83" i="1"/>
  <c r="AM82" i="1"/>
  <c r="L82" i="1"/>
  <c r="AM80" i="1"/>
  <c r="L80" i="1"/>
  <c r="L78" i="1"/>
  <c r="L77" i="1"/>
  <c r="AA141" i="2" l="1"/>
  <c r="AA163" i="2"/>
  <c r="W122" i="2"/>
  <c r="W121" i="2" s="1"/>
  <c r="BK141" i="2"/>
  <c r="N141" i="2" s="1"/>
  <c r="N92" i="2" s="1"/>
  <c r="W157" i="2"/>
  <c r="BK163" i="2"/>
  <c r="N163" i="2" s="1"/>
  <c r="N95" i="2" s="1"/>
  <c r="Y122" i="2"/>
  <c r="Y121" i="2" s="1"/>
  <c r="W163" i="2"/>
  <c r="W140" i="2" s="1"/>
  <c r="W120" i="2" s="1"/>
  <c r="AU88" i="1" s="1"/>
  <c r="AU87" i="1" s="1"/>
  <c r="M84" i="2"/>
  <c r="F78" i="2"/>
  <c r="M81" i="2"/>
  <c r="H35" i="2"/>
  <c r="BC88" i="1" s="1"/>
  <c r="BC87" i="1" s="1"/>
  <c r="W34" i="1" s="1"/>
  <c r="W141" i="2"/>
  <c r="BK157" i="2"/>
  <c r="N157" i="2" s="1"/>
  <c r="N94" i="2" s="1"/>
  <c r="Y157" i="2"/>
  <c r="F84" i="2"/>
  <c r="AA140" i="2"/>
  <c r="AA120" i="2" s="1"/>
  <c r="M83" i="2"/>
  <c r="BK122" i="2"/>
  <c r="N122" i="2" s="1"/>
  <c r="N90" i="2" s="1"/>
  <c r="Y141" i="2"/>
  <c r="BK177" i="2"/>
  <c r="N177" i="2" s="1"/>
  <c r="N98" i="2" s="1"/>
  <c r="N178" i="2"/>
  <c r="N99" i="2" s="1"/>
  <c r="W33" i="1"/>
  <c r="AX87" i="1"/>
  <c r="AY87" i="1" l="1"/>
  <c r="Y140" i="2"/>
  <c r="Y120" i="2" s="1"/>
  <c r="BK121" i="2"/>
  <c r="N121" i="2" s="1"/>
  <c r="N89" i="2" s="1"/>
  <c r="BK140" i="2"/>
  <c r="N140" i="2" s="1"/>
  <c r="N91" i="2" s="1"/>
  <c r="BK120" i="2" l="1"/>
  <c r="N120" i="2" s="1"/>
  <c r="N88" i="2" s="1"/>
  <c r="M27" i="2" l="1"/>
  <c r="L103" i="2"/>
  <c r="H33" i="2"/>
  <c r="BA88" i="1" s="1"/>
  <c r="BA87" i="1" s="1"/>
  <c r="M33" i="2"/>
  <c r="AW88" i="1" s="1"/>
  <c r="W32" i="1" l="1"/>
  <c r="AW87" i="1"/>
  <c r="AK32" i="1" s="1"/>
  <c r="M32" i="2"/>
  <c r="AV88" i="1" s="1"/>
  <c r="AT88" i="1" s="1"/>
  <c r="H32" i="2"/>
  <c r="AZ88" i="1" s="1"/>
  <c r="AZ87" i="1" s="1"/>
  <c r="AS88" i="1" l="1"/>
  <c r="AS87" i="1" s="1"/>
  <c r="M30" i="2"/>
  <c r="AV87" i="1"/>
  <c r="AT87" i="1" l="1"/>
  <c r="L38" i="2"/>
  <c r="AG88" i="1"/>
  <c r="AG87" i="1" l="1"/>
  <c r="AN88" i="1"/>
  <c r="AN87" i="1" l="1"/>
  <c r="AK26" i="1"/>
  <c r="AK27" i="1" l="1"/>
  <c r="AK29" i="1" s="1"/>
  <c r="AG96" i="1"/>
  <c r="W31" i="1"/>
  <c r="AK31" i="1"/>
  <c r="AN96" i="1"/>
  <c r="AK37" i="1" l="1"/>
</calcChain>
</file>

<file path=xl/sharedStrings.xml><?xml version="1.0" encoding="utf-8"?>
<sst xmlns="http://schemas.openxmlformats.org/spreadsheetml/2006/main" count="1007" uniqueCount="310">
  <si>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</si>
  <si>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</si>
  <si>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</si>
  <si>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</si>
  <si>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</si>
  <si>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</si>
  <si>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</si>
  <si>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</si>
  <si>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</si>
  <si>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</si>
  <si>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</si>
  <si>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</si>
  <si>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</si>
  <si>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</si>
  <si>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</si>
  <si>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</si>
  <si>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</si>
  <si>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TSM-11-17-PR-Vy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</si>
  <si>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</si>
  <si>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</si>
  <si>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střechy Hala I - Hranečník</t>
  </si>
  <si>
    <t>JKSO:</t>
  </si>
  <si>
    <t>CC-CZ:</t>
  </si>
  <si>
    <t>Místo:</t>
  </si>
  <si>
    <t xml:space="preserve"> </t>
  </si>
  <si>
    <t>Datum:</t>
  </si>
  <si>
    <t>23. 5. 2017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</si>
  <si>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</si>
  <si>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</si>
  <si>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</si>
  <si>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</si>
  <si>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</si>
  <si>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</si>
  <si>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</si>
  <si>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</si>
  <si>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</si>
  <si>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</si>
  <si>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</si>
  <si>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</si>
  <si>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</si>
  <si>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</si>
  <si>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</si>
  <si>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</si>
  <si>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</si>
  <si>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</si>
  <si>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</si>
  <si>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</si>
  <si>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</si>
  <si>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</si>
  <si>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</si>
  <si>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</si>
  <si>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</si>
  <si>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</si>
  <si>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</si>
  <si>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</si>
  <si>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</si>
  <si>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</si>
  <si>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</si>
  <si>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</si>
  <si>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</si>
  <si>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</si>
  <si>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</si>
  <si>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</si>
  <si>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</si>
  <si>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</si>
  <si>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</si>
  <si>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</si>
  <si>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</si>
  <si>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</si>
  <si>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</si>
  <si>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</si>
  <si>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</si>
  <si>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</si>
  <si>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</si>
  <si>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</si>
  <si>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</si>
  <si>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</si>
  <si>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</si>
  <si>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{9c83f3e0-0072-4aa0-8581-f4b42d362815}</t>
  </si>
  <si>
    <t>{00000000-0000-0000-0000-000000000000}</t>
  </si>
  <si>
    <t>/</t>
  </si>
  <si>
    <t>Rozpocet</t>
  </si>
  <si>
    <t>1</t>
  </si>
  <si>
    <t>{f462045c-f356-4b6a-b0d4-a07881d9ebd1}</t>
  </si>
  <si>
    <t>Ostatní náklady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</si>
  <si>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</si>
  <si>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</si>
  <si>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</si>
  <si>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</si>
  <si>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</si>
  <si>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</si>
  <si>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</si>
  <si>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</si>
  <si>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Rozpocet - Rozpocet</t>
  </si>
  <si>
    <t>DOPRAVNÍ PODNIK OSTRAVA a.s.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</si>
  <si>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</si>
  <si>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</si>
  <si>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</si>
  <si>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</si>
  <si>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</si>
  <si>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</si>
  <si>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</si>
  <si>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9 - Ostatní konstrukce a práce-bourání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</si>
  <si>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</si>
  <si>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</si>
  <si>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</si>
  <si>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</si>
  <si>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</si>
  <si>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Z - Zařízení staveniště</t>
  </si>
  <si>
    <t xml:space="preserve">    789 - Povrchové úpravy ocelových konstrukcí a technologických zařízení</t>
  </si>
  <si>
    <t>M - Práce a dodávky M</t>
  </si>
  <si>
    <t xml:space="preserve">    22-M - Montáže oznam. a zabezp. zařízení</t>
  </si>
  <si>
    <t>OST - Ostatní</t>
  </si>
  <si>
    <t>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</si>
  <si>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</si>
  <si>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</si>
  <si>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</si>
  <si>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</si>
  <si>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</si>
  <si>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</si>
  <si>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</si>
  <si>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</si>
  <si>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</si>
  <si>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</si>
  <si>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</si>
  <si>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</si>
  <si>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</si>
  <si>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</si>
  <si>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</si>
  <si>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</si>
  <si>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941221112</t>
  </si>
  <si>
    <t>Montáž lešení řadového rámového těžkého zatížení do 300 kg/m2 š do 1,2 m v do 25 m</t>
  </si>
  <si>
    <t>m2</t>
  </si>
  <si>
    <t>4</t>
  </si>
  <si>
    <t>-1473760222</t>
  </si>
  <si>
    <t>941221211</t>
  </si>
  <si>
    <t>Příplatek k lešení řadovému rámovému těžkému š 1,2 m v do 25 m za první a ZKD den použití</t>
  </si>
  <si>
    <t>3</t>
  </si>
  <si>
    <t>941221812</t>
  </si>
  <si>
    <t>Demontáž lešení řadového rámového těžkého zatížení do 300 kg/m2 š do 1,2 m v do 25 m</t>
  </si>
  <si>
    <t>6</t>
  </si>
  <si>
    <t>9444111110</t>
  </si>
  <si>
    <t>Zabezpečení proti propadení střechou - síť</t>
  </si>
  <si>
    <t>8</t>
  </si>
  <si>
    <t>5</t>
  </si>
  <si>
    <t>945421110</t>
  </si>
  <si>
    <t>Hydraulická zvedací plošina na automobilovém podvozku výška zdvihu do 18 m</t>
  </si>
  <si>
    <t>den</t>
  </si>
  <si>
    <t>10</t>
  </si>
  <si>
    <t>-1746519257</t>
  </si>
  <si>
    <t>7</t>
  </si>
  <si>
    <t>949101111</t>
  </si>
  <si>
    <t>Lešení pomocné pro objekty pozemních staveb</t>
  </si>
  <si>
    <t>12</t>
  </si>
  <si>
    <t>979011111</t>
  </si>
  <si>
    <t>Svislá doprava suti a vybouraných hmot za prvé podlaží</t>
  </si>
  <si>
    <t>t</t>
  </si>
  <si>
    <t>14</t>
  </si>
  <si>
    <t>9</t>
  </si>
  <si>
    <t>979011121</t>
  </si>
  <si>
    <t>Svislá doprava suti a vybouraných hmot ZKD podlaží</t>
  </si>
  <si>
    <t>16</t>
  </si>
  <si>
    <t>979081111</t>
  </si>
  <si>
    <t>Odvoz suti a vybouraných hmot na skládku do 1 km</t>
  </si>
  <si>
    <t>18</t>
  </si>
  <si>
    <t>11</t>
  </si>
  <si>
    <t>979081121</t>
  </si>
  <si>
    <t>Odvoz suti a vybouraných hmot na skládku ZKD 1 km přes 1 km</t>
  </si>
  <si>
    <t>20</t>
  </si>
  <si>
    <t>979082111</t>
  </si>
  <si>
    <t>Vnitrostaveništní vodorovná doprava suti a vybouraných hmot do 10 m</t>
  </si>
  <si>
    <t>22</t>
  </si>
  <si>
    <t>13</t>
  </si>
  <si>
    <t>979082121</t>
  </si>
  <si>
    <t>Vnitrostaveništní vodorovná doprava suti a vybouraných hmot ZKD 5 m přes 10 m</t>
  </si>
  <si>
    <t>24</t>
  </si>
  <si>
    <t>979098211</t>
  </si>
  <si>
    <t>Poplatek za uložení stavebního dřevěného odpadu na skládce (skládkovné)</t>
  </si>
  <si>
    <t>26</t>
  </si>
  <si>
    <t>979098213</t>
  </si>
  <si>
    <t>Poplatek za uložení stavebního odpadu z plastických hmot na skládce (skládkovné)</t>
  </si>
  <si>
    <t>28</t>
  </si>
  <si>
    <t>979098214</t>
  </si>
  <si>
    <t>Poplatek za uložení stavebního odpadu z izolačních hmot na skládce (skládkovné)</t>
  </si>
  <si>
    <t>30</t>
  </si>
  <si>
    <t>17</t>
  </si>
  <si>
    <t>979098214a</t>
  </si>
  <si>
    <t>Poplatek za uložení asf.lepenky na skládce (skládkovné)</t>
  </si>
  <si>
    <t>32</t>
  </si>
  <si>
    <t>712400832</t>
  </si>
  <si>
    <t>Odstranění povlakové krytiny střech do 30° dvouvrstvé (PVC folie + geotextilie)</t>
  </si>
  <si>
    <t>34</t>
  </si>
  <si>
    <t>19</t>
  </si>
  <si>
    <t>712400831</t>
  </si>
  <si>
    <t>Odstranění povlakové krytiny střech do 30° jednovrstvé (asf.pás)</t>
  </si>
  <si>
    <t>36</t>
  </si>
  <si>
    <t>712361700</t>
  </si>
  <si>
    <t>Provedení povlakové krytiny střech do 30° fólií kotvením</t>
  </si>
  <si>
    <t>38</t>
  </si>
  <si>
    <t>M</t>
  </si>
  <si>
    <t>283220...</t>
  </si>
  <si>
    <t>fólie hydroizolační střešní tl 1,5 mm šedá (TYP FOLIE DOPLNÍ DODAVATEL)</t>
  </si>
  <si>
    <t>40</t>
  </si>
  <si>
    <t>283220.....</t>
  </si>
  <si>
    <t>kotvy pro folii PVC tl.1,5mm</t>
  </si>
  <si>
    <t>ks</t>
  </si>
  <si>
    <t>42</t>
  </si>
  <si>
    <t>23</t>
  </si>
  <si>
    <t>712491171</t>
  </si>
  <si>
    <t>Provedení povlakové krytiny střech do 30° podkladní textilní vrstvy</t>
  </si>
  <si>
    <t>44</t>
  </si>
  <si>
    <t>693110</t>
  </si>
  <si>
    <t>sklovláknitá separační textilie ( min. 120g/m2)</t>
  </si>
  <si>
    <t>46</t>
  </si>
  <si>
    <t>25</t>
  </si>
  <si>
    <t>998712202</t>
  </si>
  <si>
    <t>Přesun hmot procentní pro krytiny povlakové v objektech v do 12 m</t>
  </si>
  <si>
    <t>%</t>
  </si>
  <si>
    <t>50</t>
  </si>
  <si>
    <t>713110811</t>
  </si>
  <si>
    <t>Odstranění tepelné izolace stropů volně kladených z vláknitých materiálů tl.7cm</t>
  </si>
  <si>
    <t>52</t>
  </si>
  <si>
    <t>27</t>
  </si>
  <si>
    <t>713110821</t>
  </si>
  <si>
    <t>Odstranění tepelné izolace stropů volně kladených z polystyrenu tl do 100 mm (EPS v trapézové vlně)</t>
  </si>
  <si>
    <t>54</t>
  </si>
  <si>
    <t>713151156</t>
  </si>
  <si>
    <t>Montáž izolace tepelné střech šikmých přišroubované nad krokve z desek sklonu do 30° tl do 180 mm</t>
  </si>
  <si>
    <t>56</t>
  </si>
  <si>
    <t>29</t>
  </si>
  <si>
    <t>283723200</t>
  </si>
  <si>
    <t>Combiroof 180mm - REI 30</t>
  </si>
  <si>
    <t>58</t>
  </si>
  <si>
    <t>713191131</t>
  </si>
  <si>
    <t>Izolace tepelné podlah, stropů vrchem a střech překrytí PE fólií tl. 0,2 mm</t>
  </si>
  <si>
    <t>60</t>
  </si>
  <si>
    <t>31</t>
  </si>
  <si>
    <t>998713202</t>
  </si>
  <si>
    <t>Přesun hmot procentní pro izolace tepelné v objektech v do 12 m</t>
  </si>
  <si>
    <t>62</t>
  </si>
  <si>
    <t>762341811</t>
  </si>
  <si>
    <t>Demontáž bednění střech z prken</t>
  </si>
  <si>
    <t>64</t>
  </si>
  <si>
    <t>33</t>
  </si>
  <si>
    <t>762341811a</t>
  </si>
  <si>
    <t>Demontáž PC prosvětlovacích desek</t>
  </si>
  <si>
    <t>66</t>
  </si>
  <si>
    <t>762351811</t>
  </si>
  <si>
    <t>Demontáž hraněného řeziva průřezové plochy do 120 cm2</t>
  </si>
  <si>
    <t>m</t>
  </si>
  <si>
    <t>68</t>
  </si>
  <si>
    <t>35</t>
  </si>
  <si>
    <t>7623511302</t>
  </si>
  <si>
    <t>Dodávka + montáž řeziva na okapovou hranu a okraje střechy (fošna 50/200mm)</t>
  </si>
  <si>
    <t>m3</t>
  </si>
  <si>
    <t>70</t>
  </si>
  <si>
    <t>998762202</t>
  </si>
  <si>
    <t>Přesun hmot procentní pro kce tesařské v objektech v do 12 m</t>
  </si>
  <si>
    <t>72</t>
  </si>
  <si>
    <t>37</t>
  </si>
  <si>
    <t>R</t>
  </si>
  <si>
    <t>Dodávka + montáž systémových klempířských prvků - prvků prostupujících střechou (komínky, průduchy apod.)</t>
  </si>
  <si>
    <t>kpl.</t>
  </si>
  <si>
    <t>48</t>
  </si>
  <si>
    <t>764311822</t>
  </si>
  <si>
    <t>Demontáž krytina AL dachmany sklon do 30° plocha přes 25 m2</t>
  </si>
  <si>
    <t>74</t>
  </si>
  <si>
    <t>39</t>
  </si>
  <si>
    <t>764352810</t>
  </si>
  <si>
    <t>Demontáž žlab podokapní půlkruhový rovný rš 330 mm do 30°</t>
  </si>
  <si>
    <t>76</t>
  </si>
  <si>
    <t>764454802</t>
  </si>
  <si>
    <t>Demontáž trouby kruhové průměr 120 mm</t>
  </si>
  <si>
    <t>78</t>
  </si>
  <si>
    <t>41</t>
  </si>
  <si>
    <t>764176127</t>
  </si>
  <si>
    <t>80</t>
  </si>
  <si>
    <t>7643912402</t>
  </si>
  <si>
    <t>Dodávka a montáž poplastovaného plechu rš.500mm - okraje střechy a okapová hrana</t>
  </si>
  <si>
    <t>82</t>
  </si>
  <si>
    <t>43</t>
  </si>
  <si>
    <t>764352203</t>
  </si>
  <si>
    <t>Žlab Pz podokapní půlkruhový rš 330 mm</t>
  </si>
  <si>
    <t>84</t>
  </si>
  <si>
    <t>764454203</t>
  </si>
  <si>
    <t>Odpadní trouby Pz kruhové D 120 mm</t>
  </si>
  <si>
    <t>86</t>
  </si>
  <si>
    <t>45</t>
  </si>
  <si>
    <t>998764202</t>
  </si>
  <si>
    <t>Přesun hmot procentní pro konstrukce klempířské v objektech v do 12 m</t>
  </si>
  <si>
    <t>88</t>
  </si>
  <si>
    <t>Z</t>
  </si>
  <si>
    <t>90</t>
  </si>
  <si>
    <t>47</t>
  </si>
  <si>
    <t>789....</t>
  </si>
  <si>
    <t>Nátěr ocelových konstrukcí  - protipožarní REI30 - nátěr 300 µm</t>
  </si>
  <si>
    <t>2077007115</t>
  </si>
  <si>
    <t>2201117130</t>
  </si>
  <si>
    <t xml:space="preserve">Hromosvod demontáž + montáž s revizí </t>
  </si>
  <si>
    <t>92</t>
  </si>
  <si>
    <t>49</t>
  </si>
  <si>
    <t>R1</t>
  </si>
  <si>
    <t>Převěšení stávajících instalací (VZT, elektro, plyn atd.)</t>
  </si>
  <si>
    <t>kpl</t>
  </si>
  <si>
    <t>512</t>
  </si>
  <si>
    <t>-1363777015</t>
  </si>
  <si>
    <t>Krytina trapéz plech povrch polak oboustranně tl 0,75 mm do 30°,  25 µm bílý pozink, vlna 60/235,</t>
  </si>
  <si>
    <t xml:space="preserve">Celkové náklady za stavbu </t>
  </si>
  <si>
    <t>Celkové náklady za stavbu</t>
  </si>
  <si>
    <t>Dodatečné informace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</si>
</sst>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0" fillId="7" borderId="0" xfId="0" applyFont="1" applyFill="1" applyAlignment="1">
      <alignment vertical="center"/>
    </xf>
    <xf numFmtId="0" fontId="0" fillId="7" borderId="4" xfId="0" applyFont="1" applyFill="1" applyBorder="1" applyAlignment="1">
      <alignment vertical="center"/>
    </xf>
    <xf numFmtId="0" fontId="23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>
      <alignment vertical="center"/>
    </xf>
    <xf numFmtId="0" fontId="0" fillId="7" borderId="5" xfId="0" applyFont="1" applyFill="1" applyBorder="1" applyAlignment="1">
      <alignment vertical="center"/>
    </xf>
    <xf numFmtId="0" fontId="15" fillId="7" borderId="22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left" vertical="center"/>
    </xf>
    <xf numFmtId="164" fontId="20" fillId="7" borderId="11" xfId="0" applyNumberFormat="1" applyFont="1" applyFill="1" applyBorder="1" applyAlignment="1" applyProtection="1">
      <alignment horizontal="center" vertical="center"/>
      <protection locked="0"/>
    </xf>
    <xf numFmtId="0" fontId="20" fillId="7" borderId="12" xfId="0" applyFont="1" applyFill="1" applyBorder="1" applyAlignment="1" applyProtection="1">
      <alignment horizontal="center" vertical="center"/>
      <protection locked="0"/>
    </xf>
    <xf numFmtId="4" fontId="20" fillId="7" borderId="13" xfId="0" applyNumberFormat="1" applyFont="1" applyFill="1" applyBorder="1" applyAlignment="1">
      <alignment vertical="center"/>
    </xf>
    <xf numFmtId="0" fontId="0" fillId="7" borderId="0" xfId="0" applyFont="1" applyFill="1" applyAlignment="1">
      <alignment horizontal="left" vertical="center"/>
    </xf>
    <xf numFmtId="4" fontId="0" fillId="7" borderId="0" xfId="0" applyNumberFormat="1" applyFont="1" applyFill="1" applyAlignment="1">
      <alignment vertical="center"/>
    </xf>
    <xf numFmtId="164" fontId="20" fillId="7" borderId="14" xfId="0" applyNumberFormat="1" applyFont="1" applyFill="1" applyBorder="1" applyAlignment="1" applyProtection="1">
      <alignment horizontal="center" vertical="center"/>
      <protection locked="0"/>
    </xf>
    <xf numFmtId="0" fontId="20" fillId="7" borderId="0" xfId="0" applyFont="1" applyFill="1" applyBorder="1" applyAlignment="1" applyProtection="1">
      <alignment horizontal="center" vertical="center"/>
      <protection locked="0"/>
    </xf>
    <xf numFmtId="4" fontId="20" fillId="7" borderId="15" xfId="0" applyNumberFormat="1" applyFont="1" applyFill="1" applyBorder="1" applyAlignment="1">
      <alignment vertical="center"/>
    </xf>
    <xf numFmtId="164" fontId="20" fillId="7" borderId="16" xfId="0" applyNumberFormat="1" applyFont="1" applyFill="1" applyBorder="1" applyAlignment="1" applyProtection="1">
      <alignment horizontal="center" vertical="center"/>
      <protection locked="0"/>
    </xf>
    <xf numFmtId="0" fontId="20" fillId="7" borderId="17" xfId="0" applyFont="1" applyFill="1" applyBorder="1" applyAlignment="1" applyProtection="1">
      <alignment horizontal="center" vertical="center"/>
      <protection locked="0"/>
    </xf>
    <xf numFmtId="4" fontId="20" fillId="7" borderId="18" xfId="0" applyNumberFormat="1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23" fillId="7" borderId="0" xfId="0" applyNumberFormat="1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6" fillId="7" borderId="0" xfId="0" applyNumberFormat="1" applyFont="1" applyFill="1" applyBorder="1" applyAlignment="1">
      <alignment vertical="center"/>
    </xf>
    <xf numFmtId="0" fontId="6" fillId="7" borderId="0" xfId="0" applyFont="1" applyFill="1" applyBorder="1" applyAlignment="1" applyProtection="1">
      <alignment horizontal="left" vertical="center"/>
      <protection locked="0"/>
    </xf>
    <xf numFmtId="0" fontId="6" fillId="7" borderId="0" xfId="0" applyFont="1" applyFill="1" applyBorder="1" applyAlignment="1">
      <alignment horizontal="left" vertical="center"/>
    </xf>
    <xf numFmtId="4" fontId="6" fillId="7" borderId="0" xfId="0" applyNumberFormat="1" applyFont="1" applyFill="1" applyBorder="1" applyAlignment="1" applyProtection="1">
      <alignment vertical="center"/>
      <protection locked="0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5" borderId="9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0" fillId="7" borderId="25" xfId="0" applyNumberFormat="1" applyFont="1" applyFill="1" applyBorder="1" applyAlignment="1" applyProtection="1">
      <alignment vertical="center"/>
      <protection locked="0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 activeCell="E14" sqref="E14:AJ1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 x14ac:dyDescent="0.3">
      <c r="C2" s="169" t="s">
        <v>7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R2" s="205" t="s">
        <v>8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 x14ac:dyDescent="0.3">
      <c r="B4" s="22"/>
      <c r="C4" s="171" t="s">
        <v>12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23"/>
      <c r="AS4" s="17" t="s">
        <v>13</v>
      </c>
      <c r="BE4" s="24" t="s">
        <v>14</v>
      </c>
      <c r="BS4" s="18" t="s">
        <v>15</v>
      </c>
    </row>
    <row r="5" spans="1:73" ht="14.45" customHeight="1" x14ac:dyDescent="0.3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5" t="s">
        <v>17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25"/>
      <c r="AQ5" s="23"/>
      <c r="BE5" s="173" t="s">
        <v>18</v>
      </c>
      <c r="BS5" s="18" t="s">
        <v>9</v>
      </c>
    </row>
    <row r="6" spans="1:73" ht="36.950000000000003" customHeight="1" x14ac:dyDescent="0.3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77" t="s">
        <v>20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25"/>
      <c r="AQ6" s="23"/>
      <c r="BE6" s="174"/>
      <c r="BS6" s="18" t="s">
        <v>9</v>
      </c>
    </row>
    <row r="7" spans="1:73" ht="14.45" customHeight="1" x14ac:dyDescent="0.3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309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174"/>
      <c r="BS7" s="18" t="s">
        <v>9</v>
      </c>
    </row>
    <row r="8" spans="1:73" ht="14.45" customHeight="1" x14ac:dyDescent="0.3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174"/>
      <c r="BS8" s="18" t="s">
        <v>9</v>
      </c>
    </row>
    <row r="9" spans="1:73" ht="14.45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4"/>
      <c r="BS9" s="18" t="s">
        <v>9</v>
      </c>
    </row>
    <row r="10" spans="1:73" ht="14.45" customHeight="1" x14ac:dyDescent="0.3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174"/>
      <c r="BS10" s="18" t="s">
        <v>9</v>
      </c>
    </row>
    <row r="11" spans="1:73" ht="18.399999999999999" customHeight="1" x14ac:dyDescent="0.3">
      <c r="B11" s="22"/>
      <c r="C11" s="25"/>
      <c r="D11" s="25"/>
      <c r="E11" s="27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5</v>
      </c>
      <c r="AO11" s="25"/>
      <c r="AP11" s="25"/>
      <c r="AQ11" s="23"/>
      <c r="BE11" s="174"/>
      <c r="BS11" s="18" t="s">
        <v>9</v>
      </c>
    </row>
    <row r="12" spans="1:73" ht="6.95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4"/>
      <c r="BS12" s="18" t="s">
        <v>9</v>
      </c>
    </row>
    <row r="13" spans="1:73" ht="14.45" customHeight="1" x14ac:dyDescent="0.3">
      <c r="B13" s="22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31" t="s">
        <v>31</v>
      </c>
      <c r="AO13" s="25"/>
      <c r="AP13" s="25"/>
      <c r="AQ13" s="23"/>
      <c r="BE13" s="174"/>
      <c r="BS13" s="18" t="s">
        <v>9</v>
      </c>
    </row>
    <row r="14" spans="1:73" ht="15" x14ac:dyDescent="0.3">
      <c r="B14" s="22"/>
      <c r="C14" s="25"/>
      <c r="D14" s="25"/>
      <c r="E14" s="178" t="s">
        <v>31</v>
      </c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29" t="s">
        <v>29</v>
      </c>
      <c r="AL14" s="25"/>
      <c r="AM14" s="25"/>
      <c r="AN14" s="31" t="s">
        <v>31</v>
      </c>
      <c r="AO14" s="25"/>
      <c r="AP14" s="25"/>
      <c r="AQ14" s="23"/>
      <c r="BE14" s="174"/>
      <c r="BS14" s="18" t="s">
        <v>9</v>
      </c>
    </row>
    <row r="15" spans="1:73" ht="6.95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4"/>
      <c r="BS15" s="18" t="s">
        <v>6</v>
      </c>
    </row>
    <row r="16" spans="1:73" ht="14.45" customHeight="1" x14ac:dyDescent="0.3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5</v>
      </c>
      <c r="AO16" s="25"/>
      <c r="AP16" s="25"/>
      <c r="AQ16" s="23"/>
      <c r="BE16" s="174"/>
      <c r="BS16" s="18" t="s">
        <v>6</v>
      </c>
    </row>
    <row r="17" spans="2:71" ht="18.399999999999999" customHeight="1" x14ac:dyDescent="0.3">
      <c r="B17" s="22"/>
      <c r="C17" s="25"/>
      <c r="D17" s="25"/>
      <c r="E17" s="27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5</v>
      </c>
      <c r="AO17" s="25"/>
      <c r="AP17" s="25"/>
      <c r="AQ17" s="23"/>
      <c r="BE17" s="174"/>
      <c r="BS17" s="18" t="s">
        <v>33</v>
      </c>
    </row>
    <row r="18" spans="2:71" ht="6.95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4"/>
      <c r="BS18" s="18" t="s">
        <v>9</v>
      </c>
    </row>
    <row r="19" spans="2:71" ht="14.45" customHeight="1" x14ac:dyDescent="0.3">
      <c r="B19" s="22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3"/>
      <c r="BE19" s="174"/>
      <c r="BS19" s="18" t="s">
        <v>9</v>
      </c>
    </row>
    <row r="20" spans="2:71" ht="18.399999999999999" customHeight="1" x14ac:dyDescent="0.3">
      <c r="B20" s="22"/>
      <c r="C20" s="25"/>
      <c r="D20" s="25"/>
      <c r="E20" s="27" t="s">
        <v>24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5</v>
      </c>
      <c r="AO20" s="25"/>
      <c r="AP20" s="25"/>
      <c r="AQ20" s="23"/>
      <c r="BE20" s="174"/>
    </row>
    <row r="21" spans="2:71" ht="6.95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4"/>
    </row>
    <row r="22" spans="2:71" ht="15" x14ac:dyDescent="0.3">
      <c r="B22" s="22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4"/>
    </row>
    <row r="23" spans="2:71" ht="16.5" customHeight="1" x14ac:dyDescent="0.3">
      <c r="B23" s="22"/>
      <c r="C23" s="25"/>
      <c r="D23" s="25"/>
      <c r="E23" s="180" t="s">
        <v>5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25"/>
      <c r="AP23" s="25"/>
      <c r="AQ23" s="23"/>
      <c r="BE23" s="174"/>
    </row>
    <row r="24" spans="2:71" ht="6.95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4"/>
    </row>
    <row r="25" spans="2:71" ht="6.95" customHeight="1" x14ac:dyDescent="0.3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74"/>
    </row>
    <row r="26" spans="2:71" ht="14.45" customHeight="1" x14ac:dyDescent="0.3">
      <c r="B26" s="22"/>
      <c r="C26" s="25"/>
      <c r="D26" s="33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1">
        <f>ROUND(AG87,2)</f>
        <v>0</v>
      </c>
      <c r="AL26" s="176"/>
      <c r="AM26" s="176"/>
      <c r="AN26" s="176"/>
      <c r="AO26" s="176"/>
      <c r="AP26" s="25"/>
      <c r="AQ26" s="23"/>
      <c r="BE26" s="174"/>
    </row>
    <row r="27" spans="2:71" ht="14.45" customHeight="1" x14ac:dyDescent="0.3">
      <c r="B27" s="22"/>
      <c r="C27" s="25"/>
      <c r="D27" s="33" t="s">
        <v>37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1">
        <f>ROUND(AG90,2)</f>
        <v>0</v>
      </c>
      <c r="AL27" s="181"/>
      <c r="AM27" s="181"/>
      <c r="AN27" s="181"/>
      <c r="AO27" s="181"/>
      <c r="AP27" s="25"/>
      <c r="AQ27" s="23"/>
      <c r="BE27" s="174"/>
    </row>
    <row r="28" spans="2:71" s="1" customFormat="1" ht="6.95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4"/>
    </row>
    <row r="29" spans="2:71" s="1" customFormat="1" ht="25.9" customHeight="1" x14ac:dyDescent="0.3">
      <c r="B29" s="34"/>
      <c r="C29" s="35"/>
      <c r="D29" s="37" t="s">
        <v>38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2">
        <f>ROUND(AK26+AK27,2)</f>
        <v>0</v>
      </c>
      <c r="AL29" s="183"/>
      <c r="AM29" s="183"/>
      <c r="AN29" s="183"/>
      <c r="AO29" s="183"/>
      <c r="AP29" s="35"/>
      <c r="AQ29" s="36"/>
      <c r="BE29" s="174"/>
    </row>
    <row r="30" spans="2:71" s="1" customFormat="1" ht="6.95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4"/>
    </row>
    <row r="31" spans="2:71" s="2" customFormat="1" ht="14.45" customHeight="1" x14ac:dyDescent="0.3">
      <c r="B31" s="39"/>
      <c r="C31" s="40"/>
      <c r="D31" s="41" t="s">
        <v>39</v>
      </c>
      <c r="E31" s="40"/>
      <c r="F31" s="41" t="s">
        <v>40</v>
      </c>
      <c r="G31" s="40"/>
      <c r="H31" s="40"/>
      <c r="I31" s="40"/>
      <c r="J31" s="40"/>
      <c r="K31" s="40"/>
      <c r="L31" s="184">
        <v>0.21</v>
      </c>
      <c r="M31" s="185"/>
      <c r="N31" s="185"/>
      <c r="O31" s="185"/>
      <c r="P31" s="40"/>
      <c r="Q31" s="40"/>
      <c r="R31" s="40"/>
      <c r="S31" s="40"/>
      <c r="T31" s="43" t="s">
        <v>41</v>
      </c>
      <c r="U31" s="40"/>
      <c r="V31" s="40"/>
      <c r="W31" s="186">
        <f>ROUND(AZ87+SUM(CD91:CD95),2)</f>
        <v>0</v>
      </c>
      <c r="X31" s="185"/>
      <c r="Y31" s="185"/>
      <c r="Z31" s="185"/>
      <c r="AA31" s="185"/>
      <c r="AB31" s="185"/>
      <c r="AC31" s="185"/>
      <c r="AD31" s="185"/>
      <c r="AE31" s="185"/>
      <c r="AF31" s="40"/>
      <c r="AG31" s="40"/>
      <c r="AH31" s="40"/>
      <c r="AI31" s="40"/>
      <c r="AJ31" s="40"/>
      <c r="AK31" s="186">
        <f>ROUND(AV87+SUM(BY91:BY95),2)</f>
        <v>0</v>
      </c>
      <c r="AL31" s="185"/>
      <c r="AM31" s="185"/>
      <c r="AN31" s="185"/>
      <c r="AO31" s="185"/>
      <c r="AP31" s="40"/>
      <c r="AQ31" s="44"/>
      <c r="BE31" s="174"/>
    </row>
    <row r="32" spans="2:71" s="2" customFormat="1" ht="14.45" customHeight="1" x14ac:dyDescent="0.3">
      <c r="B32" s="39"/>
      <c r="C32" s="40"/>
      <c r="D32" s="40"/>
      <c r="E32" s="40"/>
      <c r="F32" s="41" t="s">
        <v>42</v>
      </c>
      <c r="G32" s="40"/>
      <c r="H32" s="40"/>
      <c r="I32" s="40"/>
      <c r="J32" s="40"/>
      <c r="K32" s="40"/>
      <c r="L32" s="184">
        <v>0.15</v>
      </c>
      <c r="M32" s="185"/>
      <c r="N32" s="185"/>
      <c r="O32" s="185"/>
      <c r="P32" s="40"/>
      <c r="Q32" s="40"/>
      <c r="R32" s="40"/>
      <c r="S32" s="40"/>
      <c r="T32" s="43" t="s">
        <v>41</v>
      </c>
      <c r="U32" s="40"/>
      <c r="V32" s="40"/>
      <c r="W32" s="186">
        <f>ROUND(BA87+SUM(CE91:CE95),2)</f>
        <v>0</v>
      </c>
      <c r="X32" s="185"/>
      <c r="Y32" s="185"/>
      <c r="Z32" s="185"/>
      <c r="AA32" s="185"/>
      <c r="AB32" s="185"/>
      <c r="AC32" s="185"/>
      <c r="AD32" s="185"/>
      <c r="AE32" s="185"/>
      <c r="AF32" s="40"/>
      <c r="AG32" s="40"/>
      <c r="AH32" s="40"/>
      <c r="AI32" s="40"/>
      <c r="AJ32" s="40"/>
      <c r="AK32" s="186">
        <f>ROUND(AW87+SUM(BZ91:BZ95),2)</f>
        <v>0</v>
      </c>
      <c r="AL32" s="185"/>
      <c r="AM32" s="185"/>
      <c r="AN32" s="185"/>
      <c r="AO32" s="185"/>
      <c r="AP32" s="40"/>
      <c r="AQ32" s="44"/>
      <c r="BE32" s="174"/>
    </row>
    <row r="33" spans="2:57" s="2" customFormat="1" ht="14.45" hidden="1" customHeight="1" x14ac:dyDescent="0.3">
      <c r="B33" s="39"/>
      <c r="C33" s="40"/>
      <c r="D33" s="40"/>
      <c r="E33" s="40"/>
      <c r="F33" s="41" t="s">
        <v>43</v>
      </c>
      <c r="G33" s="40"/>
      <c r="H33" s="40"/>
      <c r="I33" s="40"/>
      <c r="J33" s="40"/>
      <c r="K33" s="40"/>
      <c r="L33" s="184">
        <v>0.21</v>
      </c>
      <c r="M33" s="185"/>
      <c r="N33" s="185"/>
      <c r="O33" s="185"/>
      <c r="P33" s="40"/>
      <c r="Q33" s="40"/>
      <c r="R33" s="40"/>
      <c r="S33" s="40"/>
      <c r="T33" s="43" t="s">
        <v>41</v>
      </c>
      <c r="U33" s="40"/>
      <c r="V33" s="40"/>
      <c r="W33" s="186">
        <f>ROUND(BB87+SUM(CF91:CF95),2)</f>
        <v>0</v>
      </c>
      <c r="X33" s="185"/>
      <c r="Y33" s="185"/>
      <c r="Z33" s="185"/>
      <c r="AA33" s="185"/>
      <c r="AB33" s="185"/>
      <c r="AC33" s="185"/>
      <c r="AD33" s="185"/>
      <c r="AE33" s="185"/>
      <c r="AF33" s="40"/>
      <c r="AG33" s="40"/>
      <c r="AH33" s="40"/>
      <c r="AI33" s="40"/>
      <c r="AJ33" s="40"/>
      <c r="AK33" s="186">
        <v>0</v>
      </c>
      <c r="AL33" s="185"/>
      <c r="AM33" s="185"/>
      <c r="AN33" s="185"/>
      <c r="AO33" s="185"/>
      <c r="AP33" s="40"/>
      <c r="AQ33" s="44"/>
      <c r="BE33" s="174"/>
    </row>
    <row r="34" spans="2:57" s="2" customFormat="1" ht="14.45" hidden="1" customHeight="1" x14ac:dyDescent="0.3">
      <c r="B34" s="39"/>
      <c r="C34" s="40"/>
      <c r="D34" s="40"/>
      <c r="E34" s="40"/>
      <c r="F34" s="41" t="s">
        <v>44</v>
      </c>
      <c r="G34" s="40"/>
      <c r="H34" s="40"/>
      <c r="I34" s="40"/>
      <c r="J34" s="40"/>
      <c r="K34" s="40"/>
      <c r="L34" s="184">
        <v>0.15</v>
      </c>
      <c r="M34" s="185"/>
      <c r="N34" s="185"/>
      <c r="O34" s="185"/>
      <c r="P34" s="40"/>
      <c r="Q34" s="40"/>
      <c r="R34" s="40"/>
      <c r="S34" s="40"/>
      <c r="T34" s="43" t="s">
        <v>41</v>
      </c>
      <c r="U34" s="40"/>
      <c r="V34" s="40"/>
      <c r="W34" s="186">
        <f>ROUND(BC87+SUM(CG91:CG95),2)</f>
        <v>0</v>
      </c>
      <c r="X34" s="185"/>
      <c r="Y34" s="185"/>
      <c r="Z34" s="185"/>
      <c r="AA34" s="185"/>
      <c r="AB34" s="185"/>
      <c r="AC34" s="185"/>
      <c r="AD34" s="185"/>
      <c r="AE34" s="185"/>
      <c r="AF34" s="40"/>
      <c r="AG34" s="40"/>
      <c r="AH34" s="40"/>
      <c r="AI34" s="40"/>
      <c r="AJ34" s="40"/>
      <c r="AK34" s="186">
        <v>0</v>
      </c>
      <c r="AL34" s="185"/>
      <c r="AM34" s="185"/>
      <c r="AN34" s="185"/>
      <c r="AO34" s="185"/>
      <c r="AP34" s="40"/>
      <c r="AQ34" s="44"/>
      <c r="BE34" s="174"/>
    </row>
    <row r="35" spans="2:57" s="2" customFormat="1" ht="14.45" hidden="1" customHeight="1" x14ac:dyDescent="0.3">
      <c r="B35" s="39"/>
      <c r="C35" s="40"/>
      <c r="D35" s="40"/>
      <c r="E35" s="40"/>
      <c r="F35" s="41" t="s">
        <v>45</v>
      </c>
      <c r="G35" s="40"/>
      <c r="H35" s="40"/>
      <c r="I35" s="40"/>
      <c r="J35" s="40"/>
      <c r="K35" s="40"/>
      <c r="L35" s="184">
        <v>0</v>
      </c>
      <c r="M35" s="185"/>
      <c r="N35" s="185"/>
      <c r="O35" s="185"/>
      <c r="P35" s="40"/>
      <c r="Q35" s="40"/>
      <c r="R35" s="40"/>
      <c r="S35" s="40"/>
      <c r="T35" s="43" t="s">
        <v>41</v>
      </c>
      <c r="U35" s="40"/>
      <c r="V35" s="40"/>
      <c r="W35" s="186">
        <f>ROUND(BD87+SUM(CH91:CH95),2)</f>
        <v>0</v>
      </c>
      <c r="X35" s="185"/>
      <c r="Y35" s="185"/>
      <c r="Z35" s="185"/>
      <c r="AA35" s="185"/>
      <c r="AB35" s="185"/>
      <c r="AC35" s="185"/>
      <c r="AD35" s="185"/>
      <c r="AE35" s="185"/>
      <c r="AF35" s="40"/>
      <c r="AG35" s="40"/>
      <c r="AH35" s="40"/>
      <c r="AI35" s="40"/>
      <c r="AJ35" s="40"/>
      <c r="AK35" s="186">
        <v>0</v>
      </c>
      <c r="AL35" s="185"/>
      <c r="AM35" s="185"/>
      <c r="AN35" s="185"/>
      <c r="AO35" s="185"/>
      <c r="AP35" s="40"/>
      <c r="AQ35" s="44"/>
    </row>
    <row r="36" spans="2:57" s="1" customFormat="1" ht="6.95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 x14ac:dyDescent="0.3">
      <c r="B37" s="34"/>
      <c r="C37" s="45"/>
      <c r="D37" s="46" t="s">
        <v>46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47</v>
      </c>
      <c r="U37" s="47"/>
      <c r="V37" s="47"/>
      <c r="W37" s="47"/>
      <c r="X37" s="214" t="s">
        <v>48</v>
      </c>
      <c r="Y37" s="189"/>
      <c r="Z37" s="189"/>
      <c r="AA37" s="189"/>
      <c r="AB37" s="189"/>
      <c r="AC37" s="47"/>
      <c r="AD37" s="47"/>
      <c r="AE37" s="47"/>
      <c r="AF37" s="47"/>
      <c r="AG37" s="47"/>
      <c r="AH37" s="47"/>
      <c r="AI37" s="47"/>
      <c r="AJ37" s="47"/>
      <c r="AK37" s="188">
        <f>SUM(AK29:AK35)</f>
        <v>0</v>
      </c>
      <c r="AL37" s="189"/>
      <c r="AM37" s="189"/>
      <c r="AN37" s="189"/>
      <c r="AO37" s="190"/>
      <c r="AP37" s="45"/>
      <c r="AQ37" s="36"/>
    </row>
    <row r="38" spans="2:57" s="1" customFormat="1" ht="14.45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 x14ac:dyDescent="0.3">
      <c r="B49" s="34"/>
      <c r="C49" s="35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50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x14ac:dyDescent="0.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x14ac:dyDescent="0.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x14ac:dyDescent="0.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x14ac:dyDescent="0.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x14ac:dyDescent="0.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x14ac:dyDescent="0.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x14ac:dyDescent="0.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x14ac:dyDescent="0.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 x14ac:dyDescent="0.3">
      <c r="B58" s="34"/>
      <c r="C58" s="35"/>
      <c r="D58" s="54" t="s">
        <v>51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52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51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52</v>
      </c>
      <c r="AN58" s="55"/>
      <c r="AO58" s="57"/>
      <c r="AP58" s="35"/>
      <c r="AQ58" s="36"/>
    </row>
    <row r="59" spans="2:43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 x14ac:dyDescent="0.3">
      <c r="B60" s="34"/>
      <c r="C60" s="35"/>
      <c r="D60" s="49" t="s">
        <v>53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54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x14ac:dyDescent="0.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x14ac:dyDescent="0.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x14ac:dyDescent="0.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x14ac:dyDescent="0.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x14ac:dyDescent="0.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x14ac:dyDescent="0.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x14ac:dyDescent="0.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x14ac:dyDescent="0.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 x14ac:dyDescent="0.3">
      <c r="B69" s="34"/>
      <c r="C69" s="35"/>
      <c r="D69" s="54" t="s">
        <v>51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52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51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52</v>
      </c>
      <c r="AN69" s="55"/>
      <c r="AO69" s="57"/>
      <c r="AP69" s="35"/>
      <c r="AQ69" s="36"/>
    </row>
    <row r="70" spans="2:43" s="1" customFormat="1" ht="6.95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 x14ac:dyDescent="0.3">
      <c r="B76" s="34"/>
      <c r="C76" s="171" t="s">
        <v>55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36"/>
    </row>
    <row r="77" spans="2:43" s="3" customFormat="1" ht="14.45" customHeight="1" x14ac:dyDescent="0.3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TSM-11-17-PR-Vy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 x14ac:dyDescent="0.3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07" t="str">
        <f>K6</f>
        <v>Oprava střechy Hala I - Hranečník</v>
      </c>
      <c r="M78" s="208"/>
      <c r="N78" s="208"/>
      <c r="O78" s="208"/>
      <c r="P78" s="208"/>
      <c r="Q78" s="208"/>
      <c r="R78" s="208"/>
      <c r="S78" s="208"/>
      <c r="T78" s="208"/>
      <c r="U78" s="208"/>
      <c r="V78" s="208"/>
      <c r="W78" s="208"/>
      <c r="X78" s="208"/>
      <c r="Y78" s="208"/>
      <c r="Z78" s="208"/>
      <c r="AA78" s="208"/>
      <c r="AB78" s="208"/>
      <c r="AC78" s="208"/>
      <c r="AD78" s="208"/>
      <c r="AE78" s="208"/>
      <c r="AF78" s="208"/>
      <c r="AG78" s="208"/>
      <c r="AH78" s="208"/>
      <c r="AI78" s="208"/>
      <c r="AJ78" s="208"/>
      <c r="AK78" s="208"/>
      <c r="AL78" s="208"/>
      <c r="AM78" s="208"/>
      <c r="AN78" s="208"/>
      <c r="AO78" s="208"/>
      <c r="AP78" s="69"/>
      <c r="AQ78" s="70"/>
    </row>
    <row r="79" spans="2:43" s="1" customFormat="1" ht="6.95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 x14ac:dyDescent="0.3">
      <c r="B80" s="34"/>
      <c r="C80" s="29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25</v>
      </c>
      <c r="AJ80" s="35"/>
      <c r="AK80" s="35"/>
      <c r="AL80" s="35"/>
      <c r="AM80" s="72" t="str">
        <f>IF(AN8= "","",AN8)</f>
        <v>23. 5. 2017</v>
      </c>
      <c r="AN80" s="35"/>
      <c r="AO80" s="35"/>
      <c r="AP80" s="35"/>
      <c r="AQ80" s="36"/>
    </row>
    <row r="81" spans="1:89" s="1" customFormat="1" ht="6.95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 x14ac:dyDescent="0.3">
      <c r="B82" s="34"/>
      <c r="C82" s="29" t="s">
        <v>27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32</v>
      </c>
      <c r="AJ82" s="35"/>
      <c r="AK82" s="35"/>
      <c r="AL82" s="35"/>
      <c r="AM82" s="209" t="str">
        <f>IF(E17="","",E17)</f>
        <v xml:space="preserve"> </v>
      </c>
      <c r="AN82" s="209"/>
      <c r="AO82" s="209"/>
      <c r="AP82" s="209"/>
      <c r="AQ82" s="36"/>
      <c r="AS82" s="210" t="s">
        <v>56</v>
      </c>
      <c r="AT82" s="211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5" x14ac:dyDescent="0.3">
      <c r="B83" s="34"/>
      <c r="C83" s="29" t="s">
        <v>30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34</v>
      </c>
      <c r="AJ83" s="35"/>
      <c r="AK83" s="35"/>
      <c r="AL83" s="35"/>
      <c r="AM83" s="209" t="str">
        <f>IF(E20="","",E20)</f>
        <v xml:space="preserve"> </v>
      </c>
      <c r="AN83" s="209"/>
      <c r="AO83" s="209"/>
      <c r="AP83" s="209"/>
      <c r="AQ83" s="36"/>
      <c r="AS83" s="212"/>
      <c r="AT83" s="213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2"/>
      <c r="AT84" s="213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 x14ac:dyDescent="0.3">
      <c r="B85" s="34"/>
      <c r="C85" s="191" t="s">
        <v>57</v>
      </c>
      <c r="D85" s="192"/>
      <c r="E85" s="192"/>
      <c r="F85" s="192"/>
      <c r="G85" s="192"/>
      <c r="H85" s="74"/>
      <c r="I85" s="193" t="s">
        <v>58</v>
      </c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3" t="s">
        <v>59</v>
      </c>
      <c r="AH85" s="192"/>
      <c r="AI85" s="192"/>
      <c r="AJ85" s="192"/>
      <c r="AK85" s="192"/>
      <c r="AL85" s="192"/>
      <c r="AM85" s="192"/>
      <c r="AN85" s="193" t="s">
        <v>60</v>
      </c>
      <c r="AO85" s="192"/>
      <c r="AP85" s="194"/>
      <c r="AQ85" s="36"/>
      <c r="AS85" s="75" t="s">
        <v>61</v>
      </c>
      <c r="AT85" s="76" t="s">
        <v>62</v>
      </c>
      <c r="AU85" s="76" t="s">
        <v>63</v>
      </c>
      <c r="AV85" s="76" t="s">
        <v>64</v>
      </c>
      <c r="AW85" s="76" t="s">
        <v>65</v>
      </c>
      <c r="AX85" s="76" t="s">
        <v>66</v>
      </c>
      <c r="AY85" s="76" t="s">
        <v>67</v>
      </c>
      <c r="AZ85" s="76" t="s">
        <v>68</v>
      </c>
      <c r="BA85" s="76" t="s">
        <v>69</v>
      </c>
      <c r="BB85" s="76" t="s">
        <v>70</v>
      </c>
      <c r="BC85" s="76" t="s">
        <v>71</v>
      </c>
      <c r="BD85" s="77" t="s">
        <v>72</v>
      </c>
    </row>
    <row r="86" spans="1:89" s="1" customFormat="1" ht="10.9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 x14ac:dyDescent="0.3">
      <c r="B87" s="67"/>
      <c r="C87" s="79" t="s">
        <v>73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98">
        <f>ROUND(AG88,2)</f>
        <v>0</v>
      </c>
      <c r="AH87" s="198"/>
      <c r="AI87" s="198"/>
      <c r="AJ87" s="198"/>
      <c r="AK87" s="198"/>
      <c r="AL87" s="198"/>
      <c r="AM87" s="198"/>
      <c r="AN87" s="199">
        <f>SUM(AG87,AT87)</f>
        <v>0</v>
      </c>
      <c r="AO87" s="199"/>
      <c r="AP87" s="199"/>
      <c r="AQ87" s="70"/>
      <c r="AS87" s="81">
        <f>ROUND(AS88,2)</f>
        <v>0</v>
      </c>
      <c r="AT87" s="82">
        <f>ROUND(SUM(AV87:AW87),2)</f>
        <v>0</v>
      </c>
      <c r="AU87" s="83">
        <f>ROUND(AU88,5)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74</v>
      </c>
      <c r="BT87" s="85" t="s">
        <v>75</v>
      </c>
      <c r="BU87" s="86" t="s">
        <v>76</v>
      </c>
      <c r="BV87" s="85" t="s">
        <v>77</v>
      </c>
      <c r="BW87" s="85" t="s">
        <v>78</v>
      </c>
      <c r="BX87" s="85" t="s">
        <v>79</v>
      </c>
    </row>
    <row r="88" spans="1:89" s="5" customFormat="1" ht="31.5" customHeight="1" x14ac:dyDescent="0.3">
      <c r="A88" s="87" t="s">
        <v>80</v>
      </c>
      <c r="B88" s="88"/>
      <c r="C88" s="89"/>
      <c r="D88" s="197" t="s">
        <v>81</v>
      </c>
      <c r="E88" s="197"/>
      <c r="F88" s="197"/>
      <c r="G88" s="197"/>
      <c r="H88" s="197"/>
      <c r="I88" s="90"/>
      <c r="J88" s="197" t="s">
        <v>81</v>
      </c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5">
        <f>'Rozpocet - Rozpocet'!M30</f>
        <v>0</v>
      </c>
      <c r="AH88" s="196"/>
      <c r="AI88" s="196"/>
      <c r="AJ88" s="196"/>
      <c r="AK88" s="196"/>
      <c r="AL88" s="196"/>
      <c r="AM88" s="196"/>
      <c r="AN88" s="195">
        <f>SUM(AG88,AT88)</f>
        <v>0</v>
      </c>
      <c r="AO88" s="196"/>
      <c r="AP88" s="196"/>
      <c r="AQ88" s="91"/>
      <c r="AS88" s="92">
        <f>'Rozpocet - Rozpocet'!M28</f>
        <v>0</v>
      </c>
      <c r="AT88" s="93">
        <f>ROUND(SUM(AV88:AW88),2)</f>
        <v>0</v>
      </c>
      <c r="AU88" s="94">
        <f>'Rozpocet - Rozpocet'!W120</f>
        <v>0</v>
      </c>
      <c r="AV88" s="93">
        <f>'Rozpocet - Rozpocet'!M32</f>
        <v>0</v>
      </c>
      <c r="AW88" s="93">
        <f>'Rozpocet - Rozpocet'!M33</f>
        <v>0</v>
      </c>
      <c r="AX88" s="93">
        <f>'Rozpocet - Rozpocet'!M34</f>
        <v>0</v>
      </c>
      <c r="AY88" s="93">
        <f>'Rozpocet - Rozpocet'!M35</f>
        <v>0</v>
      </c>
      <c r="AZ88" s="93">
        <f>'Rozpocet - Rozpocet'!H32</f>
        <v>0</v>
      </c>
      <c r="BA88" s="93">
        <f>'Rozpocet - Rozpocet'!H33</f>
        <v>0</v>
      </c>
      <c r="BB88" s="93">
        <f>'Rozpocet - Rozpocet'!H34</f>
        <v>0</v>
      </c>
      <c r="BC88" s="93">
        <f>'Rozpocet - Rozpocet'!H35</f>
        <v>0</v>
      </c>
      <c r="BD88" s="95">
        <f>'Rozpocet - Rozpocet'!H36</f>
        <v>0</v>
      </c>
      <c r="BT88" s="96" t="s">
        <v>82</v>
      </c>
      <c r="BV88" s="96" t="s">
        <v>77</v>
      </c>
      <c r="BW88" s="96" t="s">
        <v>83</v>
      </c>
      <c r="BX88" s="96" t="s">
        <v>78</v>
      </c>
    </row>
    <row r="89" spans="1:89" x14ac:dyDescent="0.3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49" customFormat="1" ht="30" customHeight="1" x14ac:dyDescent="0.3">
      <c r="B90" s="150"/>
      <c r="C90" s="151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  <c r="AC90" s="152"/>
      <c r="AD90" s="152"/>
      <c r="AE90" s="152"/>
      <c r="AF90" s="152"/>
      <c r="AG90" s="187"/>
      <c r="AH90" s="187"/>
      <c r="AI90" s="187"/>
      <c r="AJ90" s="187"/>
      <c r="AK90" s="187"/>
      <c r="AL90" s="187"/>
      <c r="AM90" s="187"/>
      <c r="AN90" s="187"/>
      <c r="AO90" s="187"/>
      <c r="AP90" s="187"/>
      <c r="AQ90" s="153"/>
      <c r="AS90" s="154"/>
      <c r="AT90" s="155"/>
      <c r="AU90" s="155"/>
      <c r="AV90" s="156"/>
    </row>
    <row r="91" spans="1:89" s="149" customFormat="1" ht="19.899999999999999" customHeight="1" x14ac:dyDescent="0.3">
      <c r="B91" s="150"/>
      <c r="C91" s="152"/>
      <c r="D91" s="157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  <c r="AC91" s="152"/>
      <c r="AD91" s="152"/>
      <c r="AE91" s="152"/>
      <c r="AF91" s="152"/>
      <c r="AG91" s="203"/>
      <c r="AH91" s="200"/>
      <c r="AI91" s="200"/>
      <c r="AJ91" s="200"/>
      <c r="AK91" s="200"/>
      <c r="AL91" s="200"/>
      <c r="AM91" s="200"/>
      <c r="AN91" s="200"/>
      <c r="AO91" s="200"/>
      <c r="AP91" s="200"/>
      <c r="AQ91" s="153"/>
      <c r="AS91" s="158"/>
      <c r="AT91" s="159"/>
      <c r="AU91" s="159"/>
      <c r="AV91" s="160"/>
      <c r="BV91" s="161"/>
      <c r="BY91" s="162"/>
      <c r="BZ91" s="162"/>
      <c r="CA91" s="162"/>
      <c r="CB91" s="162"/>
      <c r="CC91" s="162"/>
      <c r="CD91" s="162"/>
      <c r="CE91" s="162"/>
      <c r="CF91" s="162"/>
      <c r="CG91" s="162"/>
      <c r="CH91" s="162"/>
      <c r="CI91" s="161"/>
      <c r="CJ91" s="161"/>
      <c r="CK91" s="161"/>
    </row>
    <row r="92" spans="1:89" s="149" customFormat="1" ht="19.899999999999999" customHeight="1" x14ac:dyDescent="0.3">
      <c r="B92" s="150"/>
      <c r="C92" s="152"/>
      <c r="D92" s="201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152"/>
      <c r="AD92" s="152"/>
      <c r="AE92" s="152"/>
      <c r="AF92" s="152"/>
      <c r="AG92" s="203"/>
      <c r="AH92" s="200"/>
      <c r="AI92" s="200"/>
      <c r="AJ92" s="200"/>
      <c r="AK92" s="200"/>
      <c r="AL92" s="200"/>
      <c r="AM92" s="200"/>
      <c r="AN92" s="200"/>
      <c r="AO92" s="200"/>
      <c r="AP92" s="200"/>
      <c r="AQ92" s="153"/>
      <c r="AS92" s="163"/>
      <c r="AT92" s="164"/>
      <c r="AU92" s="164"/>
      <c r="AV92" s="165"/>
      <c r="BV92" s="161"/>
      <c r="BY92" s="162"/>
      <c r="BZ92" s="162"/>
      <c r="CA92" s="162"/>
      <c r="CB92" s="162"/>
      <c r="CC92" s="162"/>
      <c r="CD92" s="162"/>
      <c r="CE92" s="162"/>
      <c r="CF92" s="162"/>
      <c r="CG92" s="162"/>
      <c r="CH92" s="162"/>
      <c r="CI92" s="161"/>
      <c r="CJ92" s="161"/>
      <c r="CK92" s="161"/>
    </row>
    <row r="93" spans="1:89" s="149" customFormat="1" ht="19.899999999999999" customHeight="1" x14ac:dyDescent="0.3">
      <c r="B93" s="150"/>
      <c r="C93" s="152"/>
      <c r="D93" s="201"/>
      <c r="E93" s="202"/>
      <c r="F93" s="202"/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152"/>
      <c r="AD93" s="152"/>
      <c r="AE93" s="152"/>
      <c r="AF93" s="152"/>
      <c r="AG93" s="203"/>
      <c r="AH93" s="200"/>
      <c r="AI93" s="200"/>
      <c r="AJ93" s="200"/>
      <c r="AK93" s="200"/>
      <c r="AL93" s="200"/>
      <c r="AM93" s="200"/>
      <c r="AN93" s="200"/>
      <c r="AO93" s="200"/>
      <c r="AP93" s="200"/>
      <c r="AQ93" s="153"/>
      <c r="AS93" s="163"/>
      <c r="AT93" s="164"/>
      <c r="AU93" s="164"/>
      <c r="AV93" s="165"/>
      <c r="BV93" s="161"/>
      <c r="BY93" s="162"/>
      <c r="BZ93" s="162"/>
      <c r="CA93" s="162"/>
      <c r="CB93" s="162"/>
      <c r="CC93" s="162"/>
      <c r="CD93" s="162"/>
      <c r="CE93" s="162"/>
      <c r="CF93" s="162"/>
      <c r="CG93" s="162"/>
      <c r="CH93" s="162"/>
      <c r="CI93" s="161"/>
      <c r="CJ93" s="161"/>
      <c r="CK93" s="161"/>
    </row>
    <row r="94" spans="1:89" s="149" customFormat="1" ht="19.899999999999999" customHeight="1" x14ac:dyDescent="0.3">
      <c r="B94" s="150"/>
      <c r="C94" s="152"/>
      <c r="D94" s="201"/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202"/>
      <c r="T94" s="202"/>
      <c r="U94" s="202"/>
      <c r="V94" s="202"/>
      <c r="W94" s="202"/>
      <c r="X94" s="202"/>
      <c r="Y94" s="202"/>
      <c r="Z94" s="202"/>
      <c r="AA94" s="202"/>
      <c r="AB94" s="202"/>
      <c r="AC94" s="152"/>
      <c r="AD94" s="152"/>
      <c r="AE94" s="152"/>
      <c r="AF94" s="152"/>
      <c r="AG94" s="203"/>
      <c r="AH94" s="200"/>
      <c r="AI94" s="200"/>
      <c r="AJ94" s="200"/>
      <c r="AK94" s="200"/>
      <c r="AL94" s="200"/>
      <c r="AM94" s="200"/>
      <c r="AN94" s="200"/>
      <c r="AO94" s="200"/>
      <c r="AP94" s="200"/>
      <c r="AQ94" s="153"/>
      <c r="AS94" s="166"/>
      <c r="AT94" s="167"/>
      <c r="AU94" s="167"/>
      <c r="AV94" s="168"/>
      <c r="BV94" s="161"/>
      <c r="BY94" s="162"/>
      <c r="BZ94" s="162"/>
      <c r="CA94" s="162"/>
      <c r="CB94" s="162"/>
      <c r="CC94" s="162"/>
      <c r="CD94" s="162"/>
      <c r="CE94" s="162"/>
      <c r="CF94" s="162"/>
      <c r="CG94" s="162"/>
      <c r="CH94" s="162"/>
      <c r="CI94" s="161"/>
      <c r="CJ94" s="161"/>
      <c r="CK94" s="161"/>
    </row>
    <row r="95" spans="1:89" s="1" customFormat="1" ht="10.9" customHeight="1" x14ac:dyDescent="0.3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 x14ac:dyDescent="0.3">
      <c r="B96" s="34"/>
      <c r="C96" s="99" t="s">
        <v>307</v>
      </c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204">
        <f>ROUND(AG87+AG90,2)</f>
        <v>0</v>
      </c>
      <c r="AH96" s="204"/>
      <c r="AI96" s="204"/>
      <c r="AJ96" s="204"/>
      <c r="AK96" s="204"/>
      <c r="AL96" s="204"/>
      <c r="AM96" s="204"/>
      <c r="AN96" s="204">
        <f>AN87+AN90</f>
        <v>0</v>
      </c>
      <c r="AO96" s="204"/>
      <c r="AP96" s="204"/>
      <c r="AQ96" s="36"/>
    </row>
    <row r="97" spans="2:43" s="1" customFormat="1" ht="6.95" customHeight="1" x14ac:dyDescent="0.3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disablePrompts="1"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Rozpocet - Rozpocet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3"/>
  <sheetViews>
    <sheetView showGridLines="0" tabSelected="1" workbookViewId="0">
      <pane ySplit="1" topLeftCell="A121" activePane="bottomLeft" state="frozen"/>
      <selection pane="bottomLeft" activeCell="AD128" sqref="AD12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01"/>
      <c r="B1" s="11"/>
      <c r="C1" s="11"/>
      <c r="D1" s="12" t="s">
        <v>1</v>
      </c>
      <c r="E1" s="11"/>
      <c r="F1" s="13" t="s">
        <v>85</v>
      </c>
      <c r="G1" s="13"/>
      <c r="H1" s="252" t="s">
        <v>86</v>
      </c>
      <c r="I1" s="252"/>
      <c r="J1" s="252"/>
      <c r="K1" s="252"/>
      <c r="L1" s="13" t="s">
        <v>87</v>
      </c>
      <c r="M1" s="11"/>
      <c r="N1" s="11"/>
      <c r="O1" s="12" t="s">
        <v>88</v>
      </c>
      <c r="P1" s="11"/>
      <c r="Q1" s="11"/>
      <c r="R1" s="11"/>
      <c r="S1" s="13" t="s">
        <v>89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169" t="s">
        <v>7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S2" s="205" t="s">
        <v>8</v>
      </c>
      <c r="T2" s="206"/>
      <c r="U2" s="206"/>
      <c r="V2" s="206"/>
      <c r="W2" s="206"/>
      <c r="X2" s="206"/>
      <c r="Y2" s="206"/>
      <c r="Z2" s="206"/>
      <c r="AA2" s="206"/>
      <c r="AB2" s="206"/>
      <c r="AC2" s="206"/>
      <c r="AT2" s="18" t="s">
        <v>83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90</v>
      </c>
    </row>
    <row r="4" spans="1:66" ht="36.950000000000003" customHeight="1" x14ac:dyDescent="0.3">
      <c r="B4" s="22"/>
      <c r="C4" s="171" t="s">
        <v>91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23"/>
      <c r="T4" s="17" t="s">
        <v>13</v>
      </c>
      <c r="AT4" s="18" t="s">
        <v>6</v>
      </c>
    </row>
    <row r="5" spans="1:66" ht="6.95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 x14ac:dyDescent="0.3">
      <c r="B6" s="22"/>
      <c r="C6" s="25"/>
      <c r="D6" s="29" t="s">
        <v>19</v>
      </c>
      <c r="E6" s="25"/>
      <c r="F6" s="215" t="str">
        <f>'Rekapitulace stavby'!K6</f>
        <v>Oprava střechy Hala I - Hranečník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5"/>
      <c r="R6" s="23"/>
    </row>
    <row r="7" spans="1:66" s="1" customFormat="1" ht="32.85" customHeight="1" x14ac:dyDescent="0.3">
      <c r="B7" s="34"/>
      <c r="C7" s="35"/>
      <c r="D7" s="28" t="s">
        <v>92</v>
      </c>
      <c r="E7" s="35"/>
      <c r="F7" s="177" t="s">
        <v>93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35"/>
      <c r="R7" s="36"/>
    </row>
    <row r="8" spans="1:66" s="1" customFormat="1" ht="14.45" customHeight="1" x14ac:dyDescent="0.3">
      <c r="B8" s="34"/>
      <c r="C8" s="35"/>
      <c r="D8" s="29" t="s">
        <v>21</v>
      </c>
      <c r="E8" s="35"/>
      <c r="F8" s="27" t="s">
        <v>309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5" customHeight="1" x14ac:dyDescent="0.3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18" t="str">
        <f>'Rekapitulace stavby'!AN8</f>
        <v>23. 5. 2017</v>
      </c>
      <c r="P9" s="219"/>
      <c r="Q9" s="35"/>
      <c r="R9" s="36"/>
    </row>
    <row r="10" spans="1:66" s="1" customFormat="1" ht="10.9" customHeigh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 x14ac:dyDescent="0.3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175" t="s">
        <v>5</v>
      </c>
      <c r="P11" s="175"/>
      <c r="Q11" s="35"/>
      <c r="R11" s="36"/>
    </row>
    <row r="12" spans="1:66" s="1" customFormat="1" ht="18" customHeight="1" x14ac:dyDescent="0.3">
      <c r="B12" s="34"/>
      <c r="C12" s="35"/>
      <c r="D12" s="35"/>
      <c r="E12" s="27" t="s">
        <v>94</v>
      </c>
      <c r="F12" s="35"/>
      <c r="G12" s="35"/>
      <c r="H12" s="35"/>
      <c r="I12" s="35"/>
      <c r="J12" s="35"/>
      <c r="K12" s="35"/>
      <c r="L12" s="35"/>
      <c r="M12" s="29" t="s">
        <v>29</v>
      </c>
      <c r="N12" s="35"/>
      <c r="O12" s="175" t="s">
        <v>5</v>
      </c>
      <c r="P12" s="175"/>
      <c r="Q12" s="35"/>
      <c r="R12" s="36"/>
    </row>
    <row r="13" spans="1:66" s="1" customFormat="1" ht="6.95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 x14ac:dyDescent="0.3">
      <c r="B14" s="34"/>
      <c r="C14" s="35"/>
      <c r="D14" s="29" t="s">
        <v>30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20" t="str">
        <f>IF('Rekapitulace stavby'!AN13="","",'Rekapitulace stavby'!AN13)</f>
        <v>Vyplň údaj</v>
      </c>
      <c r="P14" s="175"/>
      <c r="Q14" s="35"/>
      <c r="R14" s="36"/>
    </row>
    <row r="15" spans="1:66" s="1" customFormat="1" ht="18" customHeight="1" x14ac:dyDescent="0.3">
      <c r="B15" s="34"/>
      <c r="C15" s="35"/>
      <c r="D15" s="35"/>
      <c r="E15" s="220" t="str">
        <f>IF('Rekapitulace stavby'!E14="","",'Rekapitulace stavby'!E14)</f>
        <v>Vyplň údaj</v>
      </c>
      <c r="F15" s="221"/>
      <c r="G15" s="221"/>
      <c r="H15" s="221"/>
      <c r="I15" s="221"/>
      <c r="J15" s="221"/>
      <c r="K15" s="221"/>
      <c r="L15" s="221"/>
      <c r="M15" s="29" t="s">
        <v>29</v>
      </c>
      <c r="N15" s="35"/>
      <c r="O15" s="220" t="str">
        <f>IF('Rekapitulace stavby'!AN14="","",'Rekapitulace stavby'!AN14)</f>
        <v>Vyplň údaj</v>
      </c>
      <c r="P15" s="175"/>
      <c r="Q15" s="35"/>
      <c r="R15" s="36"/>
    </row>
    <row r="16" spans="1:66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 x14ac:dyDescent="0.3">
      <c r="B17" s="34"/>
      <c r="C17" s="35"/>
      <c r="D17" s="29" t="s">
        <v>32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175" t="str">
        <f>IF('Rekapitulace stavby'!AN16="","",'Rekapitulace stavby'!AN16)</f>
        <v/>
      </c>
      <c r="P17" s="175"/>
      <c r="Q17" s="35"/>
      <c r="R17" s="36"/>
    </row>
    <row r="18" spans="2:18" s="1" customFormat="1" ht="18" customHeight="1" x14ac:dyDescent="0.3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29</v>
      </c>
      <c r="N18" s="35"/>
      <c r="O18" s="175" t="str">
        <f>IF('Rekapitulace stavby'!AN17="","",'Rekapitulace stavby'!AN17)</f>
        <v/>
      </c>
      <c r="P18" s="175"/>
      <c r="Q18" s="35"/>
      <c r="R18" s="36"/>
    </row>
    <row r="19" spans="2:18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 x14ac:dyDescent="0.3">
      <c r="B20" s="34"/>
      <c r="C20" s="35"/>
      <c r="D20" s="29" t="s">
        <v>34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175" t="str">
        <f>IF('Rekapitulace stavby'!AN19="","",'Rekapitulace stavby'!AN19)</f>
        <v/>
      </c>
      <c r="P20" s="175"/>
      <c r="Q20" s="35"/>
      <c r="R20" s="36"/>
    </row>
    <row r="21" spans="2:18" s="1" customFormat="1" ht="18" customHeight="1" x14ac:dyDescent="0.3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29</v>
      </c>
      <c r="N21" s="35"/>
      <c r="O21" s="175" t="str">
        <f>IF('Rekapitulace stavby'!AN20="","",'Rekapitulace stavby'!AN20)</f>
        <v/>
      </c>
      <c r="P21" s="175"/>
      <c r="Q21" s="35"/>
      <c r="R21" s="36"/>
    </row>
    <row r="22" spans="2:18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 x14ac:dyDescent="0.3">
      <c r="B23" s="34"/>
      <c r="C23" s="35"/>
      <c r="D23" s="29" t="s">
        <v>35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 x14ac:dyDescent="0.3">
      <c r="B24" s="34"/>
      <c r="C24" s="35"/>
      <c r="D24" s="35"/>
      <c r="E24" s="180" t="s">
        <v>5</v>
      </c>
      <c r="F24" s="180"/>
      <c r="G24" s="180"/>
      <c r="H24" s="180"/>
      <c r="I24" s="180"/>
      <c r="J24" s="180"/>
      <c r="K24" s="180"/>
      <c r="L24" s="180"/>
      <c r="M24" s="35"/>
      <c r="N24" s="35"/>
      <c r="O24" s="35"/>
      <c r="P24" s="35"/>
      <c r="Q24" s="35"/>
      <c r="R24" s="36"/>
    </row>
    <row r="25" spans="2:18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 x14ac:dyDescent="0.3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 x14ac:dyDescent="0.3">
      <c r="B27" s="34"/>
      <c r="C27" s="35"/>
      <c r="D27" s="102" t="s">
        <v>95</v>
      </c>
      <c r="E27" s="35"/>
      <c r="F27" s="35"/>
      <c r="G27" s="35"/>
      <c r="H27" s="35"/>
      <c r="I27" s="35"/>
      <c r="J27" s="35"/>
      <c r="K27" s="35"/>
      <c r="L27" s="35"/>
      <c r="M27" s="181">
        <f>N88</f>
        <v>0</v>
      </c>
      <c r="N27" s="181"/>
      <c r="O27" s="181"/>
      <c r="P27" s="181"/>
      <c r="Q27" s="35"/>
      <c r="R27" s="36"/>
    </row>
    <row r="28" spans="2:18" s="1" customFormat="1" ht="14.45" customHeight="1" x14ac:dyDescent="0.3">
      <c r="B28" s="34"/>
      <c r="C28" s="35"/>
      <c r="D28" s="33" t="s">
        <v>84</v>
      </c>
      <c r="E28" s="35"/>
      <c r="F28" s="35"/>
      <c r="G28" s="35"/>
      <c r="H28" s="35"/>
      <c r="I28" s="35"/>
      <c r="J28" s="35"/>
      <c r="K28" s="35"/>
      <c r="L28" s="35"/>
      <c r="M28" s="181"/>
      <c r="N28" s="181"/>
      <c r="O28" s="181"/>
      <c r="P28" s="181"/>
      <c r="Q28" s="35"/>
      <c r="R28" s="36"/>
    </row>
    <row r="29" spans="2:18" s="1" customFormat="1" ht="6.95" customHeight="1" x14ac:dyDescent="0.3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 x14ac:dyDescent="0.3">
      <c r="B30" s="34"/>
      <c r="C30" s="35"/>
      <c r="D30" s="103" t="s">
        <v>38</v>
      </c>
      <c r="E30" s="35"/>
      <c r="F30" s="35"/>
      <c r="G30" s="35"/>
      <c r="H30" s="35"/>
      <c r="I30" s="35"/>
      <c r="J30" s="35"/>
      <c r="K30" s="35"/>
      <c r="L30" s="35"/>
      <c r="M30" s="222">
        <f>ROUND(M27+M28,2)</f>
        <v>0</v>
      </c>
      <c r="N30" s="217"/>
      <c r="O30" s="217"/>
      <c r="P30" s="217"/>
      <c r="Q30" s="35"/>
      <c r="R30" s="36"/>
    </row>
    <row r="31" spans="2:18" s="1" customFormat="1" ht="6.95" customHeight="1" x14ac:dyDescent="0.3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 x14ac:dyDescent="0.3">
      <c r="B32" s="34"/>
      <c r="C32" s="35"/>
      <c r="D32" s="41" t="s">
        <v>39</v>
      </c>
      <c r="E32" s="41" t="s">
        <v>40</v>
      </c>
      <c r="F32" s="42">
        <v>0.21</v>
      </c>
      <c r="G32" s="104" t="s">
        <v>41</v>
      </c>
      <c r="H32" s="223">
        <f>(SUM(BE102:BE102)+SUM(BE120:BE181))</f>
        <v>0</v>
      </c>
      <c r="I32" s="217"/>
      <c r="J32" s="217"/>
      <c r="K32" s="35"/>
      <c r="L32" s="35"/>
      <c r="M32" s="223">
        <f>ROUND((SUM(BE102:BE102)+SUM(BE120:BE181)), 2)*F32</f>
        <v>0</v>
      </c>
      <c r="N32" s="217"/>
      <c r="O32" s="217"/>
      <c r="P32" s="217"/>
      <c r="Q32" s="35"/>
      <c r="R32" s="36"/>
    </row>
    <row r="33" spans="2:18" s="1" customFormat="1" ht="14.45" customHeight="1" x14ac:dyDescent="0.3">
      <c r="B33" s="34"/>
      <c r="C33" s="35"/>
      <c r="D33" s="35"/>
      <c r="E33" s="41" t="s">
        <v>42</v>
      </c>
      <c r="F33" s="42">
        <v>0.15</v>
      </c>
      <c r="G33" s="104" t="s">
        <v>41</v>
      </c>
      <c r="H33" s="223">
        <f>(SUM(BF102:BF102)+SUM(BF120:BF181))</f>
        <v>0</v>
      </c>
      <c r="I33" s="217"/>
      <c r="J33" s="217"/>
      <c r="K33" s="35"/>
      <c r="L33" s="35"/>
      <c r="M33" s="223">
        <f>ROUND((SUM(BF102:BF102)+SUM(BF120:BF181)), 2)*F33</f>
        <v>0</v>
      </c>
      <c r="N33" s="217"/>
      <c r="O33" s="217"/>
      <c r="P33" s="217"/>
      <c r="Q33" s="35"/>
      <c r="R33" s="36"/>
    </row>
    <row r="34" spans="2:18" s="1" customFormat="1" ht="14.45" hidden="1" customHeight="1" x14ac:dyDescent="0.3">
      <c r="B34" s="34"/>
      <c r="C34" s="35"/>
      <c r="D34" s="35"/>
      <c r="E34" s="41" t="s">
        <v>43</v>
      </c>
      <c r="F34" s="42">
        <v>0.21</v>
      </c>
      <c r="G34" s="104" t="s">
        <v>41</v>
      </c>
      <c r="H34" s="223">
        <f>(SUM(BG102:BG102)+SUM(BG120:BG181))</f>
        <v>0</v>
      </c>
      <c r="I34" s="217"/>
      <c r="J34" s="217"/>
      <c r="K34" s="35"/>
      <c r="L34" s="35"/>
      <c r="M34" s="223">
        <v>0</v>
      </c>
      <c r="N34" s="217"/>
      <c r="O34" s="217"/>
      <c r="P34" s="217"/>
      <c r="Q34" s="35"/>
      <c r="R34" s="36"/>
    </row>
    <row r="35" spans="2:18" s="1" customFormat="1" ht="14.45" hidden="1" customHeight="1" x14ac:dyDescent="0.3">
      <c r="B35" s="34"/>
      <c r="C35" s="35"/>
      <c r="D35" s="35"/>
      <c r="E35" s="41" t="s">
        <v>44</v>
      </c>
      <c r="F35" s="42">
        <v>0.15</v>
      </c>
      <c r="G35" s="104" t="s">
        <v>41</v>
      </c>
      <c r="H35" s="223">
        <f>(SUM(BH102:BH102)+SUM(BH120:BH181))</f>
        <v>0</v>
      </c>
      <c r="I35" s="217"/>
      <c r="J35" s="217"/>
      <c r="K35" s="35"/>
      <c r="L35" s="35"/>
      <c r="M35" s="223">
        <v>0</v>
      </c>
      <c r="N35" s="217"/>
      <c r="O35" s="217"/>
      <c r="P35" s="217"/>
      <c r="Q35" s="35"/>
      <c r="R35" s="36"/>
    </row>
    <row r="36" spans="2:18" s="1" customFormat="1" ht="14.45" hidden="1" customHeight="1" x14ac:dyDescent="0.3">
      <c r="B36" s="34"/>
      <c r="C36" s="35"/>
      <c r="D36" s="35"/>
      <c r="E36" s="41" t="s">
        <v>45</v>
      </c>
      <c r="F36" s="42">
        <v>0</v>
      </c>
      <c r="G36" s="104" t="s">
        <v>41</v>
      </c>
      <c r="H36" s="223">
        <f>(SUM(BI102:BI102)+SUM(BI120:BI181))</f>
        <v>0</v>
      </c>
      <c r="I36" s="217"/>
      <c r="J36" s="217"/>
      <c r="K36" s="35"/>
      <c r="L36" s="35"/>
      <c r="M36" s="223">
        <v>0</v>
      </c>
      <c r="N36" s="217"/>
      <c r="O36" s="217"/>
      <c r="P36" s="217"/>
      <c r="Q36" s="35"/>
      <c r="R36" s="36"/>
    </row>
    <row r="37" spans="2:18" s="1" customFormat="1" ht="6.95" customHeight="1" x14ac:dyDescent="0.3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 x14ac:dyDescent="0.3">
      <c r="B38" s="34"/>
      <c r="C38" s="100"/>
      <c r="D38" s="105" t="s">
        <v>46</v>
      </c>
      <c r="E38" s="74"/>
      <c r="F38" s="74"/>
      <c r="G38" s="106" t="s">
        <v>47</v>
      </c>
      <c r="H38" s="107" t="s">
        <v>48</v>
      </c>
      <c r="I38" s="74"/>
      <c r="J38" s="74"/>
      <c r="K38" s="74"/>
      <c r="L38" s="224">
        <f>SUM(M30:M36)</f>
        <v>0</v>
      </c>
      <c r="M38" s="224"/>
      <c r="N38" s="224"/>
      <c r="O38" s="224"/>
      <c r="P38" s="225"/>
      <c r="Q38" s="100"/>
      <c r="R38" s="36"/>
    </row>
    <row r="39" spans="2:18" s="1" customFormat="1" ht="14.45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 x14ac:dyDescent="0.3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 x14ac:dyDescent="0.3">
      <c r="B50" s="34"/>
      <c r="C50" s="35"/>
      <c r="D50" s="49" t="s">
        <v>49</v>
      </c>
      <c r="E50" s="50"/>
      <c r="F50" s="50"/>
      <c r="G50" s="50"/>
      <c r="H50" s="51"/>
      <c r="I50" s="35"/>
      <c r="J50" s="49" t="s">
        <v>50</v>
      </c>
      <c r="K50" s="50"/>
      <c r="L50" s="50"/>
      <c r="M50" s="50"/>
      <c r="N50" s="50"/>
      <c r="O50" s="50"/>
      <c r="P50" s="51"/>
      <c r="Q50" s="35"/>
      <c r="R50" s="36"/>
    </row>
    <row r="51" spans="2:18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 x14ac:dyDescent="0.3">
      <c r="B59" s="34"/>
      <c r="C59" s="35"/>
      <c r="D59" s="54" t="s">
        <v>51</v>
      </c>
      <c r="E59" s="55"/>
      <c r="F59" s="55"/>
      <c r="G59" s="56" t="s">
        <v>52</v>
      </c>
      <c r="H59" s="57"/>
      <c r="I59" s="35"/>
      <c r="J59" s="54" t="s">
        <v>51</v>
      </c>
      <c r="K59" s="55"/>
      <c r="L59" s="55"/>
      <c r="M59" s="55"/>
      <c r="N59" s="56" t="s">
        <v>52</v>
      </c>
      <c r="O59" s="55"/>
      <c r="P59" s="57"/>
      <c r="Q59" s="35"/>
      <c r="R59" s="36"/>
    </row>
    <row r="60" spans="2:18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 x14ac:dyDescent="0.3">
      <c r="B61" s="34"/>
      <c r="C61" s="35"/>
      <c r="D61" s="49" t="s">
        <v>53</v>
      </c>
      <c r="E61" s="50"/>
      <c r="F61" s="50"/>
      <c r="G61" s="50"/>
      <c r="H61" s="51"/>
      <c r="I61" s="35"/>
      <c r="J61" s="49" t="s">
        <v>54</v>
      </c>
      <c r="K61" s="50"/>
      <c r="L61" s="50"/>
      <c r="M61" s="50"/>
      <c r="N61" s="50"/>
      <c r="O61" s="50"/>
      <c r="P61" s="51"/>
      <c r="Q61" s="35"/>
      <c r="R61" s="36"/>
    </row>
    <row r="62" spans="2:18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 x14ac:dyDescent="0.3">
      <c r="B70" s="34"/>
      <c r="C70" s="35"/>
      <c r="D70" s="54" t="s">
        <v>51</v>
      </c>
      <c r="E70" s="55"/>
      <c r="F70" s="55"/>
      <c r="G70" s="56" t="s">
        <v>52</v>
      </c>
      <c r="H70" s="57"/>
      <c r="I70" s="35"/>
      <c r="J70" s="54" t="s">
        <v>51</v>
      </c>
      <c r="K70" s="55"/>
      <c r="L70" s="55"/>
      <c r="M70" s="55"/>
      <c r="N70" s="56" t="s">
        <v>52</v>
      </c>
      <c r="O70" s="55"/>
      <c r="P70" s="57"/>
      <c r="Q70" s="35"/>
      <c r="R70" s="36"/>
    </row>
    <row r="71" spans="2:18" s="1" customFormat="1" ht="14.45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 x14ac:dyDescent="0.3">
      <c r="B76" s="34"/>
      <c r="C76" s="171" t="s">
        <v>96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36"/>
    </row>
    <row r="77" spans="2:18" s="1" customFormat="1" ht="6.95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 x14ac:dyDescent="0.3">
      <c r="B78" s="34"/>
      <c r="C78" s="29" t="s">
        <v>19</v>
      </c>
      <c r="D78" s="35"/>
      <c r="E78" s="35"/>
      <c r="F78" s="215" t="str">
        <f>F6</f>
        <v>Oprava střechy Hala I - Hranečník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35"/>
      <c r="R78" s="36"/>
    </row>
    <row r="79" spans="2:18" s="1" customFormat="1" ht="36.950000000000003" customHeight="1" x14ac:dyDescent="0.3">
      <c r="B79" s="34"/>
      <c r="C79" s="68" t="s">
        <v>92</v>
      </c>
      <c r="D79" s="35"/>
      <c r="E79" s="35"/>
      <c r="F79" s="207" t="str">
        <f>F7</f>
        <v>Rozpocet - Rozpocet</v>
      </c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35"/>
      <c r="R79" s="36"/>
    </row>
    <row r="80" spans="2:18" s="1" customFormat="1" ht="6.95" customHeight="1" x14ac:dyDescent="0.3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 x14ac:dyDescent="0.3">
      <c r="B81" s="34"/>
      <c r="C81" s="29" t="s">
        <v>23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25</v>
      </c>
      <c r="L81" s="35"/>
      <c r="M81" s="219" t="str">
        <f>IF(O9="","",O9)</f>
        <v>23. 5. 2017</v>
      </c>
      <c r="N81" s="219"/>
      <c r="O81" s="219"/>
      <c r="P81" s="219"/>
      <c r="Q81" s="35"/>
      <c r="R81" s="36"/>
    </row>
    <row r="82" spans="2:47" s="1" customFormat="1" ht="6.95" customHeight="1" x14ac:dyDescent="0.3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 x14ac:dyDescent="0.3">
      <c r="B83" s="34"/>
      <c r="C83" s="29" t="s">
        <v>27</v>
      </c>
      <c r="D83" s="35"/>
      <c r="E83" s="35"/>
      <c r="F83" s="27" t="str">
        <f>E12</f>
        <v>DOPRAVNÍ PODNIK OSTRAVA a.s.</v>
      </c>
      <c r="G83" s="35"/>
      <c r="H83" s="35"/>
      <c r="I83" s="35"/>
      <c r="J83" s="35"/>
      <c r="K83" s="29" t="s">
        <v>32</v>
      </c>
      <c r="L83" s="35"/>
      <c r="M83" s="175" t="str">
        <f>E18</f>
        <v xml:space="preserve"> </v>
      </c>
      <c r="N83" s="175"/>
      <c r="O83" s="175"/>
      <c r="P83" s="175"/>
      <c r="Q83" s="175"/>
      <c r="R83" s="36"/>
    </row>
    <row r="84" spans="2:47" s="1" customFormat="1" ht="14.45" customHeight="1" x14ac:dyDescent="0.3">
      <c r="B84" s="34"/>
      <c r="C84" s="29" t="s">
        <v>30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34</v>
      </c>
      <c r="L84" s="35"/>
      <c r="M84" s="175" t="str">
        <f>E21</f>
        <v xml:space="preserve"> </v>
      </c>
      <c r="N84" s="175"/>
      <c r="O84" s="175"/>
      <c r="P84" s="175"/>
      <c r="Q84" s="175"/>
      <c r="R84" s="36"/>
    </row>
    <row r="85" spans="2:47" s="1" customFormat="1" ht="10.35" customHeight="1" x14ac:dyDescent="0.3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 x14ac:dyDescent="0.3">
      <c r="B86" s="34"/>
      <c r="C86" s="226" t="s">
        <v>97</v>
      </c>
      <c r="D86" s="227"/>
      <c r="E86" s="227"/>
      <c r="F86" s="227"/>
      <c r="G86" s="227"/>
      <c r="H86" s="100"/>
      <c r="I86" s="100"/>
      <c r="J86" s="100"/>
      <c r="K86" s="100"/>
      <c r="L86" s="100"/>
      <c r="M86" s="100"/>
      <c r="N86" s="226" t="s">
        <v>98</v>
      </c>
      <c r="O86" s="227"/>
      <c r="P86" s="227"/>
      <c r="Q86" s="227"/>
      <c r="R86" s="36"/>
    </row>
    <row r="87" spans="2:47" s="1" customFormat="1" ht="10.35" customHeight="1" x14ac:dyDescent="0.3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 x14ac:dyDescent="0.3">
      <c r="B88" s="34"/>
      <c r="C88" s="108" t="s">
        <v>99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9">
        <f>N120</f>
        <v>0</v>
      </c>
      <c r="O88" s="228"/>
      <c r="P88" s="228"/>
      <c r="Q88" s="228"/>
      <c r="R88" s="36"/>
      <c r="AU88" s="18" t="s">
        <v>100</v>
      </c>
    </row>
    <row r="89" spans="2:47" s="6" customFormat="1" ht="24.95" customHeight="1" x14ac:dyDescent="0.3">
      <c r="B89" s="109"/>
      <c r="C89" s="110"/>
      <c r="D89" s="111" t="s">
        <v>101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31">
        <f>N121</f>
        <v>0</v>
      </c>
      <c r="O89" s="232"/>
      <c r="P89" s="232"/>
      <c r="Q89" s="232"/>
      <c r="R89" s="112"/>
    </row>
    <row r="90" spans="2:47" s="7" customFormat="1" ht="19.899999999999999" customHeight="1" x14ac:dyDescent="0.3">
      <c r="B90" s="113"/>
      <c r="C90" s="114"/>
      <c r="D90" s="97" t="s">
        <v>102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29">
        <f>N122</f>
        <v>0</v>
      </c>
      <c r="O90" s="230"/>
      <c r="P90" s="230"/>
      <c r="Q90" s="230"/>
      <c r="R90" s="115"/>
    </row>
    <row r="91" spans="2:47" s="6" customFormat="1" ht="24.95" customHeight="1" x14ac:dyDescent="0.3">
      <c r="B91" s="109"/>
      <c r="C91" s="110"/>
      <c r="D91" s="111" t="s">
        <v>103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31">
        <f>N140</f>
        <v>0</v>
      </c>
      <c r="O91" s="232"/>
      <c r="P91" s="232"/>
      <c r="Q91" s="232"/>
      <c r="R91" s="112"/>
    </row>
    <row r="92" spans="2:47" s="7" customFormat="1" ht="19.899999999999999" customHeight="1" x14ac:dyDescent="0.3">
      <c r="B92" s="113"/>
      <c r="C92" s="114"/>
      <c r="D92" s="97" t="s">
        <v>104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29">
        <f>N141</f>
        <v>0</v>
      </c>
      <c r="O92" s="230"/>
      <c r="P92" s="230"/>
      <c r="Q92" s="230"/>
      <c r="R92" s="115"/>
    </row>
    <row r="93" spans="2:47" s="7" customFormat="1" ht="19.899999999999999" customHeight="1" x14ac:dyDescent="0.3">
      <c r="B93" s="113"/>
      <c r="C93" s="114"/>
      <c r="D93" s="97" t="s">
        <v>105</v>
      </c>
      <c r="E93" s="114"/>
      <c r="F93" s="114"/>
      <c r="G93" s="114"/>
      <c r="H93" s="114"/>
      <c r="I93" s="114"/>
      <c r="J93" s="114"/>
      <c r="K93" s="114"/>
      <c r="L93" s="114"/>
      <c r="M93" s="114"/>
      <c r="N93" s="229">
        <f>N150</f>
        <v>0</v>
      </c>
      <c r="O93" s="230"/>
      <c r="P93" s="230"/>
      <c r="Q93" s="230"/>
      <c r="R93" s="115"/>
    </row>
    <row r="94" spans="2:47" s="7" customFormat="1" ht="19.899999999999999" customHeight="1" x14ac:dyDescent="0.3">
      <c r="B94" s="113"/>
      <c r="C94" s="114"/>
      <c r="D94" s="97" t="s">
        <v>106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29">
        <f>N157</f>
        <v>0</v>
      </c>
      <c r="O94" s="230"/>
      <c r="P94" s="230"/>
      <c r="Q94" s="230"/>
      <c r="R94" s="115"/>
    </row>
    <row r="95" spans="2:47" s="7" customFormat="1" ht="19.899999999999999" customHeight="1" x14ac:dyDescent="0.3">
      <c r="B95" s="113"/>
      <c r="C95" s="114"/>
      <c r="D95" s="97" t="s">
        <v>107</v>
      </c>
      <c r="E95" s="114"/>
      <c r="F95" s="114"/>
      <c r="G95" s="114"/>
      <c r="H95" s="114"/>
      <c r="I95" s="114"/>
      <c r="J95" s="114"/>
      <c r="K95" s="114"/>
      <c r="L95" s="114"/>
      <c r="M95" s="114"/>
      <c r="N95" s="229">
        <f>N163</f>
        <v>0</v>
      </c>
      <c r="O95" s="230"/>
      <c r="P95" s="230"/>
      <c r="Q95" s="230"/>
      <c r="R95" s="115"/>
    </row>
    <row r="96" spans="2:47" s="7" customFormat="1" ht="19.899999999999999" customHeight="1" x14ac:dyDescent="0.3">
      <c r="B96" s="113"/>
      <c r="C96" s="114"/>
      <c r="D96" s="97" t="s">
        <v>108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29">
        <f>N173</f>
        <v>0</v>
      </c>
      <c r="O96" s="230"/>
      <c r="P96" s="230"/>
      <c r="Q96" s="230"/>
      <c r="R96" s="115"/>
    </row>
    <row r="97" spans="2:18" s="7" customFormat="1" ht="19.899999999999999" customHeight="1" x14ac:dyDescent="0.3">
      <c r="B97" s="113"/>
      <c r="C97" s="114"/>
      <c r="D97" s="97" t="s">
        <v>109</v>
      </c>
      <c r="E97" s="114"/>
      <c r="F97" s="114"/>
      <c r="G97" s="114"/>
      <c r="H97" s="114"/>
      <c r="I97" s="114"/>
      <c r="J97" s="114"/>
      <c r="K97" s="114"/>
      <c r="L97" s="114"/>
      <c r="M97" s="114"/>
      <c r="N97" s="229">
        <f>N175</f>
        <v>0</v>
      </c>
      <c r="O97" s="230"/>
      <c r="P97" s="230"/>
      <c r="Q97" s="230"/>
      <c r="R97" s="115"/>
    </row>
    <row r="98" spans="2:18" s="6" customFormat="1" ht="24.95" customHeight="1" x14ac:dyDescent="0.3">
      <c r="B98" s="109"/>
      <c r="C98" s="110"/>
      <c r="D98" s="111" t="s">
        <v>110</v>
      </c>
      <c r="E98" s="110"/>
      <c r="F98" s="110"/>
      <c r="G98" s="110"/>
      <c r="H98" s="110"/>
      <c r="I98" s="110"/>
      <c r="J98" s="110"/>
      <c r="K98" s="110"/>
      <c r="L98" s="110"/>
      <c r="M98" s="110"/>
      <c r="N98" s="231">
        <f>N177</f>
        <v>0</v>
      </c>
      <c r="O98" s="232"/>
      <c r="P98" s="232"/>
      <c r="Q98" s="232"/>
      <c r="R98" s="112"/>
    </row>
    <row r="99" spans="2:18" s="7" customFormat="1" ht="19.899999999999999" customHeight="1" x14ac:dyDescent="0.3">
      <c r="B99" s="113"/>
      <c r="C99" s="114"/>
      <c r="D99" s="97" t="s">
        <v>111</v>
      </c>
      <c r="E99" s="114"/>
      <c r="F99" s="114"/>
      <c r="G99" s="114"/>
      <c r="H99" s="114"/>
      <c r="I99" s="114"/>
      <c r="J99" s="114"/>
      <c r="K99" s="114"/>
      <c r="L99" s="114"/>
      <c r="M99" s="114"/>
      <c r="N99" s="229">
        <f>N178</f>
        <v>0</v>
      </c>
      <c r="O99" s="230"/>
      <c r="P99" s="230"/>
      <c r="Q99" s="230"/>
      <c r="R99" s="115"/>
    </row>
    <row r="100" spans="2:18" s="6" customFormat="1" ht="24.95" customHeight="1" x14ac:dyDescent="0.3">
      <c r="B100" s="109"/>
      <c r="C100" s="110"/>
      <c r="D100" s="111" t="s">
        <v>112</v>
      </c>
      <c r="E100" s="110"/>
      <c r="F100" s="110"/>
      <c r="G100" s="110"/>
      <c r="H100" s="110"/>
      <c r="I100" s="110"/>
      <c r="J100" s="110"/>
      <c r="K100" s="110"/>
      <c r="L100" s="110"/>
      <c r="M100" s="110"/>
      <c r="N100" s="231">
        <f>N180</f>
        <v>0</v>
      </c>
      <c r="O100" s="232"/>
      <c r="P100" s="232"/>
      <c r="Q100" s="232"/>
      <c r="R100" s="112"/>
    </row>
    <row r="101" spans="2:18" s="1" customFormat="1" ht="21.75" customHeight="1" x14ac:dyDescent="0.3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18" s="1" customFormat="1" x14ac:dyDescent="0.3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18" s="1" customFormat="1" ht="29.25" customHeight="1" x14ac:dyDescent="0.3">
      <c r="B103" s="34"/>
      <c r="C103" s="99" t="s">
        <v>308</v>
      </c>
      <c r="D103" s="100"/>
      <c r="E103" s="100"/>
      <c r="F103" s="100"/>
      <c r="G103" s="100"/>
      <c r="H103" s="100"/>
      <c r="I103" s="100"/>
      <c r="J103" s="100"/>
      <c r="K103" s="100"/>
      <c r="L103" s="204">
        <f>ROUND(SUM(N88),2)</f>
        <v>0</v>
      </c>
      <c r="M103" s="204"/>
      <c r="N103" s="204"/>
      <c r="O103" s="204"/>
      <c r="P103" s="204"/>
      <c r="Q103" s="204"/>
      <c r="R103" s="36"/>
    </row>
    <row r="104" spans="2:18" s="1" customFormat="1" ht="6.95" customHeight="1" x14ac:dyDescent="0.3"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60"/>
    </row>
    <row r="108" spans="2:18" s="1" customFormat="1" ht="6.95" customHeight="1" x14ac:dyDescent="0.3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3"/>
    </row>
    <row r="109" spans="2:18" s="1" customFormat="1" ht="36.950000000000003" customHeight="1" x14ac:dyDescent="0.3">
      <c r="B109" s="34"/>
      <c r="C109" s="171" t="s">
        <v>114</v>
      </c>
      <c r="D109" s="217"/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36"/>
    </row>
    <row r="110" spans="2:18" s="1" customFormat="1" ht="6.95" customHeight="1" x14ac:dyDescent="0.3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18" s="1" customFormat="1" ht="30" customHeight="1" x14ac:dyDescent="0.3">
      <c r="B111" s="34"/>
      <c r="C111" s="29" t="s">
        <v>19</v>
      </c>
      <c r="D111" s="35"/>
      <c r="E111" s="35"/>
      <c r="F111" s="215" t="str">
        <f>F6</f>
        <v>Oprava střechy Hala I - Hranečník</v>
      </c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35"/>
      <c r="R111" s="36"/>
    </row>
    <row r="112" spans="2:18" s="1" customFormat="1" ht="36.950000000000003" customHeight="1" x14ac:dyDescent="0.3">
      <c r="B112" s="34"/>
      <c r="C112" s="68" t="s">
        <v>92</v>
      </c>
      <c r="D112" s="35"/>
      <c r="E112" s="35"/>
      <c r="F112" s="207" t="str">
        <f>F7</f>
        <v>Rozpocet - Rozpocet</v>
      </c>
      <c r="G112" s="217"/>
      <c r="H112" s="217"/>
      <c r="I112" s="217"/>
      <c r="J112" s="217"/>
      <c r="K112" s="217"/>
      <c r="L112" s="217"/>
      <c r="M112" s="217"/>
      <c r="N112" s="217"/>
      <c r="O112" s="217"/>
      <c r="P112" s="217"/>
      <c r="Q112" s="35"/>
      <c r="R112" s="36"/>
    </row>
    <row r="113" spans="2:65" s="1" customFormat="1" ht="6.95" customHeight="1" x14ac:dyDescent="0.3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18" customHeight="1" x14ac:dyDescent="0.3">
      <c r="B114" s="34"/>
      <c r="C114" s="29" t="s">
        <v>23</v>
      </c>
      <c r="D114" s="35"/>
      <c r="E114" s="35"/>
      <c r="F114" s="27" t="str">
        <f>F9</f>
        <v xml:space="preserve"> </v>
      </c>
      <c r="G114" s="35"/>
      <c r="H114" s="35"/>
      <c r="I114" s="35"/>
      <c r="J114" s="35"/>
      <c r="K114" s="29" t="s">
        <v>25</v>
      </c>
      <c r="L114" s="35"/>
      <c r="M114" s="219" t="str">
        <f>IF(O9="","",O9)</f>
        <v>23. 5. 2017</v>
      </c>
      <c r="N114" s="219"/>
      <c r="O114" s="219"/>
      <c r="P114" s="219"/>
      <c r="Q114" s="35"/>
      <c r="R114" s="36"/>
    </row>
    <row r="115" spans="2:65" s="1" customFormat="1" ht="6.95" customHeight="1" x14ac:dyDescent="0.3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15" x14ac:dyDescent="0.3">
      <c r="B116" s="34"/>
      <c r="C116" s="29" t="s">
        <v>27</v>
      </c>
      <c r="D116" s="35"/>
      <c r="E116" s="35"/>
      <c r="F116" s="27" t="str">
        <f>E12</f>
        <v>DOPRAVNÍ PODNIK OSTRAVA a.s.</v>
      </c>
      <c r="G116" s="35"/>
      <c r="H116" s="35"/>
      <c r="I116" s="35"/>
      <c r="J116" s="35"/>
      <c r="K116" s="29" t="s">
        <v>32</v>
      </c>
      <c r="L116" s="35"/>
      <c r="M116" s="175" t="str">
        <f>E18</f>
        <v xml:space="preserve"> </v>
      </c>
      <c r="N116" s="175"/>
      <c r="O116" s="175"/>
      <c r="P116" s="175"/>
      <c r="Q116" s="175"/>
      <c r="R116" s="36"/>
    </row>
    <row r="117" spans="2:65" s="1" customFormat="1" ht="14.45" customHeight="1" x14ac:dyDescent="0.3">
      <c r="B117" s="34"/>
      <c r="C117" s="29" t="s">
        <v>30</v>
      </c>
      <c r="D117" s="35"/>
      <c r="E117" s="35"/>
      <c r="F117" s="27" t="str">
        <f>IF(E15="","",E15)</f>
        <v>Vyplň údaj</v>
      </c>
      <c r="G117" s="35"/>
      <c r="H117" s="35"/>
      <c r="I117" s="35"/>
      <c r="J117" s="35"/>
      <c r="K117" s="29" t="s">
        <v>34</v>
      </c>
      <c r="L117" s="35"/>
      <c r="M117" s="175" t="str">
        <f>E21</f>
        <v xml:space="preserve"> </v>
      </c>
      <c r="N117" s="175"/>
      <c r="O117" s="175"/>
      <c r="P117" s="175"/>
      <c r="Q117" s="175"/>
      <c r="R117" s="36"/>
    </row>
    <row r="118" spans="2:65" s="1" customFormat="1" ht="10.35" customHeight="1" x14ac:dyDescent="0.3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8" customFormat="1" ht="29.25" customHeight="1" x14ac:dyDescent="0.3">
      <c r="B119" s="118"/>
      <c r="C119" s="119" t="s">
        <v>115</v>
      </c>
      <c r="D119" s="120" t="s">
        <v>116</v>
      </c>
      <c r="E119" s="120" t="s">
        <v>57</v>
      </c>
      <c r="F119" s="233" t="s">
        <v>117</v>
      </c>
      <c r="G119" s="233"/>
      <c r="H119" s="233"/>
      <c r="I119" s="233"/>
      <c r="J119" s="120" t="s">
        <v>118</v>
      </c>
      <c r="K119" s="120" t="s">
        <v>119</v>
      </c>
      <c r="L119" s="233" t="s">
        <v>120</v>
      </c>
      <c r="M119" s="233"/>
      <c r="N119" s="233" t="s">
        <v>98</v>
      </c>
      <c r="O119" s="233"/>
      <c r="P119" s="233"/>
      <c r="Q119" s="234"/>
      <c r="R119" s="121"/>
      <c r="T119" s="75" t="s">
        <v>121</v>
      </c>
      <c r="U119" s="76" t="s">
        <v>39</v>
      </c>
      <c r="V119" s="76" t="s">
        <v>122</v>
      </c>
      <c r="W119" s="76" t="s">
        <v>123</v>
      </c>
      <c r="X119" s="76" t="s">
        <v>124</v>
      </c>
      <c r="Y119" s="76" t="s">
        <v>125</v>
      </c>
      <c r="Z119" s="76" t="s">
        <v>126</v>
      </c>
      <c r="AA119" s="77" t="s">
        <v>127</v>
      </c>
    </row>
    <row r="120" spans="2:65" s="1" customFormat="1" ht="29.25" customHeight="1" x14ac:dyDescent="0.35">
      <c r="B120" s="34"/>
      <c r="C120" s="79" t="s">
        <v>95</v>
      </c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238">
        <f>BK120</f>
        <v>0</v>
      </c>
      <c r="O120" s="239"/>
      <c r="P120" s="239"/>
      <c r="Q120" s="239"/>
      <c r="R120" s="36"/>
      <c r="T120" s="78"/>
      <c r="U120" s="50"/>
      <c r="V120" s="50"/>
      <c r="W120" s="122">
        <f>W121+W140+W177+W180+W182</f>
        <v>0</v>
      </c>
      <c r="X120" s="50"/>
      <c r="Y120" s="122">
        <f>Y121+Y140+Y177+Y180+Y182</f>
        <v>0.23499999999999999</v>
      </c>
      <c r="Z120" s="50"/>
      <c r="AA120" s="123">
        <f>AA121+AA140+AA177+AA180+AA182</f>
        <v>0</v>
      </c>
      <c r="AT120" s="18" t="s">
        <v>74</v>
      </c>
      <c r="AU120" s="18" t="s">
        <v>100</v>
      </c>
      <c r="BK120" s="124">
        <f>BK121+BK140+BK177+BK180+BK182</f>
        <v>0</v>
      </c>
    </row>
    <row r="121" spans="2:65" s="9" customFormat="1" ht="37.35" customHeight="1" x14ac:dyDescent="0.35">
      <c r="B121" s="125"/>
      <c r="C121" s="126"/>
      <c r="D121" s="127" t="s">
        <v>101</v>
      </c>
      <c r="E121" s="127"/>
      <c r="F121" s="127"/>
      <c r="G121" s="127"/>
      <c r="H121" s="127"/>
      <c r="I121" s="127"/>
      <c r="J121" s="127"/>
      <c r="K121" s="127"/>
      <c r="L121" s="127"/>
      <c r="M121" s="127"/>
      <c r="N121" s="240">
        <f>BK121</f>
        <v>0</v>
      </c>
      <c r="O121" s="231"/>
      <c r="P121" s="231"/>
      <c r="Q121" s="231"/>
      <c r="R121" s="128"/>
      <c r="T121" s="129"/>
      <c r="U121" s="126"/>
      <c r="V121" s="126"/>
      <c r="W121" s="130">
        <f>W122</f>
        <v>0</v>
      </c>
      <c r="X121" s="126"/>
      <c r="Y121" s="130">
        <f>Y122</f>
        <v>0</v>
      </c>
      <c r="Z121" s="126"/>
      <c r="AA121" s="131">
        <f>AA122</f>
        <v>0</v>
      </c>
      <c r="AR121" s="132" t="s">
        <v>82</v>
      </c>
      <c r="AT121" s="133" t="s">
        <v>74</v>
      </c>
      <c r="AU121" s="133" t="s">
        <v>75</v>
      </c>
      <c r="AY121" s="132" t="s">
        <v>128</v>
      </c>
      <c r="BK121" s="134">
        <f>BK122</f>
        <v>0</v>
      </c>
    </row>
    <row r="122" spans="2:65" s="9" customFormat="1" ht="19.899999999999999" customHeight="1" x14ac:dyDescent="0.3">
      <c r="B122" s="125"/>
      <c r="C122" s="126"/>
      <c r="D122" s="135" t="s">
        <v>102</v>
      </c>
      <c r="E122" s="135"/>
      <c r="F122" s="135"/>
      <c r="G122" s="135"/>
      <c r="H122" s="135"/>
      <c r="I122" s="135"/>
      <c r="J122" s="135"/>
      <c r="K122" s="135"/>
      <c r="L122" s="135"/>
      <c r="M122" s="135"/>
      <c r="N122" s="241">
        <f>BK122</f>
        <v>0</v>
      </c>
      <c r="O122" s="242"/>
      <c r="P122" s="242"/>
      <c r="Q122" s="242"/>
      <c r="R122" s="128"/>
      <c r="T122" s="129"/>
      <c r="U122" s="126"/>
      <c r="V122" s="126"/>
      <c r="W122" s="130">
        <f>SUM(W123:W139)</f>
        <v>0</v>
      </c>
      <c r="X122" s="126"/>
      <c r="Y122" s="130">
        <f>SUM(Y123:Y139)</f>
        <v>0</v>
      </c>
      <c r="Z122" s="126"/>
      <c r="AA122" s="131">
        <f>SUM(AA123:AA139)</f>
        <v>0</v>
      </c>
      <c r="AR122" s="132" t="s">
        <v>82</v>
      </c>
      <c r="AT122" s="133" t="s">
        <v>74</v>
      </c>
      <c r="AU122" s="133" t="s">
        <v>82</v>
      </c>
      <c r="AY122" s="132" t="s">
        <v>128</v>
      </c>
      <c r="BK122" s="134">
        <f>SUM(BK123:BK139)</f>
        <v>0</v>
      </c>
    </row>
    <row r="123" spans="2:65" s="1" customFormat="1" ht="38.25" customHeight="1" x14ac:dyDescent="0.3">
      <c r="B123" s="116"/>
      <c r="C123" s="136" t="s">
        <v>82</v>
      </c>
      <c r="D123" s="136" t="s">
        <v>129</v>
      </c>
      <c r="E123" s="137" t="s">
        <v>130</v>
      </c>
      <c r="F123" s="235" t="s">
        <v>131</v>
      </c>
      <c r="G123" s="235"/>
      <c r="H123" s="235"/>
      <c r="I123" s="235"/>
      <c r="J123" s="138" t="s">
        <v>132</v>
      </c>
      <c r="K123" s="139">
        <v>2120</v>
      </c>
      <c r="L123" s="236">
        <v>0</v>
      </c>
      <c r="M123" s="236"/>
      <c r="N123" s="237">
        <f t="shared" ref="N123:N139" si="0">ROUND(L123*K123,2)</f>
        <v>0</v>
      </c>
      <c r="O123" s="237"/>
      <c r="P123" s="237"/>
      <c r="Q123" s="237"/>
      <c r="R123" s="117"/>
      <c r="T123" s="140" t="s">
        <v>5</v>
      </c>
      <c r="U123" s="43" t="s">
        <v>40</v>
      </c>
      <c r="V123" s="35"/>
      <c r="W123" s="141">
        <f t="shared" ref="W123:W139" si="1">V123*K123</f>
        <v>0</v>
      </c>
      <c r="X123" s="141">
        <v>0</v>
      </c>
      <c r="Y123" s="141">
        <f t="shared" ref="Y123:Y139" si="2">X123*K123</f>
        <v>0</v>
      </c>
      <c r="Z123" s="141">
        <v>0</v>
      </c>
      <c r="AA123" s="142">
        <f t="shared" ref="AA123:AA139" si="3">Z123*K123</f>
        <v>0</v>
      </c>
      <c r="AR123" s="18" t="s">
        <v>133</v>
      </c>
      <c r="AT123" s="18" t="s">
        <v>129</v>
      </c>
      <c r="AU123" s="18" t="s">
        <v>90</v>
      </c>
      <c r="AY123" s="18" t="s">
        <v>128</v>
      </c>
      <c r="BE123" s="98">
        <f t="shared" ref="BE123:BE139" si="4">IF(U123="základní",N123,0)</f>
        <v>0</v>
      </c>
      <c r="BF123" s="98">
        <f t="shared" ref="BF123:BF139" si="5">IF(U123="snížená",N123,0)</f>
        <v>0</v>
      </c>
      <c r="BG123" s="98">
        <f t="shared" ref="BG123:BG139" si="6">IF(U123="zákl. přenesená",N123,0)</f>
        <v>0</v>
      </c>
      <c r="BH123" s="98">
        <f t="shared" ref="BH123:BH139" si="7">IF(U123="sníž. přenesená",N123,0)</f>
        <v>0</v>
      </c>
      <c r="BI123" s="98">
        <f t="shared" ref="BI123:BI139" si="8">IF(U123="nulová",N123,0)</f>
        <v>0</v>
      </c>
      <c r="BJ123" s="18" t="s">
        <v>82</v>
      </c>
      <c r="BK123" s="98">
        <f t="shared" ref="BK123:BK139" si="9">ROUND(L123*K123,2)</f>
        <v>0</v>
      </c>
      <c r="BL123" s="18" t="s">
        <v>133</v>
      </c>
      <c r="BM123" s="18" t="s">
        <v>134</v>
      </c>
    </row>
    <row r="124" spans="2:65" s="1" customFormat="1" ht="38.25" customHeight="1" x14ac:dyDescent="0.3">
      <c r="B124" s="116"/>
      <c r="C124" s="136" t="s">
        <v>90</v>
      </c>
      <c r="D124" s="136" t="s">
        <v>129</v>
      </c>
      <c r="E124" s="137" t="s">
        <v>135</v>
      </c>
      <c r="F124" s="235" t="s">
        <v>136</v>
      </c>
      <c r="G124" s="235"/>
      <c r="H124" s="235"/>
      <c r="I124" s="235"/>
      <c r="J124" s="138" t="s">
        <v>132</v>
      </c>
      <c r="K124" s="139">
        <v>127200</v>
      </c>
      <c r="L124" s="236">
        <v>0</v>
      </c>
      <c r="M124" s="236"/>
      <c r="N124" s="237">
        <f t="shared" si="0"/>
        <v>0</v>
      </c>
      <c r="O124" s="237"/>
      <c r="P124" s="237"/>
      <c r="Q124" s="237"/>
      <c r="R124" s="117"/>
      <c r="T124" s="140" t="s">
        <v>5</v>
      </c>
      <c r="U124" s="43" t="s">
        <v>40</v>
      </c>
      <c r="V124" s="35"/>
      <c r="W124" s="141">
        <f t="shared" si="1"/>
        <v>0</v>
      </c>
      <c r="X124" s="141">
        <v>0</v>
      </c>
      <c r="Y124" s="141">
        <f t="shared" si="2"/>
        <v>0</v>
      </c>
      <c r="Z124" s="141">
        <v>0</v>
      </c>
      <c r="AA124" s="142">
        <f t="shared" si="3"/>
        <v>0</v>
      </c>
      <c r="AR124" s="18" t="s">
        <v>133</v>
      </c>
      <c r="AT124" s="18" t="s">
        <v>129</v>
      </c>
      <c r="AU124" s="18" t="s">
        <v>90</v>
      </c>
      <c r="AY124" s="18" t="s">
        <v>128</v>
      </c>
      <c r="BE124" s="98">
        <f t="shared" si="4"/>
        <v>0</v>
      </c>
      <c r="BF124" s="98">
        <f t="shared" si="5"/>
        <v>0</v>
      </c>
      <c r="BG124" s="98">
        <f t="shared" si="6"/>
        <v>0</v>
      </c>
      <c r="BH124" s="98">
        <f t="shared" si="7"/>
        <v>0</v>
      </c>
      <c r="BI124" s="98">
        <f t="shared" si="8"/>
        <v>0</v>
      </c>
      <c r="BJ124" s="18" t="s">
        <v>82</v>
      </c>
      <c r="BK124" s="98">
        <f t="shared" si="9"/>
        <v>0</v>
      </c>
      <c r="BL124" s="18" t="s">
        <v>133</v>
      </c>
      <c r="BM124" s="18" t="s">
        <v>133</v>
      </c>
    </row>
    <row r="125" spans="2:65" s="1" customFormat="1" ht="38.25" customHeight="1" x14ac:dyDescent="0.3">
      <c r="B125" s="116"/>
      <c r="C125" s="136" t="s">
        <v>137</v>
      </c>
      <c r="D125" s="136" t="s">
        <v>129</v>
      </c>
      <c r="E125" s="137" t="s">
        <v>138</v>
      </c>
      <c r="F125" s="235" t="s">
        <v>139</v>
      </c>
      <c r="G125" s="235"/>
      <c r="H125" s="235"/>
      <c r="I125" s="235"/>
      <c r="J125" s="138" t="s">
        <v>132</v>
      </c>
      <c r="K125" s="139">
        <v>2120</v>
      </c>
      <c r="L125" s="236">
        <v>0</v>
      </c>
      <c r="M125" s="236"/>
      <c r="N125" s="237">
        <f t="shared" si="0"/>
        <v>0</v>
      </c>
      <c r="O125" s="237"/>
      <c r="P125" s="237"/>
      <c r="Q125" s="237"/>
      <c r="R125" s="117"/>
      <c r="T125" s="140" t="s">
        <v>5</v>
      </c>
      <c r="U125" s="43" t="s">
        <v>40</v>
      </c>
      <c r="V125" s="35"/>
      <c r="W125" s="141">
        <f t="shared" si="1"/>
        <v>0</v>
      </c>
      <c r="X125" s="141">
        <v>0</v>
      </c>
      <c r="Y125" s="141">
        <f t="shared" si="2"/>
        <v>0</v>
      </c>
      <c r="Z125" s="141">
        <v>0</v>
      </c>
      <c r="AA125" s="142">
        <f t="shared" si="3"/>
        <v>0</v>
      </c>
      <c r="AR125" s="18" t="s">
        <v>133</v>
      </c>
      <c r="AT125" s="18" t="s">
        <v>129</v>
      </c>
      <c r="AU125" s="18" t="s">
        <v>90</v>
      </c>
      <c r="AY125" s="18" t="s">
        <v>128</v>
      </c>
      <c r="BE125" s="98">
        <f t="shared" si="4"/>
        <v>0</v>
      </c>
      <c r="BF125" s="98">
        <f t="shared" si="5"/>
        <v>0</v>
      </c>
      <c r="BG125" s="98">
        <f t="shared" si="6"/>
        <v>0</v>
      </c>
      <c r="BH125" s="98">
        <f t="shared" si="7"/>
        <v>0</v>
      </c>
      <c r="BI125" s="98">
        <f t="shared" si="8"/>
        <v>0</v>
      </c>
      <c r="BJ125" s="18" t="s">
        <v>82</v>
      </c>
      <c r="BK125" s="98">
        <f t="shared" si="9"/>
        <v>0</v>
      </c>
      <c r="BL125" s="18" t="s">
        <v>133</v>
      </c>
      <c r="BM125" s="18" t="s">
        <v>140</v>
      </c>
    </row>
    <row r="126" spans="2:65" s="1" customFormat="1" ht="25.5" customHeight="1" x14ac:dyDescent="0.3">
      <c r="B126" s="116"/>
      <c r="C126" s="136" t="s">
        <v>133</v>
      </c>
      <c r="D126" s="136" t="s">
        <v>129</v>
      </c>
      <c r="E126" s="137" t="s">
        <v>141</v>
      </c>
      <c r="F126" s="235" t="s">
        <v>142</v>
      </c>
      <c r="G126" s="235"/>
      <c r="H126" s="235"/>
      <c r="I126" s="235"/>
      <c r="J126" s="138" t="s">
        <v>132</v>
      </c>
      <c r="K126" s="139">
        <v>1938.75</v>
      </c>
      <c r="L126" s="236">
        <v>0</v>
      </c>
      <c r="M126" s="236"/>
      <c r="N126" s="237">
        <f t="shared" si="0"/>
        <v>0</v>
      </c>
      <c r="O126" s="237"/>
      <c r="P126" s="237"/>
      <c r="Q126" s="237"/>
      <c r="R126" s="117"/>
      <c r="T126" s="140" t="s">
        <v>5</v>
      </c>
      <c r="U126" s="43" t="s">
        <v>40</v>
      </c>
      <c r="V126" s="35"/>
      <c r="W126" s="141">
        <f t="shared" si="1"/>
        <v>0</v>
      </c>
      <c r="X126" s="141">
        <v>0</v>
      </c>
      <c r="Y126" s="141">
        <f t="shared" si="2"/>
        <v>0</v>
      </c>
      <c r="Z126" s="141">
        <v>0</v>
      </c>
      <c r="AA126" s="142">
        <f t="shared" si="3"/>
        <v>0</v>
      </c>
      <c r="AR126" s="18" t="s">
        <v>133</v>
      </c>
      <c r="AT126" s="18" t="s">
        <v>129</v>
      </c>
      <c r="AU126" s="18" t="s">
        <v>90</v>
      </c>
      <c r="AY126" s="18" t="s">
        <v>128</v>
      </c>
      <c r="BE126" s="98">
        <f t="shared" si="4"/>
        <v>0</v>
      </c>
      <c r="BF126" s="98">
        <f t="shared" si="5"/>
        <v>0</v>
      </c>
      <c r="BG126" s="98">
        <f t="shared" si="6"/>
        <v>0</v>
      </c>
      <c r="BH126" s="98">
        <f t="shared" si="7"/>
        <v>0</v>
      </c>
      <c r="BI126" s="98">
        <f t="shared" si="8"/>
        <v>0</v>
      </c>
      <c r="BJ126" s="18" t="s">
        <v>82</v>
      </c>
      <c r="BK126" s="98">
        <f t="shared" si="9"/>
        <v>0</v>
      </c>
      <c r="BL126" s="18" t="s">
        <v>133</v>
      </c>
      <c r="BM126" s="18" t="s">
        <v>143</v>
      </c>
    </row>
    <row r="127" spans="2:65" s="1" customFormat="1" ht="38.25" customHeight="1" x14ac:dyDescent="0.3">
      <c r="B127" s="116"/>
      <c r="C127" s="136" t="s">
        <v>144</v>
      </c>
      <c r="D127" s="136"/>
      <c r="E127" s="137"/>
      <c r="F127" s="235"/>
      <c r="G127" s="235"/>
      <c r="H127" s="235"/>
      <c r="I127" s="235"/>
      <c r="J127" s="138"/>
      <c r="K127" s="139"/>
      <c r="L127" s="236"/>
      <c r="M127" s="236"/>
      <c r="N127" s="237"/>
      <c r="O127" s="237"/>
      <c r="P127" s="237"/>
      <c r="Q127" s="237"/>
      <c r="R127" s="117"/>
      <c r="T127" s="140" t="s">
        <v>5</v>
      </c>
      <c r="U127" s="43" t="s">
        <v>40</v>
      </c>
      <c r="V127" s="35"/>
      <c r="W127" s="141">
        <f t="shared" si="1"/>
        <v>0</v>
      </c>
      <c r="X127" s="141">
        <v>0</v>
      </c>
      <c r="Y127" s="141">
        <f t="shared" si="2"/>
        <v>0</v>
      </c>
      <c r="Z127" s="141">
        <v>0</v>
      </c>
      <c r="AA127" s="142">
        <f t="shared" si="3"/>
        <v>0</v>
      </c>
      <c r="AR127" s="18" t="s">
        <v>133</v>
      </c>
      <c r="AT127" s="18" t="s">
        <v>129</v>
      </c>
      <c r="AU127" s="18" t="s">
        <v>90</v>
      </c>
      <c r="AY127" s="18" t="s">
        <v>128</v>
      </c>
      <c r="BE127" s="98">
        <f t="shared" si="4"/>
        <v>0</v>
      </c>
      <c r="BF127" s="98">
        <f t="shared" si="5"/>
        <v>0</v>
      </c>
      <c r="BG127" s="98">
        <f t="shared" si="6"/>
        <v>0</v>
      </c>
      <c r="BH127" s="98">
        <f t="shared" si="7"/>
        <v>0</v>
      </c>
      <c r="BI127" s="98">
        <f t="shared" si="8"/>
        <v>0</v>
      </c>
      <c r="BJ127" s="18" t="s">
        <v>82</v>
      </c>
      <c r="BK127" s="98">
        <f t="shared" si="9"/>
        <v>0</v>
      </c>
      <c r="BL127" s="18" t="s">
        <v>133</v>
      </c>
      <c r="BM127" s="18" t="s">
        <v>148</v>
      </c>
    </row>
    <row r="128" spans="2:65" s="1" customFormat="1" ht="38.25" customHeight="1" x14ac:dyDescent="0.3">
      <c r="B128" s="116"/>
      <c r="C128" s="136" t="s">
        <v>140</v>
      </c>
      <c r="D128" s="136" t="s">
        <v>129</v>
      </c>
      <c r="E128" s="137" t="s">
        <v>145</v>
      </c>
      <c r="F128" s="235" t="s">
        <v>146</v>
      </c>
      <c r="G128" s="235"/>
      <c r="H128" s="235"/>
      <c r="I128" s="235"/>
      <c r="J128" s="138" t="s">
        <v>147</v>
      </c>
      <c r="K128" s="139">
        <v>75</v>
      </c>
      <c r="L128" s="236">
        <v>0</v>
      </c>
      <c r="M128" s="236"/>
      <c r="N128" s="237">
        <f t="shared" si="0"/>
        <v>0</v>
      </c>
      <c r="O128" s="237"/>
      <c r="P128" s="237"/>
      <c r="Q128" s="237"/>
      <c r="R128" s="117"/>
      <c r="T128" s="140" t="s">
        <v>5</v>
      </c>
      <c r="U128" s="43" t="s">
        <v>40</v>
      </c>
      <c r="V128" s="35"/>
      <c r="W128" s="141">
        <f t="shared" si="1"/>
        <v>0</v>
      </c>
      <c r="X128" s="141">
        <v>0</v>
      </c>
      <c r="Y128" s="141">
        <f t="shared" si="2"/>
        <v>0</v>
      </c>
      <c r="Z128" s="141">
        <v>0</v>
      </c>
      <c r="AA128" s="142">
        <f t="shared" si="3"/>
        <v>0</v>
      </c>
      <c r="AR128" s="18" t="s">
        <v>133</v>
      </c>
      <c r="AT128" s="18" t="s">
        <v>129</v>
      </c>
      <c r="AU128" s="18" t="s">
        <v>90</v>
      </c>
      <c r="AY128" s="18" t="s">
        <v>128</v>
      </c>
      <c r="BE128" s="98">
        <f t="shared" si="4"/>
        <v>0</v>
      </c>
      <c r="BF128" s="98">
        <f t="shared" si="5"/>
        <v>0</v>
      </c>
      <c r="BG128" s="98">
        <f t="shared" si="6"/>
        <v>0</v>
      </c>
      <c r="BH128" s="98">
        <f t="shared" si="7"/>
        <v>0</v>
      </c>
      <c r="BI128" s="98">
        <f t="shared" si="8"/>
        <v>0</v>
      </c>
      <c r="BJ128" s="18" t="s">
        <v>82</v>
      </c>
      <c r="BK128" s="98">
        <f t="shared" si="9"/>
        <v>0</v>
      </c>
      <c r="BL128" s="18" t="s">
        <v>133</v>
      </c>
      <c r="BM128" s="18" t="s">
        <v>149</v>
      </c>
    </row>
    <row r="129" spans="2:65" s="1" customFormat="1" ht="25.5" customHeight="1" x14ac:dyDescent="0.3">
      <c r="B129" s="116"/>
      <c r="C129" s="136" t="s">
        <v>150</v>
      </c>
      <c r="D129" s="136" t="s">
        <v>129</v>
      </c>
      <c r="E129" s="137" t="s">
        <v>151</v>
      </c>
      <c r="F129" s="235" t="s">
        <v>152</v>
      </c>
      <c r="G129" s="235"/>
      <c r="H129" s="235"/>
      <c r="I129" s="235"/>
      <c r="J129" s="138" t="s">
        <v>132</v>
      </c>
      <c r="K129" s="139">
        <v>1000</v>
      </c>
      <c r="L129" s="236">
        <v>0</v>
      </c>
      <c r="M129" s="236"/>
      <c r="N129" s="237">
        <f t="shared" si="0"/>
        <v>0</v>
      </c>
      <c r="O129" s="237"/>
      <c r="P129" s="237"/>
      <c r="Q129" s="237"/>
      <c r="R129" s="117"/>
      <c r="T129" s="140" t="s">
        <v>5</v>
      </c>
      <c r="U129" s="43" t="s">
        <v>40</v>
      </c>
      <c r="V129" s="35"/>
      <c r="W129" s="141">
        <f t="shared" si="1"/>
        <v>0</v>
      </c>
      <c r="X129" s="141">
        <v>0</v>
      </c>
      <c r="Y129" s="141">
        <f t="shared" si="2"/>
        <v>0</v>
      </c>
      <c r="Z129" s="141">
        <v>0</v>
      </c>
      <c r="AA129" s="142">
        <f t="shared" si="3"/>
        <v>0</v>
      </c>
      <c r="AR129" s="18" t="s">
        <v>133</v>
      </c>
      <c r="AT129" s="18" t="s">
        <v>129</v>
      </c>
      <c r="AU129" s="18" t="s">
        <v>90</v>
      </c>
      <c r="AY129" s="18" t="s">
        <v>128</v>
      </c>
      <c r="BE129" s="98">
        <f t="shared" si="4"/>
        <v>0</v>
      </c>
      <c r="BF129" s="98">
        <f t="shared" si="5"/>
        <v>0</v>
      </c>
      <c r="BG129" s="98">
        <f t="shared" si="6"/>
        <v>0</v>
      </c>
      <c r="BH129" s="98">
        <f t="shared" si="7"/>
        <v>0</v>
      </c>
      <c r="BI129" s="98">
        <f t="shared" si="8"/>
        <v>0</v>
      </c>
      <c r="BJ129" s="18" t="s">
        <v>82</v>
      </c>
      <c r="BK129" s="98">
        <f t="shared" si="9"/>
        <v>0</v>
      </c>
      <c r="BL129" s="18" t="s">
        <v>133</v>
      </c>
      <c r="BM129" s="18" t="s">
        <v>153</v>
      </c>
    </row>
    <row r="130" spans="2:65" s="1" customFormat="1" ht="25.5" customHeight="1" x14ac:dyDescent="0.3">
      <c r="B130" s="116"/>
      <c r="C130" s="136" t="s">
        <v>143</v>
      </c>
      <c r="D130" s="136" t="s">
        <v>129</v>
      </c>
      <c r="E130" s="137" t="s">
        <v>154</v>
      </c>
      <c r="F130" s="235" t="s">
        <v>155</v>
      </c>
      <c r="G130" s="235"/>
      <c r="H130" s="235"/>
      <c r="I130" s="235"/>
      <c r="J130" s="138" t="s">
        <v>156</v>
      </c>
      <c r="K130" s="139">
        <v>117.41500000000001</v>
      </c>
      <c r="L130" s="236">
        <v>0</v>
      </c>
      <c r="M130" s="236"/>
      <c r="N130" s="237">
        <f t="shared" si="0"/>
        <v>0</v>
      </c>
      <c r="O130" s="237"/>
      <c r="P130" s="237"/>
      <c r="Q130" s="237"/>
      <c r="R130" s="117"/>
      <c r="T130" s="140" t="s">
        <v>5</v>
      </c>
      <c r="U130" s="43" t="s">
        <v>40</v>
      </c>
      <c r="V130" s="35"/>
      <c r="W130" s="141">
        <f t="shared" si="1"/>
        <v>0</v>
      </c>
      <c r="X130" s="141">
        <v>0</v>
      </c>
      <c r="Y130" s="141">
        <f t="shared" si="2"/>
        <v>0</v>
      </c>
      <c r="Z130" s="141">
        <v>0</v>
      </c>
      <c r="AA130" s="142">
        <f t="shared" si="3"/>
        <v>0</v>
      </c>
      <c r="AR130" s="18" t="s">
        <v>133</v>
      </c>
      <c r="AT130" s="18" t="s">
        <v>129</v>
      </c>
      <c r="AU130" s="18" t="s">
        <v>90</v>
      </c>
      <c r="AY130" s="18" t="s">
        <v>128</v>
      </c>
      <c r="BE130" s="98">
        <f t="shared" si="4"/>
        <v>0</v>
      </c>
      <c r="BF130" s="98">
        <f t="shared" si="5"/>
        <v>0</v>
      </c>
      <c r="BG130" s="98">
        <f t="shared" si="6"/>
        <v>0</v>
      </c>
      <c r="BH130" s="98">
        <f t="shared" si="7"/>
        <v>0</v>
      </c>
      <c r="BI130" s="98">
        <f t="shared" si="8"/>
        <v>0</v>
      </c>
      <c r="BJ130" s="18" t="s">
        <v>82</v>
      </c>
      <c r="BK130" s="98">
        <f t="shared" si="9"/>
        <v>0</v>
      </c>
      <c r="BL130" s="18" t="s">
        <v>133</v>
      </c>
      <c r="BM130" s="18" t="s">
        <v>157</v>
      </c>
    </row>
    <row r="131" spans="2:65" s="1" customFormat="1" ht="25.5" customHeight="1" x14ac:dyDescent="0.3">
      <c r="B131" s="116"/>
      <c r="C131" s="136" t="s">
        <v>158</v>
      </c>
      <c r="D131" s="136" t="s">
        <v>129</v>
      </c>
      <c r="E131" s="137" t="s">
        <v>159</v>
      </c>
      <c r="F131" s="235" t="s">
        <v>160</v>
      </c>
      <c r="G131" s="235"/>
      <c r="H131" s="235"/>
      <c r="I131" s="235"/>
      <c r="J131" s="138" t="s">
        <v>156</v>
      </c>
      <c r="K131" s="139">
        <v>352.245</v>
      </c>
      <c r="L131" s="236">
        <v>0</v>
      </c>
      <c r="M131" s="236"/>
      <c r="N131" s="237">
        <f t="shared" si="0"/>
        <v>0</v>
      </c>
      <c r="O131" s="237"/>
      <c r="P131" s="237"/>
      <c r="Q131" s="237"/>
      <c r="R131" s="117"/>
      <c r="T131" s="140" t="s">
        <v>5</v>
      </c>
      <c r="U131" s="43" t="s">
        <v>40</v>
      </c>
      <c r="V131" s="35"/>
      <c r="W131" s="141">
        <f t="shared" si="1"/>
        <v>0</v>
      </c>
      <c r="X131" s="141">
        <v>0</v>
      </c>
      <c r="Y131" s="141">
        <f t="shared" si="2"/>
        <v>0</v>
      </c>
      <c r="Z131" s="141">
        <v>0</v>
      </c>
      <c r="AA131" s="142">
        <f t="shared" si="3"/>
        <v>0</v>
      </c>
      <c r="AR131" s="18" t="s">
        <v>133</v>
      </c>
      <c r="AT131" s="18" t="s">
        <v>129</v>
      </c>
      <c r="AU131" s="18" t="s">
        <v>90</v>
      </c>
      <c r="AY131" s="18" t="s">
        <v>128</v>
      </c>
      <c r="BE131" s="98">
        <f t="shared" si="4"/>
        <v>0</v>
      </c>
      <c r="BF131" s="98">
        <f t="shared" si="5"/>
        <v>0</v>
      </c>
      <c r="BG131" s="98">
        <f t="shared" si="6"/>
        <v>0</v>
      </c>
      <c r="BH131" s="98">
        <f t="shared" si="7"/>
        <v>0</v>
      </c>
      <c r="BI131" s="98">
        <f t="shared" si="8"/>
        <v>0</v>
      </c>
      <c r="BJ131" s="18" t="s">
        <v>82</v>
      </c>
      <c r="BK131" s="98">
        <f t="shared" si="9"/>
        <v>0</v>
      </c>
      <c r="BL131" s="18" t="s">
        <v>133</v>
      </c>
      <c r="BM131" s="18" t="s">
        <v>161</v>
      </c>
    </row>
    <row r="132" spans="2:65" s="1" customFormat="1" ht="25.5" customHeight="1" x14ac:dyDescent="0.3">
      <c r="B132" s="116"/>
      <c r="C132" s="136" t="s">
        <v>148</v>
      </c>
      <c r="D132" s="136" t="s">
        <v>129</v>
      </c>
      <c r="E132" s="137" t="s">
        <v>162</v>
      </c>
      <c r="F132" s="235" t="s">
        <v>163</v>
      </c>
      <c r="G132" s="235"/>
      <c r="H132" s="235"/>
      <c r="I132" s="235"/>
      <c r="J132" s="138" t="s">
        <v>156</v>
      </c>
      <c r="K132" s="139">
        <v>117.41500000000001</v>
      </c>
      <c r="L132" s="236">
        <v>0</v>
      </c>
      <c r="M132" s="236"/>
      <c r="N132" s="237">
        <f t="shared" si="0"/>
        <v>0</v>
      </c>
      <c r="O132" s="237"/>
      <c r="P132" s="237"/>
      <c r="Q132" s="237"/>
      <c r="R132" s="117"/>
      <c r="T132" s="140" t="s">
        <v>5</v>
      </c>
      <c r="U132" s="43" t="s">
        <v>40</v>
      </c>
      <c r="V132" s="35"/>
      <c r="W132" s="141">
        <f t="shared" si="1"/>
        <v>0</v>
      </c>
      <c r="X132" s="141">
        <v>0</v>
      </c>
      <c r="Y132" s="141">
        <f t="shared" si="2"/>
        <v>0</v>
      </c>
      <c r="Z132" s="141">
        <v>0</v>
      </c>
      <c r="AA132" s="142">
        <f t="shared" si="3"/>
        <v>0</v>
      </c>
      <c r="AR132" s="18" t="s">
        <v>133</v>
      </c>
      <c r="AT132" s="18" t="s">
        <v>129</v>
      </c>
      <c r="AU132" s="18" t="s">
        <v>90</v>
      </c>
      <c r="AY132" s="18" t="s">
        <v>128</v>
      </c>
      <c r="BE132" s="98">
        <f t="shared" si="4"/>
        <v>0</v>
      </c>
      <c r="BF132" s="98">
        <f t="shared" si="5"/>
        <v>0</v>
      </c>
      <c r="BG132" s="98">
        <f t="shared" si="6"/>
        <v>0</v>
      </c>
      <c r="BH132" s="98">
        <f t="shared" si="7"/>
        <v>0</v>
      </c>
      <c r="BI132" s="98">
        <f t="shared" si="8"/>
        <v>0</v>
      </c>
      <c r="BJ132" s="18" t="s">
        <v>82</v>
      </c>
      <c r="BK132" s="98">
        <f t="shared" si="9"/>
        <v>0</v>
      </c>
      <c r="BL132" s="18" t="s">
        <v>133</v>
      </c>
      <c r="BM132" s="18" t="s">
        <v>164</v>
      </c>
    </row>
    <row r="133" spans="2:65" s="1" customFormat="1" ht="25.5" customHeight="1" x14ac:dyDescent="0.3">
      <c r="B133" s="116"/>
      <c r="C133" s="136" t="s">
        <v>165</v>
      </c>
      <c r="D133" s="136" t="s">
        <v>129</v>
      </c>
      <c r="E133" s="137" t="s">
        <v>166</v>
      </c>
      <c r="F133" s="235" t="s">
        <v>167</v>
      </c>
      <c r="G133" s="235"/>
      <c r="H133" s="235"/>
      <c r="I133" s="235"/>
      <c r="J133" s="138" t="s">
        <v>156</v>
      </c>
      <c r="K133" s="139">
        <v>1291.6790000000001</v>
      </c>
      <c r="L133" s="236">
        <v>0</v>
      </c>
      <c r="M133" s="236"/>
      <c r="N133" s="237">
        <f t="shared" si="0"/>
        <v>0</v>
      </c>
      <c r="O133" s="237"/>
      <c r="P133" s="237"/>
      <c r="Q133" s="237"/>
      <c r="R133" s="117"/>
      <c r="T133" s="140" t="s">
        <v>5</v>
      </c>
      <c r="U133" s="43" t="s">
        <v>40</v>
      </c>
      <c r="V133" s="35"/>
      <c r="W133" s="141">
        <f t="shared" si="1"/>
        <v>0</v>
      </c>
      <c r="X133" s="141">
        <v>0</v>
      </c>
      <c r="Y133" s="141">
        <f t="shared" si="2"/>
        <v>0</v>
      </c>
      <c r="Z133" s="141">
        <v>0</v>
      </c>
      <c r="AA133" s="142">
        <f t="shared" si="3"/>
        <v>0</v>
      </c>
      <c r="AR133" s="18" t="s">
        <v>133</v>
      </c>
      <c r="AT133" s="18" t="s">
        <v>129</v>
      </c>
      <c r="AU133" s="18" t="s">
        <v>90</v>
      </c>
      <c r="AY133" s="18" t="s">
        <v>128</v>
      </c>
      <c r="BE133" s="98">
        <f t="shared" si="4"/>
        <v>0</v>
      </c>
      <c r="BF133" s="98">
        <f t="shared" si="5"/>
        <v>0</v>
      </c>
      <c r="BG133" s="98">
        <f t="shared" si="6"/>
        <v>0</v>
      </c>
      <c r="BH133" s="98">
        <f t="shared" si="7"/>
        <v>0</v>
      </c>
      <c r="BI133" s="98">
        <f t="shared" si="8"/>
        <v>0</v>
      </c>
      <c r="BJ133" s="18" t="s">
        <v>82</v>
      </c>
      <c r="BK133" s="98">
        <f t="shared" si="9"/>
        <v>0</v>
      </c>
      <c r="BL133" s="18" t="s">
        <v>133</v>
      </c>
      <c r="BM133" s="18" t="s">
        <v>168</v>
      </c>
    </row>
    <row r="134" spans="2:65" s="1" customFormat="1" ht="25.5" customHeight="1" x14ac:dyDescent="0.3">
      <c r="B134" s="116"/>
      <c r="C134" s="136" t="s">
        <v>153</v>
      </c>
      <c r="D134" s="136" t="s">
        <v>129</v>
      </c>
      <c r="E134" s="137" t="s">
        <v>169</v>
      </c>
      <c r="F134" s="235" t="s">
        <v>170</v>
      </c>
      <c r="G134" s="235"/>
      <c r="H134" s="235"/>
      <c r="I134" s="235"/>
      <c r="J134" s="138" t="s">
        <v>156</v>
      </c>
      <c r="K134" s="139">
        <v>117.41500000000001</v>
      </c>
      <c r="L134" s="236">
        <v>0</v>
      </c>
      <c r="M134" s="236"/>
      <c r="N134" s="237">
        <f t="shared" si="0"/>
        <v>0</v>
      </c>
      <c r="O134" s="237"/>
      <c r="P134" s="237"/>
      <c r="Q134" s="237"/>
      <c r="R134" s="117"/>
      <c r="T134" s="140" t="s">
        <v>5</v>
      </c>
      <c r="U134" s="43" t="s">
        <v>40</v>
      </c>
      <c r="V134" s="35"/>
      <c r="W134" s="141">
        <f t="shared" si="1"/>
        <v>0</v>
      </c>
      <c r="X134" s="141">
        <v>0</v>
      </c>
      <c r="Y134" s="141">
        <f t="shared" si="2"/>
        <v>0</v>
      </c>
      <c r="Z134" s="141">
        <v>0</v>
      </c>
      <c r="AA134" s="142">
        <f t="shared" si="3"/>
        <v>0</v>
      </c>
      <c r="AR134" s="18" t="s">
        <v>133</v>
      </c>
      <c r="AT134" s="18" t="s">
        <v>129</v>
      </c>
      <c r="AU134" s="18" t="s">
        <v>90</v>
      </c>
      <c r="AY134" s="18" t="s">
        <v>128</v>
      </c>
      <c r="BE134" s="98">
        <f t="shared" si="4"/>
        <v>0</v>
      </c>
      <c r="BF134" s="98">
        <f t="shared" si="5"/>
        <v>0</v>
      </c>
      <c r="BG134" s="98">
        <f t="shared" si="6"/>
        <v>0</v>
      </c>
      <c r="BH134" s="98">
        <f t="shared" si="7"/>
        <v>0</v>
      </c>
      <c r="BI134" s="98">
        <f t="shared" si="8"/>
        <v>0</v>
      </c>
      <c r="BJ134" s="18" t="s">
        <v>82</v>
      </c>
      <c r="BK134" s="98">
        <f t="shared" si="9"/>
        <v>0</v>
      </c>
      <c r="BL134" s="18" t="s">
        <v>133</v>
      </c>
      <c r="BM134" s="18" t="s">
        <v>171</v>
      </c>
    </row>
    <row r="135" spans="2:65" s="1" customFormat="1" ht="25.5" customHeight="1" x14ac:dyDescent="0.3">
      <c r="B135" s="116"/>
      <c r="C135" s="136" t="s">
        <v>172</v>
      </c>
      <c r="D135" s="136" t="s">
        <v>129</v>
      </c>
      <c r="E135" s="137" t="s">
        <v>173</v>
      </c>
      <c r="F135" s="235" t="s">
        <v>174</v>
      </c>
      <c r="G135" s="235"/>
      <c r="H135" s="235"/>
      <c r="I135" s="235"/>
      <c r="J135" s="138" t="s">
        <v>156</v>
      </c>
      <c r="K135" s="139">
        <v>1056.7349999999999</v>
      </c>
      <c r="L135" s="236">
        <v>0</v>
      </c>
      <c r="M135" s="236"/>
      <c r="N135" s="237">
        <f t="shared" si="0"/>
        <v>0</v>
      </c>
      <c r="O135" s="237"/>
      <c r="P135" s="237"/>
      <c r="Q135" s="237"/>
      <c r="R135" s="117"/>
      <c r="T135" s="140" t="s">
        <v>5</v>
      </c>
      <c r="U135" s="43" t="s">
        <v>40</v>
      </c>
      <c r="V135" s="35"/>
      <c r="W135" s="141">
        <f t="shared" si="1"/>
        <v>0</v>
      </c>
      <c r="X135" s="141">
        <v>0</v>
      </c>
      <c r="Y135" s="141">
        <f t="shared" si="2"/>
        <v>0</v>
      </c>
      <c r="Z135" s="141">
        <v>0</v>
      </c>
      <c r="AA135" s="142">
        <f t="shared" si="3"/>
        <v>0</v>
      </c>
      <c r="AR135" s="18" t="s">
        <v>133</v>
      </c>
      <c r="AT135" s="18" t="s">
        <v>129</v>
      </c>
      <c r="AU135" s="18" t="s">
        <v>90</v>
      </c>
      <c r="AY135" s="18" t="s">
        <v>128</v>
      </c>
      <c r="BE135" s="98">
        <f t="shared" si="4"/>
        <v>0</v>
      </c>
      <c r="BF135" s="98">
        <f t="shared" si="5"/>
        <v>0</v>
      </c>
      <c r="BG135" s="98">
        <f t="shared" si="6"/>
        <v>0</v>
      </c>
      <c r="BH135" s="98">
        <f t="shared" si="7"/>
        <v>0</v>
      </c>
      <c r="BI135" s="98">
        <f t="shared" si="8"/>
        <v>0</v>
      </c>
      <c r="BJ135" s="18" t="s">
        <v>82</v>
      </c>
      <c r="BK135" s="98">
        <f t="shared" si="9"/>
        <v>0</v>
      </c>
      <c r="BL135" s="18" t="s">
        <v>133</v>
      </c>
      <c r="BM135" s="18" t="s">
        <v>175</v>
      </c>
    </row>
    <row r="136" spans="2:65" s="1" customFormat="1" ht="25.5" customHeight="1" x14ac:dyDescent="0.3">
      <c r="B136" s="116"/>
      <c r="C136" s="136" t="s">
        <v>157</v>
      </c>
      <c r="D136" s="136" t="s">
        <v>129</v>
      </c>
      <c r="E136" s="137" t="s">
        <v>176</v>
      </c>
      <c r="F136" s="235" t="s">
        <v>177</v>
      </c>
      <c r="G136" s="235"/>
      <c r="H136" s="235"/>
      <c r="I136" s="235"/>
      <c r="J136" s="138" t="s">
        <v>156</v>
      </c>
      <c r="K136" s="139">
        <v>71.281999999999996</v>
      </c>
      <c r="L136" s="236">
        <v>0</v>
      </c>
      <c r="M136" s="236"/>
      <c r="N136" s="237">
        <f t="shared" si="0"/>
        <v>0</v>
      </c>
      <c r="O136" s="237"/>
      <c r="P136" s="237"/>
      <c r="Q136" s="237"/>
      <c r="R136" s="117"/>
      <c r="T136" s="140" t="s">
        <v>5</v>
      </c>
      <c r="U136" s="43" t="s">
        <v>40</v>
      </c>
      <c r="V136" s="35"/>
      <c r="W136" s="141">
        <f t="shared" si="1"/>
        <v>0</v>
      </c>
      <c r="X136" s="141">
        <v>0</v>
      </c>
      <c r="Y136" s="141">
        <f t="shared" si="2"/>
        <v>0</v>
      </c>
      <c r="Z136" s="141">
        <v>0</v>
      </c>
      <c r="AA136" s="142">
        <f t="shared" si="3"/>
        <v>0</v>
      </c>
      <c r="AR136" s="18" t="s">
        <v>133</v>
      </c>
      <c r="AT136" s="18" t="s">
        <v>129</v>
      </c>
      <c r="AU136" s="18" t="s">
        <v>90</v>
      </c>
      <c r="AY136" s="18" t="s">
        <v>128</v>
      </c>
      <c r="BE136" s="98">
        <f t="shared" si="4"/>
        <v>0</v>
      </c>
      <c r="BF136" s="98">
        <f t="shared" si="5"/>
        <v>0</v>
      </c>
      <c r="BG136" s="98">
        <f t="shared" si="6"/>
        <v>0</v>
      </c>
      <c r="BH136" s="98">
        <f t="shared" si="7"/>
        <v>0</v>
      </c>
      <c r="BI136" s="98">
        <f t="shared" si="8"/>
        <v>0</v>
      </c>
      <c r="BJ136" s="18" t="s">
        <v>82</v>
      </c>
      <c r="BK136" s="98">
        <f t="shared" si="9"/>
        <v>0</v>
      </c>
      <c r="BL136" s="18" t="s">
        <v>133</v>
      </c>
      <c r="BM136" s="18" t="s">
        <v>178</v>
      </c>
    </row>
    <row r="137" spans="2:65" s="1" customFormat="1" ht="25.5" customHeight="1" x14ac:dyDescent="0.3">
      <c r="B137" s="116"/>
      <c r="C137" s="136" t="s">
        <v>11</v>
      </c>
      <c r="D137" s="136" t="s">
        <v>129</v>
      </c>
      <c r="E137" s="137" t="s">
        <v>179</v>
      </c>
      <c r="F137" s="235" t="s">
        <v>180</v>
      </c>
      <c r="G137" s="235"/>
      <c r="H137" s="235"/>
      <c r="I137" s="235"/>
      <c r="J137" s="138" t="s">
        <v>156</v>
      </c>
      <c r="K137" s="139">
        <v>4.0250000000000004</v>
      </c>
      <c r="L137" s="236">
        <v>0</v>
      </c>
      <c r="M137" s="236"/>
      <c r="N137" s="237">
        <f t="shared" si="0"/>
        <v>0</v>
      </c>
      <c r="O137" s="237"/>
      <c r="P137" s="237"/>
      <c r="Q137" s="237"/>
      <c r="R137" s="117"/>
      <c r="T137" s="140" t="s">
        <v>5</v>
      </c>
      <c r="U137" s="43" t="s">
        <v>40</v>
      </c>
      <c r="V137" s="35"/>
      <c r="W137" s="141">
        <f t="shared" si="1"/>
        <v>0</v>
      </c>
      <c r="X137" s="141">
        <v>0</v>
      </c>
      <c r="Y137" s="141">
        <f t="shared" si="2"/>
        <v>0</v>
      </c>
      <c r="Z137" s="141">
        <v>0</v>
      </c>
      <c r="AA137" s="142">
        <f t="shared" si="3"/>
        <v>0</v>
      </c>
      <c r="AR137" s="18" t="s">
        <v>133</v>
      </c>
      <c r="AT137" s="18" t="s">
        <v>129</v>
      </c>
      <c r="AU137" s="18" t="s">
        <v>90</v>
      </c>
      <c r="AY137" s="18" t="s">
        <v>128</v>
      </c>
      <c r="BE137" s="98">
        <f t="shared" si="4"/>
        <v>0</v>
      </c>
      <c r="BF137" s="98">
        <f t="shared" si="5"/>
        <v>0</v>
      </c>
      <c r="BG137" s="98">
        <f t="shared" si="6"/>
        <v>0</v>
      </c>
      <c r="BH137" s="98">
        <f t="shared" si="7"/>
        <v>0</v>
      </c>
      <c r="BI137" s="98">
        <f t="shared" si="8"/>
        <v>0</v>
      </c>
      <c r="BJ137" s="18" t="s">
        <v>82</v>
      </c>
      <c r="BK137" s="98">
        <f t="shared" si="9"/>
        <v>0</v>
      </c>
      <c r="BL137" s="18" t="s">
        <v>133</v>
      </c>
      <c r="BM137" s="18" t="s">
        <v>181</v>
      </c>
    </row>
    <row r="138" spans="2:65" s="1" customFormat="1" ht="25.5" customHeight="1" x14ac:dyDescent="0.3">
      <c r="B138" s="116"/>
      <c r="C138" s="136" t="s">
        <v>161</v>
      </c>
      <c r="D138" s="136" t="s">
        <v>129</v>
      </c>
      <c r="E138" s="137" t="s">
        <v>182</v>
      </c>
      <c r="F138" s="235" t="s">
        <v>183</v>
      </c>
      <c r="G138" s="235"/>
      <c r="H138" s="235"/>
      <c r="I138" s="235"/>
      <c r="J138" s="138" t="s">
        <v>156</v>
      </c>
      <c r="K138" s="139">
        <v>31.995000000000001</v>
      </c>
      <c r="L138" s="236">
        <v>0</v>
      </c>
      <c r="M138" s="236"/>
      <c r="N138" s="237">
        <f t="shared" si="0"/>
        <v>0</v>
      </c>
      <c r="O138" s="237"/>
      <c r="P138" s="237"/>
      <c r="Q138" s="237"/>
      <c r="R138" s="117"/>
      <c r="T138" s="140" t="s">
        <v>5</v>
      </c>
      <c r="U138" s="43" t="s">
        <v>40</v>
      </c>
      <c r="V138" s="35"/>
      <c r="W138" s="141">
        <f t="shared" si="1"/>
        <v>0</v>
      </c>
      <c r="X138" s="141">
        <v>0</v>
      </c>
      <c r="Y138" s="141">
        <f t="shared" si="2"/>
        <v>0</v>
      </c>
      <c r="Z138" s="141">
        <v>0</v>
      </c>
      <c r="AA138" s="142">
        <f t="shared" si="3"/>
        <v>0</v>
      </c>
      <c r="AR138" s="18" t="s">
        <v>133</v>
      </c>
      <c r="AT138" s="18" t="s">
        <v>129</v>
      </c>
      <c r="AU138" s="18" t="s">
        <v>90</v>
      </c>
      <c r="AY138" s="18" t="s">
        <v>128</v>
      </c>
      <c r="BE138" s="98">
        <f t="shared" si="4"/>
        <v>0</v>
      </c>
      <c r="BF138" s="98">
        <f t="shared" si="5"/>
        <v>0</v>
      </c>
      <c r="BG138" s="98">
        <f t="shared" si="6"/>
        <v>0</v>
      </c>
      <c r="BH138" s="98">
        <f t="shared" si="7"/>
        <v>0</v>
      </c>
      <c r="BI138" s="98">
        <f t="shared" si="8"/>
        <v>0</v>
      </c>
      <c r="BJ138" s="18" t="s">
        <v>82</v>
      </c>
      <c r="BK138" s="98">
        <f t="shared" si="9"/>
        <v>0</v>
      </c>
      <c r="BL138" s="18" t="s">
        <v>133</v>
      </c>
      <c r="BM138" s="18" t="s">
        <v>184</v>
      </c>
    </row>
    <row r="139" spans="2:65" s="1" customFormat="1" ht="25.5" customHeight="1" x14ac:dyDescent="0.3">
      <c r="B139" s="116"/>
      <c r="C139" s="136" t="s">
        <v>185</v>
      </c>
      <c r="D139" s="136" t="s">
        <v>129</v>
      </c>
      <c r="E139" s="137" t="s">
        <v>186</v>
      </c>
      <c r="F139" s="235" t="s">
        <v>187</v>
      </c>
      <c r="G139" s="235"/>
      <c r="H139" s="235"/>
      <c r="I139" s="235"/>
      <c r="J139" s="138" t="s">
        <v>156</v>
      </c>
      <c r="K139" s="139">
        <v>10.106999999999999</v>
      </c>
      <c r="L139" s="236">
        <v>0</v>
      </c>
      <c r="M139" s="236"/>
      <c r="N139" s="237">
        <f t="shared" si="0"/>
        <v>0</v>
      </c>
      <c r="O139" s="237"/>
      <c r="P139" s="237"/>
      <c r="Q139" s="237"/>
      <c r="R139" s="117"/>
      <c r="T139" s="140" t="s">
        <v>5</v>
      </c>
      <c r="U139" s="43" t="s">
        <v>40</v>
      </c>
      <c r="V139" s="35"/>
      <c r="W139" s="141">
        <f t="shared" si="1"/>
        <v>0</v>
      </c>
      <c r="X139" s="141">
        <v>0</v>
      </c>
      <c r="Y139" s="141">
        <f t="shared" si="2"/>
        <v>0</v>
      </c>
      <c r="Z139" s="141">
        <v>0</v>
      </c>
      <c r="AA139" s="142">
        <f t="shared" si="3"/>
        <v>0</v>
      </c>
      <c r="AR139" s="18" t="s">
        <v>133</v>
      </c>
      <c r="AT139" s="18" t="s">
        <v>129</v>
      </c>
      <c r="AU139" s="18" t="s">
        <v>90</v>
      </c>
      <c r="AY139" s="18" t="s">
        <v>128</v>
      </c>
      <c r="BE139" s="98">
        <f t="shared" si="4"/>
        <v>0</v>
      </c>
      <c r="BF139" s="98">
        <f t="shared" si="5"/>
        <v>0</v>
      </c>
      <c r="BG139" s="98">
        <f t="shared" si="6"/>
        <v>0</v>
      </c>
      <c r="BH139" s="98">
        <f t="shared" si="7"/>
        <v>0</v>
      </c>
      <c r="BI139" s="98">
        <f t="shared" si="8"/>
        <v>0</v>
      </c>
      <c r="BJ139" s="18" t="s">
        <v>82</v>
      </c>
      <c r="BK139" s="98">
        <f t="shared" si="9"/>
        <v>0</v>
      </c>
      <c r="BL139" s="18" t="s">
        <v>133</v>
      </c>
      <c r="BM139" s="18" t="s">
        <v>188</v>
      </c>
    </row>
    <row r="140" spans="2:65" s="9" customFormat="1" ht="37.35" customHeight="1" x14ac:dyDescent="0.35">
      <c r="B140" s="125"/>
      <c r="C140" s="126"/>
      <c r="D140" s="127" t="s">
        <v>103</v>
      </c>
      <c r="E140" s="127"/>
      <c r="F140" s="127"/>
      <c r="G140" s="127"/>
      <c r="H140" s="127"/>
      <c r="I140" s="127"/>
      <c r="J140" s="127"/>
      <c r="K140" s="127"/>
      <c r="L140" s="245"/>
      <c r="M140" s="245"/>
      <c r="N140" s="243">
        <f>BK140</f>
        <v>0</v>
      </c>
      <c r="O140" s="244"/>
      <c r="P140" s="244"/>
      <c r="Q140" s="244"/>
      <c r="R140" s="128"/>
      <c r="T140" s="129"/>
      <c r="U140" s="126"/>
      <c r="V140" s="126"/>
      <c r="W140" s="130">
        <f>W141+W150+W157+W163+W173+W175</f>
        <v>0</v>
      </c>
      <c r="X140" s="126"/>
      <c r="Y140" s="130">
        <f>Y141+Y150+Y157+Y163+Y173+Y175</f>
        <v>0.23499999999999999</v>
      </c>
      <c r="Z140" s="126"/>
      <c r="AA140" s="131">
        <f>AA141+AA150+AA157+AA163+AA173+AA175</f>
        <v>0</v>
      </c>
      <c r="AR140" s="132" t="s">
        <v>90</v>
      </c>
      <c r="AT140" s="133" t="s">
        <v>74</v>
      </c>
      <c r="AU140" s="133" t="s">
        <v>75</v>
      </c>
      <c r="AY140" s="132" t="s">
        <v>128</v>
      </c>
      <c r="BK140" s="134">
        <f>BK141+BK150+BK157+BK163+BK173+BK175</f>
        <v>0</v>
      </c>
    </row>
    <row r="141" spans="2:65" s="9" customFormat="1" ht="19.899999999999999" customHeight="1" x14ac:dyDescent="0.3">
      <c r="B141" s="125"/>
      <c r="C141" s="126"/>
      <c r="D141" s="135" t="s">
        <v>104</v>
      </c>
      <c r="E141" s="135"/>
      <c r="F141" s="135"/>
      <c r="G141" s="135"/>
      <c r="H141" s="135"/>
      <c r="I141" s="135"/>
      <c r="J141" s="135"/>
      <c r="K141" s="135"/>
      <c r="L141" s="245"/>
      <c r="M141" s="245"/>
      <c r="N141" s="241">
        <f>BK141</f>
        <v>0</v>
      </c>
      <c r="O141" s="242"/>
      <c r="P141" s="242"/>
      <c r="Q141" s="242"/>
      <c r="R141" s="128"/>
      <c r="T141" s="129"/>
      <c r="U141" s="126"/>
      <c r="V141" s="126"/>
      <c r="W141" s="130">
        <f>SUM(W142:W149)</f>
        <v>0</v>
      </c>
      <c r="X141" s="126"/>
      <c r="Y141" s="130">
        <f>SUM(Y142:Y149)</f>
        <v>0</v>
      </c>
      <c r="Z141" s="126"/>
      <c r="AA141" s="131">
        <f>SUM(AA142:AA149)</f>
        <v>0</v>
      </c>
      <c r="AR141" s="132" t="s">
        <v>90</v>
      </c>
      <c r="AT141" s="133" t="s">
        <v>74</v>
      </c>
      <c r="AU141" s="133" t="s">
        <v>82</v>
      </c>
      <c r="AY141" s="132" t="s">
        <v>128</v>
      </c>
      <c r="BK141" s="134">
        <f>SUM(BK142:BK149)</f>
        <v>0</v>
      </c>
    </row>
    <row r="142" spans="2:65" s="1" customFormat="1" ht="25.5" customHeight="1" x14ac:dyDescent="0.3">
      <c r="B142" s="116"/>
      <c r="C142" s="136" t="s">
        <v>164</v>
      </c>
      <c r="D142" s="136" t="s">
        <v>129</v>
      </c>
      <c r="E142" s="137" t="s">
        <v>189</v>
      </c>
      <c r="F142" s="235" t="s">
        <v>190</v>
      </c>
      <c r="G142" s="235"/>
      <c r="H142" s="235"/>
      <c r="I142" s="235"/>
      <c r="J142" s="138" t="s">
        <v>132</v>
      </c>
      <c r="K142" s="139">
        <v>1953.2</v>
      </c>
      <c r="L142" s="236">
        <v>0</v>
      </c>
      <c r="M142" s="236"/>
      <c r="N142" s="237">
        <f t="shared" ref="N142:N149" si="10">ROUND(L142*K142,2)</f>
        <v>0</v>
      </c>
      <c r="O142" s="237"/>
      <c r="P142" s="237"/>
      <c r="Q142" s="237"/>
      <c r="R142" s="117"/>
      <c r="T142" s="140" t="s">
        <v>5</v>
      </c>
      <c r="U142" s="43" t="s">
        <v>40</v>
      </c>
      <c r="V142" s="35"/>
      <c r="W142" s="141">
        <f t="shared" ref="W142:W149" si="11">V142*K142</f>
        <v>0</v>
      </c>
      <c r="X142" s="141">
        <v>0</v>
      </c>
      <c r="Y142" s="141">
        <f t="shared" ref="Y142:Y149" si="12">X142*K142</f>
        <v>0</v>
      </c>
      <c r="Z142" s="141">
        <v>0</v>
      </c>
      <c r="AA142" s="142">
        <f t="shared" ref="AA142:AA149" si="13">Z142*K142</f>
        <v>0</v>
      </c>
      <c r="AR142" s="18" t="s">
        <v>161</v>
      </c>
      <c r="AT142" s="18" t="s">
        <v>129</v>
      </c>
      <c r="AU142" s="18" t="s">
        <v>90</v>
      </c>
      <c r="AY142" s="18" t="s">
        <v>128</v>
      </c>
      <c r="BE142" s="98">
        <f t="shared" ref="BE142:BE149" si="14">IF(U142="základní",N142,0)</f>
        <v>0</v>
      </c>
      <c r="BF142" s="98">
        <f t="shared" ref="BF142:BF149" si="15">IF(U142="snížená",N142,0)</f>
        <v>0</v>
      </c>
      <c r="BG142" s="98">
        <f t="shared" ref="BG142:BG149" si="16">IF(U142="zákl. přenesená",N142,0)</f>
        <v>0</v>
      </c>
      <c r="BH142" s="98">
        <f t="shared" ref="BH142:BH149" si="17">IF(U142="sníž. přenesená",N142,0)</f>
        <v>0</v>
      </c>
      <c r="BI142" s="98">
        <f t="shared" ref="BI142:BI149" si="18">IF(U142="nulová",N142,0)</f>
        <v>0</v>
      </c>
      <c r="BJ142" s="18" t="s">
        <v>82</v>
      </c>
      <c r="BK142" s="98">
        <f t="shared" ref="BK142:BK149" si="19">ROUND(L142*K142,2)</f>
        <v>0</v>
      </c>
      <c r="BL142" s="18" t="s">
        <v>161</v>
      </c>
      <c r="BM142" s="18" t="s">
        <v>191</v>
      </c>
    </row>
    <row r="143" spans="2:65" s="1" customFormat="1" ht="25.5" customHeight="1" x14ac:dyDescent="0.3">
      <c r="B143" s="116"/>
      <c r="C143" s="136" t="s">
        <v>192</v>
      </c>
      <c r="D143" s="136" t="s">
        <v>129</v>
      </c>
      <c r="E143" s="137" t="s">
        <v>193</v>
      </c>
      <c r="F143" s="235" t="s">
        <v>194</v>
      </c>
      <c r="G143" s="235"/>
      <c r="H143" s="235"/>
      <c r="I143" s="235"/>
      <c r="J143" s="138" t="s">
        <v>132</v>
      </c>
      <c r="K143" s="139">
        <v>1953.2</v>
      </c>
      <c r="L143" s="236">
        <v>0</v>
      </c>
      <c r="M143" s="236"/>
      <c r="N143" s="237">
        <f t="shared" si="10"/>
        <v>0</v>
      </c>
      <c r="O143" s="237"/>
      <c r="P143" s="237"/>
      <c r="Q143" s="237"/>
      <c r="R143" s="117"/>
      <c r="T143" s="140" t="s">
        <v>5</v>
      </c>
      <c r="U143" s="43" t="s">
        <v>40</v>
      </c>
      <c r="V143" s="35"/>
      <c r="W143" s="141">
        <f t="shared" si="11"/>
        <v>0</v>
      </c>
      <c r="X143" s="141">
        <v>0</v>
      </c>
      <c r="Y143" s="141">
        <f t="shared" si="12"/>
        <v>0</v>
      </c>
      <c r="Z143" s="141">
        <v>0</v>
      </c>
      <c r="AA143" s="142">
        <f t="shared" si="13"/>
        <v>0</v>
      </c>
      <c r="AR143" s="18" t="s">
        <v>161</v>
      </c>
      <c r="AT143" s="18" t="s">
        <v>129</v>
      </c>
      <c r="AU143" s="18" t="s">
        <v>90</v>
      </c>
      <c r="AY143" s="18" t="s">
        <v>128</v>
      </c>
      <c r="BE143" s="98">
        <f t="shared" si="14"/>
        <v>0</v>
      </c>
      <c r="BF143" s="98">
        <f t="shared" si="15"/>
        <v>0</v>
      </c>
      <c r="BG143" s="98">
        <f t="shared" si="16"/>
        <v>0</v>
      </c>
      <c r="BH143" s="98">
        <f t="shared" si="17"/>
        <v>0</v>
      </c>
      <c r="BI143" s="98">
        <f t="shared" si="18"/>
        <v>0</v>
      </c>
      <c r="BJ143" s="18" t="s">
        <v>82</v>
      </c>
      <c r="BK143" s="98">
        <f t="shared" si="19"/>
        <v>0</v>
      </c>
      <c r="BL143" s="18" t="s">
        <v>161</v>
      </c>
      <c r="BM143" s="18" t="s">
        <v>195</v>
      </c>
    </row>
    <row r="144" spans="2:65" s="1" customFormat="1" ht="25.5" customHeight="1" x14ac:dyDescent="0.3">
      <c r="B144" s="116"/>
      <c r="C144" s="136" t="s">
        <v>168</v>
      </c>
      <c r="D144" s="136" t="s">
        <v>129</v>
      </c>
      <c r="E144" s="137" t="s">
        <v>196</v>
      </c>
      <c r="F144" s="235" t="s">
        <v>197</v>
      </c>
      <c r="G144" s="235"/>
      <c r="H144" s="235"/>
      <c r="I144" s="235"/>
      <c r="J144" s="138" t="s">
        <v>132</v>
      </c>
      <c r="K144" s="139">
        <v>1964.2</v>
      </c>
      <c r="L144" s="236">
        <v>0</v>
      </c>
      <c r="M144" s="236"/>
      <c r="N144" s="237">
        <f t="shared" si="10"/>
        <v>0</v>
      </c>
      <c r="O144" s="237"/>
      <c r="P144" s="237"/>
      <c r="Q144" s="237"/>
      <c r="R144" s="117"/>
      <c r="T144" s="140" t="s">
        <v>5</v>
      </c>
      <c r="U144" s="43" t="s">
        <v>40</v>
      </c>
      <c r="V144" s="35"/>
      <c r="W144" s="141">
        <f t="shared" si="11"/>
        <v>0</v>
      </c>
      <c r="X144" s="141">
        <v>0</v>
      </c>
      <c r="Y144" s="141">
        <f t="shared" si="12"/>
        <v>0</v>
      </c>
      <c r="Z144" s="141">
        <v>0</v>
      </c>
      <c r="AA144" s="142">
        <f t="shared" si="13"/>
        <v>0</v>
      </c>
      <c r="AR144" s="18" t="s">
        <v>161</v>
      </c>
      <c r="AT144" s="18" t="s">
        <v>129</v>
      </c>
      <c r="AU144" s="18" t="s">
        <v>90</v>
      </c>
      <c r="AY144" s="18" t="s">
        <v>128</v>
      </c>
      <c r="BE144" s="98">
        <f t="shared" si="14"/>
        <v>0</v>
      </c>
      <c r="BF144" s="98">
        <f t="shared" si="15"/>
        <v>0</v>
      </c>
      <c r="BG144" s="98">
        <f t="shared" si="16"/>
        <v>0</v>
      </c>
      <c r="BH144" s="98">
        <f t="shared" si="17"/>
        <v>0</v>
      </c>
      <c r="BI144" s="98">
        <f t="shared" si="18"/>
        <v>0</v>
      </c>
      <c r="BJ144" s="18" t="s">
        <v>82</v>
      </c>
      <c r="BK144" s="98">
        <f t="shared" si="19"/>
        <v>0</v>
      </c>
      <c r="BL144" s="18" t="s">
        <v>161</v>
      </c>
      <c r="BM144" s="18" t="s">
        <v>198</v>
      </c>
    </row>
    <row r="145" spans="2:65" s="1" customFormat="1" ht="25.5" customHeight="1" x14ac:dyDescent="0.3">
      <c r="B145" s="116"/>
      <c r="C145" s="143" t="s">
        <v>10</v>
      </c>
      <c r="D145" s="143" t="s">
        <v>199</v>
      </c>
      <c r="E145" s="144" t="s">
        <v>200</v>
      </c>
      <c r="F145" s="246" t="s">
        <v>201</v>
      </c>
      <c r="G145" s="246"/>
      <c r="H145" s="246"/>
      <c r="I145" s="246"/>
      <c r="J145" s="145" t="s">
        <v>132</v>
      </c>
      <c r="K145" s="146">
        <v>2258.83</v>
      </c>
      <c r="L145" s="236">
        <v>0</v>
      </c>
      <c r="M145" s="236"/>
      <c r="N145" s="247">
        <f t="shared" si="10"/>
        <v>0</v>
      </c>
      <c r="O145" s="237"/>
      <c r="P145" s="237"/>
      <c r="Q145" s="237"/>
      <c r="R145" s="117"/>
      <c r="T145" s="140" t="s">
        <v>5</v>
      </c>
      <c r="U145" s="43" t="s">
        <v>40</v>
      </c>
      <c r="V145" s="35"/>
      <c r="W145" s="141">
        <f t="shared" si="11"/>
        <v>0</v>
      </c>
      <c r="X145" s="141">
        <v>0</v>
      </c>
      <c r="Y145" s="141">
        <f t="shared" si="12"/>
        <v>0</v>
      </c>
      <c r="Z145" s="141">
        <v>0</v>
      </c>
      <c r="AA145" s="142">
        <f t="shared" si="13"/>
        <v>0</v>
      </c>
      <c r="AR145" s="18" t="s">
        <v>188</v>
      </c>
      <c r="AT145" s="18" t="s">
        <v>199</v>
      </c>
      <c r="AU145" s="18" t="s">
        <v>90</v>
      </c>
      <c r="AY145" s="18" t="s">
        <v>128</v>
      </c>
      <c r="BE145" s="98">
        <f t="shared" si="14"/>
        <v>0</v>
      </c>
      <c r="BF145" s="98">
        <f t="shared" si="15"/>
        <v>0</v>
      </c>
      <c r="BG145" s="98">
        <f t="shared" si="16"/>
        <v>0</v>
      </c>
      <c r="BH145" s="98">
        <f t="shared" si="17"/>
        <v>0</v>
      </c>
      <c r="BI145" s="98">
        <f t="shared" si="18"/>
        <v>0</v>
      </c>
      <c r="BJ145" s="18" t="s">
        <v>82</v>
      </c>
      <c r="BK145" s="98">
        <f t="shared" si="19"/>
        <v>0</v>
      </c>
      <c r="BL145" s="18" t="s">
        <v>161</v>
      </c>
      <c r="BM145" s="18" t="s">
        <v>202</v>
      </c>
    </row>
    <row r="146" spans="2:65" s="1" customFormat="1" ht="16.5" customHeight="1" x14ac:dyDescent="0.3">
      <c r="B146" s="116"/>
      <c r="C146" s="143" t="s">
        <v>171</v>
      </c>
      <c r="D146" s="143" t="s">
        <v>199</v>
      </c>
      <c r="E146" s="144" t="s">
        <v>203</v>
      </c>
      <c r="F146" s="246" t="s">
        <v>204</v>
      </c>
      <c r="G146" s="246"/>
      <c r="H146" s="246"/>
      <c r="I146" s="246"/>
      <c r="J146" s="145" t="s">
        <v>205</v>
      </c>
      <c r="K146" s="146">
        <v>9820</v>
      </c>
      <c r="L146" s="236">
        <v>0</v>
      </c>
      <c r="M146" s="236"/>
      <c r="N146" s="247">
        <f t="shared" si="10"/>
        <v>0</v>
      </c>
      <c r="O146" s="237"/>
      <c r="P146" s="237"/>
      <c r="Q146" s="237"/>
      <c r="R146" s="117"/>
      <c r="T146" s="140" t="s">
        <v>5</v>
      </c>
      <c r="U146" s="43" t="s">
        <v>40</v>
      </c>
      <c r="V146" s="35"/>
      <c r="W146" s="141">
        <f t="shared" si="11"/>
        <v>0</v>
      </c>
      <c r="X146" s="141">
        <v>0</v>
      </c>
      <c r="Y146" s="141">
        <f t="shared" si="12"/>
        <v>0</v>
      </c>
      <c r="Z146" s="141">
        <v>0</v>
      </c>
      <c r="AA146" s="142">
        <f t="shared" si="13"/>
        <v>0</v>
      </c>
      <c r="AR146" s="18" t="s">
        <v>188</v>
      </c>
      <c r="AT146" s="18" t="s">
        <v>199</v>
      </c>
      <c r="AU146" s="18" t="s">
        <v>90</v>
      </c>
      <c r="AY146" s="18" t="s">
        <v>128</v>
      </c>
      <c r="BE146" s="98">
        <f t="shared" si="14"/>
        <v>0</v>
      </c>
      <c r="BF146" s="98">
        <f t="shared" si="15"/>
        <v>0</v>
      </c>
      <c r="BG146" s="98">
        <f t="shared" si="16"/>
        <v>0</v>
      </c>
      <c r="BH146" s="98">
        <f t="shared" si="17"/>
        <v>0</v>
      </c>
      <c r="BI146" s="98">
        <f t="shared" si="18"/>
        <v>0</v>
      </c>
      <c r="BJ146" s="18" t="s">
        <v>82</v>
      </c>
      <c r="BK146" s="98">
        <f t="shared" si="19"/>
        <v>0</v>
      </c>
      <c r="BL146" s="18" t="s">
        <v>161</v>
      </c>
      <c r="BM146" s="18" t="s">
        <v>206</v>
      </c>
    </row>
    <row r="147" spans="2:65" s="1" customFormat="1" ht="25.5" customHeight="1" x14ac:dyDescent="0.3">
      <c r="B147" s="116"/>
      <c r="C147" s="136" t="s">
        <v>207</v>
      </c>
      <c r="D147" s="136" t="s">
        <v>129</v>
      </c>
      <c r="E147" s="137" t="s">
        <v>208</v>
      </c>
      <c r="F147" s="235" t="s">
        <v>209</v>
      </c>
      <c r="G147" s="235"/>
      <c r="H147" s="235"/>
      <c r="I147" s="235"/>
      <c r="J147" s="138" t="s">
        <v>132</v>
      </c>
      <c r="K147" s="139">
        <v>1964.2</v>
      </c>
      <c r="L147" s="236">
        <v>0</v>
      </c>
      <c r="M147" s="236"/>
      <c r="N147" s="237">
        <f t="shared" si="10"/>
        <v>0</v>
      </c>
      <c r="O147" s="237"/>
      <c r="P147" s="237"/>
      <c r="Q147" s="237"/>
      <c r="R147" s="117"/>
      <c r="T147" s="140" t="s">
        <v>5</v>
      </c>
      <c r="U147" s="43" t="s">
        <v>40</v>
      </c>
      <c r="V147" s="35"/>
      <c r="W147" s="141">
        <f t="shared" si="11"/>
        <v>0</v>
      </c>
      <c r="X147" s="141">
        <v>0</v>
      </c>
      <c r="Y147" s="141">
        <f t="shared" si="12"/>
        <v>0</v>
      </c>
      <c r="Z147" s="141">
        <v>0</v>
      </c>
      <c r="AA147" s="142">
        <f t="shared" si="13"/>
        <v>0</v>
      </c>
      <c r="AR147" s="18" t="s">
        <v>161</v>
      </c>
      <c r="AT147" s="18" t="s">
        <v>129</v>
      </c>
      <c r="AU147" s="18" t="s">
        <v>90</v>
      </c>
      <c r="AY147" s="18" t="s">
        <v>128</v>
      </c>
      <c r="BE147" s="98">
        <f t="shared" si="14"/>
        <v>0</v>
      </c>
      <c r="BF147" s="98">
        <f t="shared" si="15"/>
        <v>0</v>
      </c>
      <c r="BG147" s="98">
        <f t="shared" si="16"/>
        <v>0</v>
      </c>
      <c r="BH147" s="98">
        <f t="shared" si="17"/>
        <v>0</v>
      </c>
      <c r="BI147" s="98">
        <f t="shared" si="18"/>
        <v>0</v>
      </c>
      <c r="BJ147" s="18" t="s">
        <v>82</v>
      </c>
      <c r="BK147" s="98">
        <f t="shared" si="19"/>
        <v>0</v>
      </c>
      <c r="BL147" s="18" t="s">
        <v>161</v>
      </c>
      <c r="BM147" s="18" t="s">
        <v>210</v>
      </c>
    </row>
    <row r="148" spans="2:65" s="1" customFormat="1" ht="25.5" customHeight="1" x14ac:dyDescent="0.3">
      <c r="B148" s="116"/>
      <c r="C148" s="143" t="s">
        <v>175</v>
      </c>
      <c r="D148" s="143" t="s">
        <v>199</v>
      </c>
      <c r="E148" s="144" t="s">
        <v>211</v>
      </c>
      <c r="F148" s="246" t="s">
        <v>212</v>
      </c>
      <c r="G148" s="246"/>
      <c r="H148" s="246"/>
      <c r="I148" s="246"/>
      <c r="J148" s="145" t="s">
        <v>132</v>
      </c>
      <c r="K148" s="146">
        <v>2522.41</v>
      </c>
      <c r="L148" s="236">
        <v>0</v>
      </c>
      <c r="M148" s="236"/>
      <c r="N148" s="247">
        <f t="shared" si="10"/>
        <v>0</v>
      </c>
      <c r="O148" s="237"/>
      <c r="P148" s="237"/>
      <c r="Q148" s="237"/>
      <c r="R148" s="117"/>
      <c r="T148" s="140" t="s">
        <v>5</v>
      </c>
      <c r="U148" s="43" t="s">
        <v>40</v>
      </c>
      <c r="V148" s="35"/>
      <c r="W148" s="141">
        <f t="shared" si="11"/>
        <v>0</v>
      </c>
      <c r="X148" s="141">
        <v>0</v>
      </c>
      <c r="Y148" s="141">
        <f t="shared" si="12"/>
        <v>0</v>
      </c>
      <c r="Z148" s="141">
        <v>0</v>
      </c>
      <c r="AA148" s="142">
        <f t="shared" si="13"/>
        <v>0</v>
      </c>
      <c r="AR148" s="18" t="s">
        <v>188</v>
      </c>
      <c r="AT148" s="18" t="s">
        <v>199</v>
      </c>
      <c r="AU148" s="18" t="s">
        <v>90</v>
      </c>
      <c r="AY148" s="18" t="s">
        <v>128</v>
      </c>
      <c r="BE148" s="98">
        <f t="shared" si="14"/>
        <v>0</v>
      </c>
      <c r="BF148" s="98">
        <f t="shared" si="15"/>
        <v>0</v>
      </c>
      <c r="BG148" s="98">
        <f t="shared" si="16"/>
        <v>0</v>
      </c>
      <c r="BH148" s="98">
        <f t="shared" si="17"/>
        <v>0</v>
      </c>
      <c r="BI148" s="98">
        <f t="shared" si="18"/>
        <v>0</v>
      </c>
      <c r="BJ148" s="18" t="s">
        <v>82</v>
      </c>
      <c r="BK148" s="98">
        <f t="shared" si="19"/>
        <v>0</v>
      </c>
      <c r="BL148" s="18" t="s">
        <v>161</v>
      </c>
      <c r="BM148" s="18" t="s">
        <v>213</v>
      </c>
    </row>
    <row r="149" spans="2:65" s="1" customFormat="1" ht="25.5" customHeight="1" x14ac:dyDescent="0.3">
      <c r="B149" s="116"/>
      <c r="C149" s="136" t="s">
        <v>214</v>
      </c>
      <c r="D149" s="136" t="s">
        <v>129</v>
      </c>
      <c r="E149" s="137" t="s">
        <v>215</v>
      </c>
      <c r="F149" s="235" t="s">
        <v>216</v>
      </c>
      <c r="G149" s="235"/>
      <c r="H149" s="235"/>
      <c r="I149" s="235"/>
      <c r="J149" s="138" t="s">
        <v>217</v>
      </c>
      <c r="K149" s="147">
        <v>0</v>
      </c>
      <c r="L149" s="236">
        <v>0</v>
      </c>
      <c r="M149" s="236"/>
      <c r="N149" s="237">
        <f t="shared" si="10"/>
        <v>0</v>
      </c>
      <c r="O149" s="237"/>
      <c r="P149" s="237"/>
      <c r="Q149" s="237"/>
      <c r="R149" s="117"/>
      <c r="T149" s="140" t="s">
        <v>5</v>
      </c>
      <c r="U149" s="43" t="s">
        <v>40</v>
      </c>
      <c r="V149" s="35"/>
      <c r="W149" s="141">
        <f t="shared" si="11"/>
        <v>0</v>
      </c>
      <c r="X149" s="141">
        <v>0</v>
      </c>
      <c r="Y149" s="141">
        <f t="shared" si="12"/>
        <v>0</v>
      </c>
      <c r="Z149" s="141">
        <v>0</v>
      </c>
      <c r="AA149" s="142">
        <f t="shared" si="13"/>
        <v>0</v>
      </c>
      <c r="AR149" s="18" t="s">
        <v>161</v>
      </c>
      <c r="AT149" s="18" t="s">
        <v>129</v>
      </c>
      <c r="AU149" s="18" t="s">
        <v>90</v>
      </c>
      <c r="AY149" s="18" t="s">
        <v>128</v>
      </c>
      <c r="BE149" s="98">
        <f t="shared" si="14"/>
        <v>0</v>
      </c>
      <c r="BF149" s="98">
        <f t="shared" si="15"/>
        <v>0</v>
      </c>
      <c r="BG149" s="98">
        <f t="shared" si="16"/>
        <v>0</v>
      </c>
      <c r="BH149" s="98">
        <f t="shared" si="17"/>
        <v>0</v>
      </c>
      <c r="BI149" s="98">
        <f t="shared" si="18"/>
        <v>0</v>
      </c>
      <c r="BJ149" s="18" t="s">
        <v>82</v>
      </c>
      <c r="BK149" s="98">
        <f t="shared" si="19"/>
        <v>0</v>
      </c>
      <c r="BL149" s="18" t="s">
        <v>161</v>
      </c>
      <c r="BM149" s="18" t="s">
        <v>218</v>
      </c>
    </row>
    <row r="150" spans="2:65" s="9" customFormat="1" ht="29.85" customHeight="1" x14ac:dyDescent="0.3">
      <c r="B150" s="125"/>
      <c r="C150" s="126"/>
      <c r="D150" s="135" t="s">
        <v>105</v>
      </c>
      <c r="E150" s="135"/>
      <c r="F150" s="135"/>
      <c r="G150" s="135"/>
      <c r="H150" s="135"/>
      <c r="I150" s="135"/>
      <c r="J150" s="135"/>
      <c r="K150" s="135"/>
      <c r="L150" s="245"/>
      <c r="M150" s="245"/>
      <c r="N150" s="248">
        <f>BK150</f>
        <v>0</v>
      </c>
      <c r="O150" s="249"/>
      <c r="P150" s="249"/>
      <c r="Q150" s="249"/>
      <c r="R150" s="128"/>
      <c r="T150" s="129"/>
      <c r="U150" s="126"/>
      <c r="V150" s="126"/>
      <c r="W150" s="130">
        <f>SUM(W151:W156)</f>
        <v>0</v>
      </c>
      <c r="X150" s="126"/>
      <c r="Y150" s="130">
        <f>SUM(Y151:Y156)</f>
        <v>0</v>
      </c>
      <c r="Z150" s="126"/>
      <c r="AA150" s="131">
        <f>SUM(AA151:AA156)</f>
        <v>0</v>
      </c>
      <c r="AR150" s="132" t="s">
        <v>90</v>
      </c>
      <c r="AT150" s="133" t="s">
        <v>74</v>
      </c>
      <c r="AU150" s="133" t="s">
        <v>82</v>
      </c>
      <c r="AY150" s="132" t="s">
        <v>128</v>
      </c>
      <c r="BK150" s="134">
        <f>SUM(BK151:BK156)</f>
        <v>0</v>
      </c>
    </row>
    <row r="151" spans="2:65" s="1" customFormat="1" ht="25.5" customHeight="1" x14ac:dyDescent="0.3">
      <c r="B151" s="116"/>
      <c r="C151" s="136" t="s">
        <v>178</v>
      </c>
      <c r="D151" s="136" t="s">
        <v>129</v>
      </c>
      <c r="E151" s="137" t="s">
        <v>219</v>
      </c>
      <c r="F151" s="235" t="s">
        <v>220</v>
      </c>
      <c r="G151" s="235"/>
      <c r="H151" s="235"/>
      <c r="I151" s="235"/>
      <c r="J151" s="138" t="s">
        <v>132</v>
      </c>
      <c r="K151" s="139">
        <v>1953.2</v>
      </c>
      <c r="L151" s="236">
        <v>0</v>
      </c>
      <c r="M151" s="236"/>
      <c r="N151" s="237">
        <f t="shared" ref="N151:N156" si="20">ROUND(L151*K151,2)</f>
        <v>0</v>
      </c>
      <c r="O151" s="237"/>
      <c r="P151" s="237"/>
      <c r="Q151" s="237"/>
      <c r="R151" s="117"/>
      <c r="T151" s="140" t="s">
        <v>5</v>
      </c>
      <c r="U151" s="43" t="s">
        <v>40</v>
      </c>
      <c r="V151" s="35"/>
      <c r="W151" s="141">
        <f t="shared" ref="W151:W156" si="21">V151*K151</f>
        <v>0</v>
      </c>
      <c r="X151" s="141">
        <v>0</v>
      </c>
      <c r="Y151" s="141">
        <f t="shared" ref="Y151:Y156" si="22">X151*K151</f>
        <v>0</v>
      </c>
      <c r="Z151" s="141">
        <v>0</v>
      </c>
      <c r="AA151" s="142">
        <f t="shared" ref="AA151:AA156" si="23">Z151*K151</f>
        <v>0</v>
      </c>
      <c r="AR151" s="18" t="s">
        <v>161</v>
      </c>
      <c r="AT151" s="18" t="s">
        <v>129</v>
      </c>
      <c r="AU151" s="18" t="s">
        <v>90</v>
      </c>
      <c r="AY151" s="18" t="s">
        <v>128</v>
      </c>
      <c r="BE151" s="98">
        <f t="shared" ref="BE151:BE156" si="24">IF(U151="základní",N151,0)</f>
        <v>0</v>
      </c>
      <c r="BF151" s="98">
        <f t="shared" ref="BF151:BF156" si="25">IF(U151="snížená",N151,0)</f>
        <v>0</v>
      </c>
      <c r="BG151" s="98">
        <f t="shared" ref="BG151:BG156" si="26">IF(U151="zákl. přenesená",N151,0)</f>
        <v>0</v>
      </c>
      <c r="BH151" s="98">
        <f t="shared" ref="BH151:BH156" si="27">IF(U151="sníž. přenesená",N151,0)</f>
        <v>0</v>
      </c>
      <c r="BI151" s="98">
        <f t="shared" ref="BI151:BI156" si="28">IF(U151="nulová",N151,0)</f>
        <v>0</v>
      </c>
      <c r="BJ151" s="18" t="s">
        <v>82</v>
      </c>
      <c r="BK151" s="98">
        <f t="shared" ref="BK151:BK156" si="29">ROUND(L151*K151,2)</f>
        <v>0</v>
      </c>
      <c r="BL151" s="18" t="s">
        <v>161</v>
      </c>
      <c r="BM151" s="18" t="s">
        <v>221</v>
      </c>
    </row>
    <row r="152" spans="2:65" s="1" customFormat="1" ht="38.25" customHeight="1" x14ac:dyDescent="0.3">
      <c r="B152" s="116"/>
      <c r="C152" s="136" t="s">
        <v>222</v>
      </c>
      <c r="D152" s="136" t="s">
        <v>129</v>
      </c>
      <c r="E152" s="137" t="s">
        <v>223</v>
      </c>
      <c r="F152" s="235" t="s">
        <v>224</v>
      </c>
      <c r="G152" s="235"/>
      <c r="H152" s="235"/>
      <c r="I152" s="235"/>
      <c r="J152" s="138" t="s">
        <v>132</v>
      </c>
      <c r="K152" s="139">
        <v>1953.2</v>
      </c>
      <c r="L152" s="236">
        <v>0</v>
      </c>
      <c r="M152" s="236"/>
      <c r="N152" s="237">
        <f t="shared" si="20"/>
        <v>0</v>
      </c>
      <c r="O152" s="237"/>
      <c r="P152" s="237"/>
      <c r="Q152" s="237"/>
      <c r="R152" s="117"/>
      <c r="T152" s="140" t="s">
        <v>5</v>
      </c>
      <c r="U152" s="43" t="s">
        <v>40</v>
      </c>
      <c r="V152" s="35"/>
      <c r="W152" s="141">
        <f t="shared" si="21"/>
        <v>0</v>
      </c>
      <c r="X152" s="141">
        <v>0</v>
      </c>
      <c r="Y152" s="141">
        <f t="shared" si="22"/>
        <v>0</v>
      </c>
      <c r="Z152" s="141">
        <v>0</v>
      </c>
      <c r="AA152" s="142">
        <f t="shared" si="23"/>
        <v>0</v>
      </c>
      <c r="AR152" s="18" t="s">
        <v>161</v>
      </c>
      <c r="AT152" s="18" t="s">
        <v>129</v>
      </c>
      <c r="AU152" s="18" t="s">
        <v>90</v>
      </c>
      <c r="AY152" s="18" t="s">
        <v>128</v>
      </c>
      <c r="BE152" s="98">
        <f t="shared" si="24"/>
        <v>0</v>
      </c>
      <c r="BF152" s="98">
        <f t="shared" si="25"/>
        <v>0</v>
      </c>
      <c r="BG152" s="98">
        <f t="shared" si="26"/>
        <v>0</v>
      </c>
      <c r="BH152" s="98">
        <f t="shared" si="27"/>
        <v>0</v>
      </c>
      <c r="BI152" s="98">
        <f t="shared" si="28"/>
        <v>0</v>
      </c>
      <c r="BJ152" s="18" t="s">
        <v>82</v>
      </c>
      <c r="BK152" s="98">
        <f t="shared" si="29"/>
        <v>0</v>
      </c>
      <c r="BL152" s="18" t="s">
        <v>161</v>
      </c>
      <c r="BM152" s="18" t="s">
        <v>225</v>
      </c>
    </row>
    <row r="153" spans="2:65" s="1" customFormat="1" ht="38.25" customHeight="1" x14ac:dyDescent="0.3">
      <c r="B153" s="116"/>
      <c r="C153" s="136" t="s">
        <v>181</v>
      </c>
      <c r="D153" s="136" t="s">
        <v>129</v>
      </c>
      <c r="E153" s="137" t="s">
        <v>226</v>
      </c>
      <c r="F153" s="235" t="s">
        <v>227</v>
      </c>
      <c r="G153" s="235"/>
      <c r="H153" s="235"/>
      <c r="I153" s="235"/>
      <c r="J153" s="138" t="s">
        <v>132</v>
      </c>
      <c r="K153" s="139">
        <v>1953.2</v>
      </c>
      <c r="L153" s="236">
        <v>0</v>
      </c>
      <c r="M153" s="236"/>
      <c r="N153" s="237">
        <f t="shared" si="20"/>
        <v>0</v>
      </c>
      <c r="O153" s="237"/>
      <c r="P153" s="237"/>
      <c r="Q153" s="237"/>
      <c r="R153" s="117"/>
      <c r="T153" s="140" t="s">
        <v>5</v>
      </c>
      <c r="U153" s="43" t="s">
        <v>40</v>
      </c>
      <c r="V153" s="35"/>
      <c r="W153" s="141">
        <f t="shared" si="21"/>
        <v>0</v>
      </c>
      <c r="X153" s="141">
        <v>0</v>
      </c>
      <c r="Y153" s="141">
        <f t="shared" si="22"/>
        <v>0</v>
      </c>
      <c r="Z153" s="141">
        <v>0</v>
      </c>
      <c r="AA153" s="142">
        <f t="shared" si="23"/>
        <v>0</v>
      </c>
      <c r="AR153" s="18" t="s">
        <v>161</v>
      </c>
      <c r="AT153" s="18" t="s">
        <v>129</v>
      </c>
      <c r="AU153" s="18" t="s">
        <v>90</v>
      </c>
      <c r="AY153" s="18" t="s">
        <v>128</v>
      </c>
      <c r="BE153" s="98">
        <f t="shared" si="24"/>
        <v>0</v>
      </c>
      <c r="BF153" s="98">
        <f t="shared" si="25"/>
        <v>0</v>
      </c>
      <c r="BG153" s="98">
        <f t="shared" si="26"/>
        <v>0</v>
      </c>
      <c r="BH153" s="98">
        <f t="shared" si="27"/>
        <v>0</v>
      </c>
      <c r="BI153" s="98">
        <f t="shared" si="28"/>
        <v>0</v>
      </c>
      <c r="BJ153" s="18" t="s">
        <v>82</v>
      </c>
      <c r="BK153" s="98">
        <f t="shared" si="29"/>
        <v>0</v>
      </c>
      <c r="BL153" s="18" t="s">
        <v>161</v>
      </c>
      <c r="BM153" s="18" t="s">
        <v>228</v>
      </c>
    </row>
    <row r="154" spans="2:65" s="1" customFormat="1" ht="16.5" customHeight="1" x14ac:dyDescent="0.3">
      <c r="B154" s="116"/>
      <c r="C154" s="143" t="s">
        <v>229</v>
      </c>
      <c r="D154" s="143" t="s">
        <v>199</v>
      </c>
      <c r="E154" s="144" t="s">
        <v>230</v>
      </c>
      <c r="F154" s="246" t="s">
        <v>231</v>
      </c>
      <c r="G154" s="246"/>
      <c r="H154" s="246"/>
      <c r="I154" s="246"/>
      <c r="J154" s="145" t="s">
        <v>132</v>
      </c>
      <c r="K154" s="146">
        <v>2032.1089999999999</v>
      </c>
      <c r="L154" s="236">
        <v>0</v>
      </c>
      <c r="M154" s="236"/>
      <c r="N154" s="247">
        <f t="shared" si="20"/>
        <v>0</v>
      </c>
      <c r="O154" s="237"/>
      <c r="P154" s="237"/>
      <c r="Q154" s="237"/>
      <c r="R154" s="117"/>
      <c r="T154" s="140" t="s">
        <v>5</v>
      </c>
      <c r="U154" s="43" t="s">
        <v>40</v>
      </c>
      <c r="V154" s="35"/>
      <c r="W154" s="141">
        <f t="shared" si="21"/>
        <v>0</v>
      </c>
      <c r="X154" s="141">
        <v>0</v>
      </c>
      <c r="Y154" s="141">
        <f t="shared" si="22"/>
        <v>0</v>
      </c>
      <c r="Z154" s="141">
        <v>0</v>
      </c>
      <c r="AA154" s="142">
        <f t="shared" si="23"/>
        <v>0</v>
      </c>
      <c r="AR154" s="18" t="s">
        <v>188</v>
      </c>
      <c r="AT154" s="18" t="s">
        <v>199</v>
      </c>
      <c r="AU154" s="18" t="s">
        <v>90</v>
      </c>
      <c r="AY154" s="18" t="s">
        <v>128</v>
      </c>
      <c r="BE154" s="98">
        <f t="shared" si="24"/>
        <v>0</v>
      </c>
      <c r="BF154" s="98">
        <f t="shared" si="25"/>
        <v>0</v>
      </c>
      <c r="BG154" s="98">
        <f t="shared" si="26"/>
        <v>0</v>
      </c>
      <c r="BH154" s="98">
        <f t="shared" si="27"/>
        <v>0</v>
      </c>
      <c r="BI154" s="98">
        <f t="shared" si="28"/>
        <v>0</v>
      </c>
      <c r="BJ154" s="18" t="s">
        <v>82</v>
      </c>
      <c r="BK154" s="98">
        <f t="shared" si="29"/>
        <v>0</v>
      </c>
      <c r="BL154" s="18" t="s">
        <v>161</v>
      </c>
      <c r="BM154" s="18" t="s">
        <v>232</v>
      </c>
    </row>
    <row r="155" spans="2:65" s="1" customFormat="1" ht="25.5" customHeight="1" x14ac:dyDescent="0.3">
      <c r="B155" s="116"/>
      <c r="C155" s="136" t="s">
        <v>184</v>
      </c>
      <c r="D155" s="136" t="s">
        <v>129</v>
      </c>
      <c r="E155" s="137" t="s">
        <v>233</v>
      </c>
      <c r="F155" s="235" t="s">
        <v>234</v>
      </c>
      <c r="G155" s="235"/>
      <c r="H155" s="235"/>
      <c r="I155" s="235"/>
      <c r="J155" s="138" t="s">
        <v>132</v>
      </c>
      <c r="K155" s="139">
        <v>1953.2</v>
      </c>
      <c r="L155" s="236">
        <v>0</v>
      </c>
      <c r="M155" s="236"/>
      <c r="N155" s="237">
        <f t="shared" si="20"/>
        <v>0</v>
      </c>
      <c r="O155" s="237"/>
      <c r="P155" s="237"/>
      <c r="Q155" s="237"/>
      <c r="R155" s="117"/>
      <c r="T155" s="140" t="s">
        <v>5</v>
      </c>
      <c r="U155" s="43" t="s">
        <v>40</v>
      </c>
      <c r="V155" s="35"/>
      <c r="W155" s="141">
        <f t="shared" si="21"/>
        <v>0</v>
      </c>
      <c r="X155" s="141">
        <v>0</v>
      </c>
      <c r="Y155" s="141">
        <f t="shared" si="22"/>
        <v>0</v>
      </c>
      <c r="Z155" s="141">
        <v>0</v>
      </c>
      <c r="AA155" s="142">
        <f t="shared" si="23"/>
        <v>0</v>
      </c>
      <c r="AR155" s="18" t="s">
        <v>161</v>
      </c>
      <c r="AT155" s="18" t="s">
        <v>129</v>
      </c>
      <c r="AU155" s="18" t="s">
        <v>90</v>
      </c>
      <c r="AY155" s="18" t="s">
        <v>128</v>
      </c>
      <c r="BE155" s="98">
        <f t="shared" si="24"/>
        <v>0</v>
      </c>
      <c r="BF155" s="98">
        <f t="shared" si="25"/>
        <v>0</v>
      </c>
      <c r="BG155" s="98">
        <f t="shared" si="26"/>
        <v>0</v>
      </c>
      <c r="BH155" s="98">
        <f t="shared" si="27"/>
        <v>0</v>
      </c>
      <c r="BI155" s="98">
        <f t="shared" si="28"/>
        <v>0</v>
      </c>
      <c r="BJ155" s="18" t="s">
        <v>82</v>
      </c>
      <c r="BK155" s="98">
        <f t="shared" si="29"/>
        <v>0</v>
      </c>
      <c r="BL155" s="18" t="s">
        <v>161</v>
      </c>
      <c r="BM155" s="18" t="s">
        <v>235</v>
      </c>
    </row>
    <row r="156" spans="2:65" s="1" customFormat="1" ht="25.5" customHeight="1" x14ac:dyDescent="0.3">
      <c r="B156" s="116"/>
      <c r="C156" s="136" t="s">
        <v>236</v>
      </c>
      <c r="D156" s="136" t="s">
        <v>129</v>
      </c>
      <c r="E156" s="137" t="s">
        <v>237</v>
      </c>
      <c r="F156" s="235" t="s">
        <v>238</v>
      </c>
      <c r="G156" s="235"/>
      <c r="H156" s="235"/>
      <c r="I156" s="235"/>
      <c r="J156" s="138" t="s">
        <v>217</v>
      </c>
      <c r="K156" s="147">
        <v>0</v>
      </c>
      <c r="L156" s="236">
        <v>0</v>
      </c>
      <c r="M156" s="236"/>
      <c r="N156" s="237">
        <f t="shared" si="20"/>
        <v>0</v>
      </c>
      <c r="O156" s="237"/>
      <c r="P156" s="237"/>
      <c r="Q156" s="237"/>
      <c r="R156" s="117"/>
      <c r="T156" s="140" t="s">
        <v>5</v>
      </c>
      <c r="U156" s="43" t="s">
        <v>40</v>
      </c>
      <c r="V156" s="35"/>
      <c r="W156" s="141">
        <f t="shared" si="21"/>
        <v>0</v>
      </c>
      <c r="X156" s="141">
        <v>0</v>
      </c>
      <c r="Y156" s="141">
        <f t="shared" si="22"/>
        <v>0</v>
      </c>
      <c r="Z156" s="141">
        <v>0</v>
      </c>
      <c r="AA156" s="142">
        <f t="shared" si="23"/>
        <v>0</v>
      </c>
      <c r="AR156" s="18" t="s">
        <v>161</v>
      </c>
      <c r="AT156" s="18" t="s">
        <v>129</v>
      </c>
      <c r="AU156" s="18" t="s">
        <v>90</v>
      </c>
      <c r="AY156" s="18" t="s">
        <v>128</v>
      </c>
      <c r="BE156" s="98">
        <f t="shared" si="24"/>
        <v>0</v>
      </c>
      <c r="BF156" s="98">
        <f t="shared" si="25"/>
        <v>0</v>
      </c>
      <c r="BG156" s="98">
        <f t="shared" si="26"/>
        <v>0</v>
      </c>
      <c r="BH156" s="98">
        <f t="shared" si="27"/>
        <v>0</v>
      </c>
      <c r="BI156" s="98">
        <f t="shared" si="28"/>
        <v>0</v>
      </c>
      <c r="BJ156" s="18" t="s">
        <v>82</v>
      </c>
      <c r="BK156" s="98">
        <f t="shared" si="29"/>
        <v>0</v>
      </c>
      <c r="BL156" s="18" t="s">
        <v>161</v>
      </c>
      <c r="BM156" s="18" t="s">
        <v>239</v>
      </c>
    </row>
    <row r="157" spans="2:65" s="9" customFormat="1" ht="29.85" customHeight="1" x14ac:dyDescent="0.3">
      <c r="B157" s="125"/>
      <c r="C157" s="126"/>
      <c r="D157" s="135" t="s">
        <v>106</v>
      </c>
      <c r="E157" s="135"/>
      <c r="F157" s="135"/>
      <c r="G157" s="135"/>
      <c r="H157" s="135"/>
      <c r="I157" s="135"/>
      <c r="J157" s="135"/>
      <c r="K157" s="135"/>
      <c r="L157" s="245"/>
      <c r="M157" s="245"/>
      <c r="N157" s="248">
        <f>BK157</f>
        <v>0</v>
      </c>
      <c r="O157" s="249"/>
      <c r="P157" s="249"/>
      <c r="Q157" s="249"/>
      <c r="R157" s="128"/>
      <c r="T157" s="129"/>
      <c r="U157" s="126"/>
      <c r="V157" s="126"/>
      <c r="W157" s="130">
        <f>SUM(W158:W162)</f>
        <v>0</v>
      </c>
      <c r="X157" s="126"/>
      <c r="Y157" s="130">
        <f>SUM(Y158:Y162)</f>
        <v>0</v>
      </c>
      <c r="Z157" s="126"/>
      <c r="AA157" s="131">
        <f>SUM(AA158:AA162)</f>
        <v>0</v>
      </c>
      <c r="AR157" s="132" t="s">
        <v>90</v>
      </c>
      <c r="AT157" s="133" t="s">
        <v>74</v>
      </c>
      <c r="AU157" s="133" t="s">
        <v>82</v>
      </c>
      <c r="AY157" s="132" t="s">
        <v>128</v>
      </c>
      <c r="BK157" s="134">
        <f>SUM(BK158:BK162)</f>
        <v>0</v>
      </c>
    </row>
    <row r="158" spans="2:65" s="1" customFormat="1" ht="16.5" customHeight="1" x14ac:dyDescent="0.3">
      <c r="B158" s="116"/>
      <c r="C158" s="136" t="s">
        <v>188</v>
      </c>
      <c r="D158" s="136" t="s">
        <v>129</v>
      </c>
      <c r="E158" s="137" t="s">
        <v>240</v>
      </c>
      <c r="F158" s="235" t="s">
        <v>241</v>
      </c>
      <c r="G158" s="235"/>
      <c r="H158" s="235"/>
      <c r="I158" s="235"/>
      <c r="J158" s="138" t="s">
        <v>132</v>
      </c>
      <c r="K158" s="139">
        <v>1953.2</v>
      </c>
      <c r="L158" s="236">
        <v>0</v>
      </c>
      <c r="M158" s="236"/>
      <c r="N158" s="237">
        <f>ROUND(L158*K158,2)</f>
        <v>0</v>
      </c>
      <c r="O158" s="237"/>
      <c r="P158" s="237"/>
      <c r="Q158" s="237"/>
      <c r="R158" s="117"/>
      <c r="T158" s="140" t="s">
        <v>5</v>
      </c>
      <c r="U158" s="43" t="s">
        <v>40</v>
      </c>
      <c r="V158" s="35"/>
      <c r="W158" s="141">
        <f>V158*K158</f>
        <v>0</v>
      </c>
      <c r="X158" s="141">
        <v>0</v>
      </c>
      <c r="Y158" s="141">
        <f>X158*K158</f>
        <v>0</v>
      </c>
      <c r="Z158" s="141">
        <v>0</v>
      </c>
      <c r="AA158" s="142">
        <f>Z158*K158</f>
        <v>0</v>
      </c>
      <c r="AR158" s="18" t="s">
        <v>161</v>
      </c>
      <c r="AT158" s="18" t="s">
        <v>129</v>
      </c>
      <c r="AU158" s="18" t="s">
        <v>90</v>
      </c>
      <c r="AY158" s="18" t="s">
        <v>128</v>
      </c>
      <c r="BE158" s="98">
        <f>IF(U158="základní",N158,0)</f>
        <v>0</v>
      </c>
      <c r="BF158" s="98">
        <f>IF(U158="snížená",N158,0)</f>
        <v>0</v>
      </c>
      <c r="BG158" s="98">
        <f>IF(U158="zákl. přenesená",N158,0)</f>
        <v>0</v>
      </c>
      <c r="BH158" s="98">
        <f>IF(U158="sníž. přenesená",N158,0)</f>
        <v>0</v>
      </c>
      <c r="BI158" s="98">
        <f>IF(U158="nulová",N158,0)</f>
        <v>0</v>
      </c>
      <c r="BJ158" s="18" t="s">
        <v>82</v>
      </c>
      <c r="BK158" s="98">
        <f>ROUND(L158*K158,2)</f>
        <v>0</v>
      </c>
      <c r="BL158" s="18" t="s">
        <v>161</v>
      </c>
      <c r="BM158" s="18" t="s">
        <v>242</v>
      </c>
    </row>
    <row r="159" spans="2:65" s="1" customFormat="1" ht="16.5" customHeight="1" x14ac:dyDescent="0.3">
      <c r="B159" s="116"/>
      <c r="C159" s="136" t="s">
        <v>243</v>
      </c>
      <c r="D159" s="136" t="s">
        <v>129</v>
      </c>
      <c r="E159" s="137" t="s">
        <v>244</v>
      </c>
      <c r="F159" s="235" t="s">
        <v>245</v>
      </c>
      <c r="G159" s="235"/>
      <c r="H159" s="235"/>
      <c r="I159" s="235"/>
      <c r="J159" s="138" t="s">
        <v>132</v>
      </c>
      <c r="K159" s="139">
        <v>40.799999999999997</v>
      </c>
      <c r="L159" s="236">
        <v>0</v>
      </c>
      <c r="M159" s="236"/>
      <c r="N159" s="237">
        <f>ROUND(L159*K159,2)</f>
        <v>0</v>
      </c>
      <c r="O159" s="237"/>
      <c r="P159" s="237"/>
      <c r="Q159" s="237"/>
      <c r="R159" s="117"/>
      <c r="T159" s="140" t="s">
        <v>5</v>
      </c>
      <c r="U159" s="43" t="s">
        <v>40</v>
      </c>
      <c r="V159" s="35"/>
      <c r="W159" s="141">
        <f>V159*K159</f>
        <v>0</v>
      </c>
      <c r="X159" s="141">
        <v>0</v>
      </c>
      <c r="Y159" s="141">
        <f>X159*K159</f>
        <v>0</v>
      </c>
      <c r="Z159" s="141">
        <v>0</v>
      </c>
      <c r="AA159" s="142">
        <f>Z159*K159</f>
        <v>0</v>
      </c>
      <c r="AR159" s="18" t="s">
        <v>161</v>
      </c>
      <c r="AT159" s="18" t="s">
        <v>129</v>
      </c>
      <c r="AU159" s="18" t="s">
        <v>90</v>
      </c>
      <c r="AY159" s="18" t="s">
        <v>128</v>
      </c>
      <c r="BE159" s="98">
        <f>IF(U159="základní",N159,0)</f>
        <v>0</v>
      </c>
      <c r="BF159" s="98">
        <f>IF(U159="snížená",N159,0)</f>
        <v>0</v>
      </c>
      <c r="BG159" s="98">
        <f>IF(U159="zákl. přenesená",N159,0)</f>
        <v>0</v>
      </c>
      <c r="BH159" s="98">
        <f>IF(U159="sníž. přenesená",N159,0)</f>
        <v>0</v>
      </c>
      <c r="BI159" s="98">
        <f>IF(U159="nulová",N159,0)</f>
        <v>0</v>
      </c>
      <c r="BJ159" s="18" t="s">
        <v>82</v>
      </c>
      <c r="BK159" s="98">
        <f>ROUND(L159*K159,2)</f>
        <v>0</v>
      </c>
      <c r="BL159" s="18" t="s">
        <v>161</v>
      </c>
      <c r="BM159" s="18" t="s">
        <v>246</v>
      </c>
    </row>
    <row r="160" spans="2:65" s="1" customFormat="1" ht="25.5" customHeight="1" x14ac:dyDescent="0.3">
      <c r="B160" s="116"/>
      <c r="C160" s="136" t="s">
        <v>191</v>
      </c>
      <c r="D160" s="136" t="s">
        <v>129</v>
      </c>
      <c r="E160" s="137" t="s">
        <v>247</v>
      </c>
      <c r="F160" s="235" t="s">
        <v>248</v>
      </c>
      <c r="G160" s="235"/>
      <c r="H160" s="235"/>
      <c r="I160" s="235"/>
      <c r="J160" s="138" t="s">
        <v>249</v>
      </c>
      <c r="K160" s="139">
        <v>2077.5</v>
      </c>
      <c r="L160" s="236">
        <v>0</v>
      </c>
      <c r="M160" s="236"/>
      <c r="N160" s="237">
        <f>ROUND(L160*K160,2)</f>
        <v>0</v>
      </c>
      <c r="O160" s="237"/>
      <c r="P160" s="237"/>
      <c r="Q160" s="237"/>
      <c r="R160" s="117"/>
      <c r="T160" s="140" t="s">
        <v>5</v>
      </c>
      <c r="U160" s="43" t="s">
        <v>40</v>
      </c>
      <c r="V160" s="35"/>
      <c r="W160" s="141">
        <f>V160*K160</f>
        <v>0</v>
      </c>
      <c r="X160" s="141">
        <v>0</v>
      </c>
      <c r="Y160" s="141">
        <f>X160*K160</f>
        <v>0</v>
      </c>
      <c r="Z160" s="141">
        <v>0</v>
      </c>
      <c r="AA160" s="142">
        <f>Z160*K160</f>
        <v>0</v>
      </c>
      <c r="AR160" s="18" t="s">
        <v>161</v>
      </c>
      <c r="AT160" s="18" t="s">
        <v>129</v>
      </c>
      <c r="AU160" s="18" t="s">
        <v>90</v>
      </c>
      <c r="AY160" s="18" t="s">
        <v>128</v>
      </c>
      <c r="BE160" s="98">
        <f>IF(U160="základní",N160,0)</f>
        <v>0</v>
      </c>
      <c r="BF160" s="98">
        <f>IF(U160="snížená",N160,0)</f>
        <v>0</v>
      </c>
      <c r="BG160" s="98">
        <f>IF(U160="zákl. přenesená",N160,0)</f>
        <v>0</v>
      </c>
      <c r="BH160" s="98">
        <f>IF(U160="sníž. přenesená",N160,0)</f>
        <v>0</v>
      </c>
      <c r="BI160" s="98">
        <f>IF(U160="nulová",N160,0)</f>
        <v>0</v>
      </c>
      <c r="BJ160" s="18" t="s">
        <v>82</v>
      </c>
      <c r="BK160" s="98">
        <f>ROUND(L160*K160,2)</f>
        <v>0</v>
      </c>
      <c r="BL160" s="18" t="s">
        <v>161</v>
      </c>
      <c r="BM160" s="18" t="s">
        <v>250</v>
      </c>
    </row>
    <row r="161" spans="2:65" s="1" customFormat="1" ht="25.5" customHeight="1" x14ac:dyDescent="0.3">
      <c r="B161" s="116"/>
      <c r="C161" s="136" t="s">
        <v>251</v>
      </c>
      <c r="D161" s="136" t="s">
        <v>129</v>
      </c>
      <c r="E161" s="137" t="s">
        <v>252</v>
      </c>
      <c r="F161" s="235" t="s">
        <v>253</v>
      </c>
      <c r="G161" s="235"/>
      <c r="H161" s="235"/>
      <c r="I161" s="235"/>
      <c r="J161" s="138" t="s">
        <v>254</v>
      </c>
      <c r="K161" s="139">
        <v>2.42</v>
      </c>
      <c r="L161" s="236">
        <v>0</v>
      </c>
      <c r="M161" s="236"/>
      <c r="N161" s="237">
        <f>ROUND(L161*K161,2)</f>
        <v>0</v>
      </c>
      <c r="O161" s="237"/>
      <c r="P161" s="237"/>
      <c r="Q161" s="237"/>
      <c r="R161" s="117"/>
      <c r="T161" s="140" t="s">
        <v>5</v>
      </c>
      <c r="U161" s="43" t="s">
        <v>40</v>
      </c>
      <c r="V161" s="35"/>
      <c r="W161" s="141">
        <f>V161*K161</f>
        <v>0</v>
      </c>
      <c r="X161" s="141">
        <v>0</v>
      </c>
      <c r="Y161" s="141">
        <f>X161*K161</f>
        <v>0</v>
      </c>
      <c r="Z161" s="141">
        <v>0</v>
      </c>
      <c r="AA161" s="142">
        <f>Z161*K161</f>
        <v>0</v>
      </c>
      <c r="AR161" s="18" t="s">
        <v>161</v>
      </c>
      <c r="AT161" s="18" t="s">
        <v>129</v>
      </c>
      <c r="AU161" s="18" t="s">
        <v>90</v>
      </c>
      <c r="AY161" s="18" t="s">
        <v>128</v>
      </c>
      <c r="BE161" s="98">
        <f>IF(U161="základní",N161,0)</f>
        <v>0</v>
      </c>
      <c r="BF161" s="98">
        <f>IF(U161="snížená",N161,0)</f>
        <v>0</v>
      </c>
      <c r="BG161" s="98">
        <f>IF(U161="zákl. přenesená",N161,0)</f>
        <v>0</v>
      </c>
      <c r="BH161" s="98">
        <f>IF(U161="sníž. přenesená",N161,0)</f>
        <v>0</v>
      </c>
      <c r="BI161" s="98">
        <f>IF(U161="nulová",N161,0)</f>
        <v>0</v>
      </c>
      <c r="BJ161" s="18" t="s">
        <v>82</v>
      </c>
      <c r="BK161" s="98">
        <f>ROUND(L161*K161,2)</f>
        <v>0</v>
      </c>
      <c r="BL161" s="18" t="s">
        <v>161</v>
      </c>
      <c r="BM161" s="18" t="s">
        <v>255</v>
      </c>
    </row>
    <row r="162" spans="2:65" s="1" customFormat="1" ht="25.5" customHeight="1" x14ac:dyDescent="0.3">
      <c r="B162" s="116"/>
      <c r="C162" s="136" t="s">
        <v>195</v>
      </c>
      <c r="D162" s="136" t="s">
        <v>129</v>
      </c>
      <c r="E162" s="137" t="s">
        <v>256</v>
      </c>
      <c r="F162" s="235" t="s">
        <v>257</v>
      </c>
      <c r="G162" s="235"/>
      <c r="H162" s="235"/>
      <c r="I162" s="235"/>
      <c r="J162" s="138" t="s">
        <v>217</v>
      </c>
      <c r="K162" s="147">
        <v>0</v>
      </c>
      <c r="L162" s="236">
        <v>0</v>
      </c>
      <c r="M162" s="236"/>
      <c r="N162" s="237">
        <f>ROUND(L162*K162,2)</f>
        <v>0</v>
      </c>
      <c r="O162" s="237"/>
      <c r="P162" s="237"/>
      <c r="Q162" s="237"/>
      <c r="R162" s="117"/>
      <c r="T162" s="140" t="s">
        <v>5</v>
      </c>
      <c r="U162" s="43" t="s">
        <v>40</v>
      </c>
      <c r="V162" s="35"/>
      <c r="W162" s="141">
        <f>V162*K162</f>
        <v>0</v>
      </c>
      <c r="X162" s="141">
        <v>0</v>
      </c>
      <c r="Y162" s="141">
        <f>X162*K162</f>
        <v>0</v>
      </c>
      <c r="Z162" s="141">
        <v>0</v>
      </c>
      <c r="AA162" s="142">
        <f>Z162*K162</f>
        <v>0</v>
      </c>
      <c r="AR162" s="18" t="s">
        <v>161</v>
      </c>
      <c r="AT162" s="18" t="s">
        <v>129</v>
      </c>
      <c r="AU162" s="18" t="s">
        <v>90</v>
      </c>
      <c r="AY162" s="18" t="s">
        <v>128</v>
      </c>
      <c r="BE162" s="98">
        <f>IF(U162="základní",N162,0)</f>
        <v>0</v>
      </c>
      <c r="BF162" s="98">
        <f>IF(U162="snížená",N162,0)</f>
        <v>0</v>
      </c>
      <c r="BG162" s="98">
        <f>IF(U162="zákl. přenesená",N162,0)</f>
        <v>0</v>
      </c>
      <c r="BH162" s="98">
        <f>IF(U162="sníž. přenesená",N162,0)</f>
        <v>0</v>
      </c>
      <c r="BI162" s="98">
        <f>IF(U162="nulová",N162,0)</f>
        <v>0</v>
      </c>
      <c r="BJ162" s="18" t="s">
        <v>82</v>
      </c>
      <c r="BK162" s="98">
        <f>ROUND(L162*K162,2)</f>
        <v>0</v>
      </c>
      <c r="BL162" s="18" t="s">
        <v>161</v>
      </c>
      <c r="BM162" s="18" t="s">
        <v>258</v>
      </c>
    </row>
    <row r="163" spans="2:65" s="9" customFormat="1" ht="29.85" customHeight="1" x14ac:dyDescent="0.3">
      <c r="B163" s="125"/>
      <c r="C163" s="126"/>
      <c r="D163" s="135" t="s">
        <v>107</v>
      </c>
      <c r="E163" s="135"/>
      <c r="F163" s="135"/>
      <c r="G163" s="135"/>
      <c r="H163" s="135"/>
      <c r="I163" s="135"/>
      <c r="J163" s="135"/>
      <c r="K163" s="135"/>
      <c r="L163" s="236">
        <v>0</v>
      </c>
      <c r="M163" s="236"/>
      <c r="N163" s="248">
        <f>BK163</f>
        <v>0</v>
      </c>
      <c r="O163" s="249"/>
      <c r="P163" s="249"/>
      <c r="Q163" s="249"/>
      <c r="R163" s="128"/>
      <c r="T163" s="129"/>
      <c r="U163" s="126"/>
      <c r="V163" s="126"/>
      <c r="W163" s="130">
        <f>SUM(W164:W172)</f>
        <v>0</v>
      </c>
      <c r="X163" s="126"/>
      <c r="Y163" s="130">
        <f>SUM(Y164:Y172)</f>
        <v>0</v>
      </c>
      <c r="Z163" s="126"/>
      <c r="AA163" s="131">
        <f>SUM(AA164:AA172)</f>
        <v>0</v>
      </c>
      <c r="AR163" s="132" t="s">
        <v>90</v>
      </c>
      <c r="AT163" s="133" t="s">
        <v>74</v>
      </c>
      <c r="AU163" s="133" t="s">
        <v>82</v>
      </c>
      <c r="AY163" s="132" t="s">
        <v>128</v>
      </c>
      <c r="BK163" s="134">
        <f>SUM(BK164:BK172)</f>
        <v>0</v>
      </c>
    </row>
    <row r="164" spans="2:65" s="1" customFormat="1" ht="38.25" customHeight="1" x14ac:dyDescent="0.3">
      <c r="B164" s="116"/>
      <c r="C164" s="136" t="s">
        <v>259</v>
      </c>
      <c r="D164" s="136" t="s">
        <v>129</v>
      </c>
      <c r="E164" s="137" t="s">
        <v>260</v>
      </c>
      <c r="F164" s="235" t="s">
        <v>261</v>
      </c>
      <c r="G164" s="235"/>
      <c r="H164" s="235"/>
      <c r="I164" s="235"/>
      <c r="J164" s="138" t="s">
        <v>262</v>
      </c>
      <c r="K164" s="139">
        <v>1</v>
      </c>
      <c r="L164" s="236">
        <v>0</v>
      </c>
      <c r="M164" s="236"/>
      <c r="N164" s="237">
        <f t="shared" ref="N164:N172" si="30">ROUND(L164*K164,2)</f>
        <v>0</v>
      </c>
      <c r="O164" s="237"/>
      <c r="P164" s="237"/>
      <c r="Q164" s="237"/>
      <c r="R164" s="117"/>
      <c r="T164" s="140" t="s">
        <v>5</v>
      </c>
      <c r="U164" s="43" t="s">
        <v>40</v>
      </c>
      <c r="V164" s="35"/>
      <c r="W164" s="141">
        <f t="shared" ref="W164:W172" si="31">V164*K164</f>
        <v>0</v>
      </c>
      <c r="X164" s="141">
        <v>0</v>
      </c>
      <c r="Y164" s="141">
        <f t="shared" ref="Y164:Y172" si="32">X164*K164</f>
        <v>0</v>
      </c>
      <c r="Z164" s="141">
        <v>0</v>
      </c>
      <c r="AA164" s="142">
        <f t="shared" ref="AA164:AA172" si="33">Z164*K164</f>
        <v>0</v>
      </c>
      <c r="AR164" s="18" t="s">
        <v>161</v>
      </c>
      <c r="AT164" s="18" t="s">
        <v>129</v>
      </c>
      <c r="AU164" s="18" t="s">
        <v>90</v>
      </c>
      <c r="AY164" s="18" t="s">
        <v>128</v>
      </c>
      <c r="BE164" s="98">
        <f t="shared" ref="BE164:BE172" si="34">IF(U164="základní",N164,0)</f>
        <v>0</v>
      </c>
      <c r="BF164" s="98">
        <f t="shared" ref="BF164:BF172" si="35">IF(U164="snížená",N164,0)</f>
        <v>0</v>
      </c>
      <c r="BG164" s="98">
        <f t="shared" ref="BG164:BG172" si="36">IF(U164="zákl. přenesená",N164,0)</f>
        <v>0</v>
      </c>
      <c r="BH164" s="98">
        <f t="shared" ref="BH164:BH172" si="37">IF(U164="sníž. přenesená",N164,0)</f>
        <v>0</v>
      </c>
      <c r="BI164" s="98">
        <f t="shared" ref="BI164:BI172" si="38">IF(U164="nulová",N164,0)</f>
        <v>0</v>
      </c>
      <c r="BJ164" s="18" t="s">
        <v>82</v>
      </c>
      <c r="BK164" s="98">
        <f t="shared" ref="BK164:BK172" si="39">ROUND(L164*K164,2)</f>
        <v>0</v>
      </c>
      <c r="BL164" s="18" t="s">
        <v>161</v>
      </c>
      <c r="BM164" s="18" t="s">
        <v>263</v>
      </c>
    </row>
    <row r="165" spans="2:65" s="1" customFormat="1" ht="25.5" customHeight="1" x14ac:dyDescent="0.3">
      <c r="B165" s="116"/>
      <c r="C165" s="136" t="s">
        <v>198</v>
      </c>
      <c r="D165" s="136" t="s">
        <v>129</v>
      </c>
      <c r="E165" s="137" t="s">
        <v>264</v>
      </c>
      <c r="F165" s="235" t="s">
        <v>265</v>
      </c>
      <c r="G165" s="235"/>
      <c r="H165" s="235"/>
      <c r="I165" s="235"/>
      <c r="J165" s="138" t="s">
        <v>132</v>
      </c>
      <c r="K165" s="139">
        <v>1953.2</v>
      </c>
      <c r="L165" s="236">
        <v>0</v>
      </c>
      <c r="M165" s="236"/>
      <c r="N165" s="237">
        <f t="shared" si="30"/>
        <v>0</v>
      </c>
      <c r="O165" s="237"/>
      <c r="P165" s="237"/>
      <c r="Q165" s="237"/>
      <c r="R165" s="117"/>
      <c r="T165" s="140" t="s">
        <v>5</v>
      </c>
      <c r="U165" s="43" t="s">
        <v>40</v>
      </c>
      <c r="V165" s="35"/>
      <c r="W165" s="141">
        <f t="shared" si="31"/>
        <v>0</v>
      </c>
      <c r="X165" s="141">
        <v>0</v>
      </c>
      <c r="Y165" s="141">
        <f t="shared" si="32"/>
        <v>0</v>
      </c>
      <c r="Z165" s="141">
        <v>0</v>
      </c>
      <c r="AA165" s="142">
        <f t="shared" si="33"/>
        <v>0</v>
      </c>
      <c r="AR165" s="18" t="s">
        <v>161</v>
      </c>
      <c r="AT165" s="18" t="s">
        <v>129</v>
      </c>
      <c r="AU165" s="18" t="s">
        <v>90</v>
      </c>
      <c r="AY165" s="18" t="s">
        <v>128</v>
      </c>
      <c r="BE165" s="98">
        <f t="shared" si="34"/>
        <v>0</v>
      </c>
      <c r="BF165" s="98">
        <f t="shared" si="35"/>
        <v>0</v>
      </c>
      <c r="BG165" s="98">
        <f t="shared" si="36"/>
        <v>0</v>
      </c>
      <c r="BH165" s="98">
        <f t="shared" si="37"/>
        <v>0</v>
      </c>
      <c r="BI165" s="98">
        <f t="shared" si="38"/>
        <v>0</v>
      </c>
      <c r="BJ165" s="18" t="s">
        <v>82</v>
      </c>
      <c r="BK165" s="98">
        <f t="shared" si="39"/>
        <v>0</v>
      </c>
      <c r="BL165" s="18" t="s">
        <v>161</v>
      </c>
      <c r="BM165" s="18" t="s">
        <v>266</v>
      </c>
    </row>
    <row r="166" spans="2:65" s="1" customFormat="1" ht="25.5" customHeight="1" x14ac:dyDescent="0.3">
      <c r="B166" s="116"/>
      <c r="C166" s="136" t="s">
        <v>267</v>
      </c>
      <c r="D166" s="136" t="s">
        <v>129</v>
      </c>
      <c r="E166" s="137" t="s">
        <v>268</v>
      </c>
      <c r="F166" s="235" t="s">
        <v>269</v>
      </c>
      <c r="G166" s="235"/>
      <c r="H166" s="235"/>
      <c r="I166" s="235"/>
      <c r="J166" s="138" t="s">
        <v>249</v>
      </c>
      <c r="K166" s="139">
        <v>165</v>
      </c>
      <c r="L166" s="236">
        <v>0</v>
      </c>
      <c r="M166" s="236"/>
      <c r="N166" s="237">
        <f t="shared" si="30"/>
        <v>0</v>
      </c>
      <c r="O166" s="237"/>
      <c r="P166" s="237"/>
      <c r="Q166" s="237"/>
      <c r="R166" s="117"/>
      <c r="T166" s="140" t="s">
        <v>5</v>
      </c>
      <c r="U166" s="43" t="s">
        <v>40</v>
      </c>
      <c r="V166" s="35"/>
      <c r="W166" s="141">
        <f t="shared" si="31"/>
        <v>0</v>
      </c>
      <c r="X166" s="141">
        <v>0</v>
      </c>
      <c r="Y166" s="141">
        <f t="shared" si="32"/>
        <v>0</v>
      </c>
      <c r="Z166" s="141">
        <v>0</v>
      </c>
      <c r="AA166" s="142">
        <f t="shared" si="33"/>
        <v>0</v>
      </c>
      <c r="AR166" s="18" t="s">
        <v>161</v>
      </c>
      <c r="AT166" s="18" t="s">
        <v>129</v>
      </c>
      <c r="AU166" s="18" t="s">
        <v>90</v>
      </c>
      <c r="AY166" s="18" t="s">
        <v>128</v>
      </c>
      <c r="BE166" s="98">
        <f t="shared" si="34"/>
        <v>0</v>
      </c>
      <c r="BF166" s="98">
        <f t="shared" si="35"/>
        <v>0</v>
      </c>
      <c r="BG166" s="98">
        <f t="shared" si="36"/>
        <v>0</v>
      </c>
      <c r="BH166" s="98">
        <f t="shared" si="37"/>
        <v>0</v>
      </c>
      <c r="BI166" s="98">
        <f t="shared" si="38"/>
        <v>0</v>
      </c>
      <c r="BJ166" s="18" t="s">
        <v>82</v>
      </c>
      <c r="BK166" s="98">
        <f t="shared" si="39"/>
        <v>0</v>
      </c>
      <c r="BL166" s="18" t="s">
        <v>161</v>
      </c>
      <c r="BM166" s="18" t="s">
        <v>270</v>
      </c>
    </row>
    <row r="167" spans="2:65" s="1" customFormat="1" ht="16.5" customHeight="1" x14ac:dyDescent="0.3">
      <c r="B167" s="116"/>
      <c r="C167" s="136" t="s">
        <v>202</v>
      </c>
      <c r="D167" s="136" t="s">
        <v>129</v>
      </c>
      <c r="E167" s="137" t="s">
        <v>271</v>
      </c>
      <c r="F167" s="235" t="s">
        <v>272</v>
      </c>
      <c r="G167" s="235"/>
      <c r="H167" s="235"/>
      <c r="I167" s="235"/>
      <c r="J167" s="138" t="s">
        <v>249</v>
      </c>
      <c r="K167" s="139">
        <v>80</v>
      </c>
      <c r="L167" s="236">
        <v>0</v>
      </c>
      <c r="M167" s="236"/>
      <c r="N167" s="237">
        <f t="shared" si="30"/>
        <v>0</v>
      </c>
      <c r="O167" s="237"/>
      <c r="P167" s="237"/>
      <c r="Q167" s="237"/>
      <c r="R167" s="117"/>
      <c r="T167" s="140" t="s">
        <v>5</v>
      </c>
      <c r="U167" s="43" t="s">
        <v>40</v>
      </c>
      <c r="V167" s="35"/>
      <c r="W167" s="141">
        <f t="shared" si="31"/>
        <v>0</v>
      </c>
      <c r="X167" s="141">
        <v>0</v>
      </c>
      <c r="Y167" s="141">
        <f t="shared" si="32"/>
        <v>0</v>
      </c>
      <c r="Z167" s="141">
        <v>0</v>
      </c>
      <c r="AA167" s="142">
        <f t="shared" si="33"/>
        <v>0</v>
      </c>
      <c r="AR167" s="18" t="s">
        <v>161</v>
      </c>
      <c r="AT167" s="18" t="s">
        <v>129</v>
      </c>
      <c r="AU167" s="18" t="s">
        <v>90</v>
      </c>
      <c r="AY167" s="18" t="s">
        <v>128</v>
      </c>
      <c r="BE167" s="98">
        <f t="shared" si="34"/>
        <v>0</v>
      </c>
      <c r="BF167" s="98">
        <f t="shared" si="35"/>
        <v>0</v>
      </c>
      <c r="BG167" s="98">
        <f t="shared" si="36"/>
        <v>0</v>
      </c>
      <c r="BH167" s="98">
        <f t="shared" si="37"/>
        <v>0</v>
      </c>
      <c r="BI167" s="98">
        <f t="shared" si="38"/>
        <v>0</v>
      </c>
      <c r="BJ167" s="18" t="s">
        <v>82</v>
      </c>
      <c r="BK167" s="98">
        <f t="shared" si="39"/>
        <v>0</v>
      </c>
      <c r="BL167" s="18" t="s">
        <v>161</v>
      </c>
      <c r="BM167" s="18" t="s">
        <v>273</v>
      </c>
    </row>
    <row r="168" spans="2:65" s="1" customFormat="1" ht="38.25" customHeight="1" x14ac:dyDescent="0.3">
      <c r="B168" s="116"/>
      <c r="C168" s="136" t="s">
        <v>274</v>
      </c>
      <c r="D168" s="136" t="s">
        <v>129</v>
      </c>
      <c r="E168" s="137" t="s">
        <v>275</v>
      </c>
      <c r="F168" s="253" t="s">
        <v>306</v>
      </c>
      <c r="G168" s="235"/>
      <c r="H168" s="235"/>
      <c r="I168" s="235"/>
      <c r="J168" s="138" t="s">
        <v>132</v>
      </c>
      <c r="K168" s="139">
        <v>1953.2</v>
      </c>
      <c r="L168" s="236">
        <v>0</v>
      </c>
      <c r="M168" s="236"/>
      <c r="N168" s="237">
        <f t="shared" si="30"/>
        <v>0</v>
      </c>
      <c r="O168" s="237"/>
      <c r="P168" s="237"/>
      <c r="Q168" s="237"/>
      <c r="R168" s="117"/>
      <c r="T168" s="140" t="s">
        <v>5</v>
      </c>
      <c r="U168" s="43" t="s">
        <v>40</v>
      </c>
      <c r="V168" s="35"/>
      <c r="W168" s="141">
        <f t="shared" si="31"/>
        <v>0</v>
      </c>
      <c r="X168" s="141">
        <v>0</v>
      </c>
      <c r="Y168" s="141">
        <f t="shared" si="32"/>
        <v>0</v>
      </c>
      <c r="Z168" s="141">
        <v>0</v>
      </c>
      <c r="AA168" s="142">
        <f t="shared" si="33"/>
        <v>0</v>
      </c>
      <c r="AR168" s="18" t="s">
        <v>161</v>
      </c>
      <c r="AT168" s="18" t="s">
        <v>129</v>
      </c>
      <c r="AU168" s="18" t="s">
        <v>90</v>
      </c>
      <c r="AY168" s="18" t="s">
        <v>128</v>
      </c>
      <c r="BE168" s="98">
        <f t="shared" si="34"/>
        <v>0</v>
      </c>
      <c r="BF168" s="98">
        <f t="shared" si="35"/>
        <v>0</v>
      </c>
      <c r="BG168" s="98">
        <f t="shared" si="36"/>
        <v>0</v>
      </c>
      <c r="BH168" s="98">
        <f t="shared" si="37"/>
        <v>0</v>
      </c>
      <c r="BI168" s="98">
        <f t="shared" si="38"/>
        <v>0</v>
      </c>
      <c r="BJ168" s="18" t="s">
        <v>82</v>
      </c>
      <c r="BK168" s="98">
        <f t="shared" si="39"/>
        <v>0</v>
      </c>
      <c r="BL168" s="18" t="s">
        <v>161</v>
      </c>
      <c r="BM168" s="18" t="s">
        <v>276</v>
      </c>
    </row>
    <row r="169" spans="2:65" s="1" customFormat="1" ht="38.25" customHeight="1" x14ac:dyDescent="0.3">
      <c r="B169" s="116"/>
      <c r="C169" s="136" t="s">
        <v>206</v>
      </c>
      <c r="D169" s="136" t="s">
        <v>129</v>
      </c>
      <c r="E169" s="137" t="s">
        <v>277</v>
      </c>
      <c r="F169" s="235" t="s">
        <v>278</v>
      </c>
      <c r="G169" s="235"/>
      <c r="H169" s="235"/>
      <c r="I169" s="235"/>
      <c r="J169" s="138" t="s">
        <v>249</v>
      </c>
      <c r="K169" s="139">
        <v>216</v>
      </c>
      <c r="L169" s="236">
        <v>0</v>
      </c>
      <c r="M169" s="236"/>
      <c r="N169" s="237">
        <f t="shared" si="30"/>
        <v>0</v>
      </c>
      <c r="O169" s="237"/>
      <c r="P169" s="237"/>
      <c r="Q169" s="237"/>
      <c r="R169" s="117"/>
      <c r="T169" s="140" t="s">
        <v>5</v>
      </c>
      <c r="U169" s="43" t="s">
        <v>40</v>
      </c>
      <c r="V169" s="35"/>
      <c r="W169" s="141">
        <f t="shared" si="31"/>
        <v>0</v>
      </c>
      <c r="X169" s="141">
        <v>0</v>
      </c>
      <c r="Y169" s="141">
        <f t="shared" si="32"/>
        <v>0</v>
      </c>
      <c r="Z169" s="141">
        <v>0</v>
      </c>
      <c r="AA169" s="142">
        <f t="shared" si="33"/>
        <v>0</v>
      </c>
      <c r="AR169" s="18" t="s">
        <v>161</v>
      </c>
      <c r="AT169" s="18" t="s">
        <v>129</v>
      </c>
      <c r="AU169" s="18" t="s">
        <v>90</v>
      </c>
      <c r="AY169" s="18" t="s">
        <v>128</v>
      </c>
      <c r="BE169" s="98">
        <f t="shared" si="34"/>
        <v>0</v>
      </c>
      <c r="BF169" s="98">
        <f t="shared" si="35"/>
        <v>0</v>
      </c>
      <c r="BG169" s="98">
        <f t="shared" si="36"/>
        <v>0</v>
      </c>
      <c r="BH169" s="98">
        <f t="shared" si="37"/>
        <v>0</v>
      </c>
      <c r="BI169" s="98">
        <f t="shared" si="38"/>
        <v>0</v>
      </c>
      <c r="BJ169" s="18" t="s">
        <v>82</v>
      </c>
      <c r="BK169" s="98">
        <f t="shared" si="39"/>
        <v>0</v>
      </c>
      <c r="BL169" s="18" t="s">
        <v>161</v>
      </c>
      <c r="BM169" s="18" t="s">
        <v>279</v>
      </c>
    </row>
    <row r="170" spans="2:65" s="1" customFormat="1" ht="16.5" customHeight="1" x14ac:dyDescent="0.3">
      <c r="B170" s="116"/>
      <c r="C170" s="136" t="s">
        <v>280</v>
      </c>
      <c r="D170" s="136" t="s">
        <v>129</v>
      </c>
      <c r="E170" s="137" t="s">
        <v>281</v>
      </c>
      <c r="F170" s="235" t="s">
        <v>282</v>
      </c>
      <c r="G170" s="235"/>
      <c r="H170" s="235"/>
      <c r="I170" s="235"/>
      <c r="J170" s="138" t="s">
        <v>249</v>
      </c>
      <c r="K170" s="139">
        <v>165</v>
      </c>
      <c r="L170" s="236">
        <v>0</v>
      </c>
      <c r="M170" s="236"/>
      <c r="N170" s="237">
        <f t="shared" si="30"/>
        <v>0</v>
      </c>
      <c r="O170" s="237"/>
      <c r="P170" s="237"/>
      <c r="Q170" s="237"/>
      <c r="R170" s="117"/>
      <c r="T170" s="140" t="s">
        <v>5</v>
      </c>
      <c r="U170" s="43" t="s">
        <v>40</v>
      </c>
      <c r="V170" s="35"/>
      <c r="W170" s="141">
        <f t="shared" si="31"/>
        <v>0</v>
      </c>
      <c r="X170" s="141">
        <v>0</v>
      </c>
      <c r="Y170" s="141">
        <f t="shared" si="32"/>
        <v>0</v>
      </c>
      <c r="Z170" s="141">
        <v>0</v>
      </c>
      <c r="AA170" s="142">
        <f t="shared" si="33"/>
        <v>0</v>
      </c>
      <c r="AR170" s="18" t="s">
        <v>161</v>
      </c>
      <c r="AT170" s="18" t="s">
        <v>129</v>
      </c>
      <c r="AU170" s="18" t="s">
        <v>90</v>
      </c>
      <c r="AY170" s="18" t="s">
        <v>128</v>
      </c>
      <c r="BE170" s="98">
        <f t="shared" si="34"/>
        <v>0</v>
      </c>
      <c r="BF170" s="98">
        <f t="shared" si="35"/>
        <v>0</v>
      </c>
      <c r="BG170" s="98">
        <f t="shared" si="36"/>
        <v>0</v>
      </c>
      <c r="BH170" s="98">
        <f t="shared" si="37"/>
        <v>0</v>
      </c>
      <c r="BI170" s="98">
        <f t="shared" si="38"/>
        <v>0</v>
      </c>
      <c r="BJ170" s="18" t="s">
        <v>82</v>
      </c>
      <c r="BK170" s="98">
        <f t="shared" si="39"/>
        <v>0</v>
      </c>
      <c r="BL170" s="18" t="s">
        <v>161</v>
      </c>
      <c r="BM170" s="18" t="s">
        <v>283</v>
      </c>
    </row>
    <row r="171" spans="2:65" s="1" customFormat="1" ht="16.5" customHeight="1" x14ac:dyDescent="0.3">
      <c r="B171" s="116"/>
      <c r="C171" s="136" t="s">
        <v>210</v>
      </c>
      <c r="D171" s="136" t="s">
        <v>129</v>
      </c>
      <c r="E171" s="137" t="s">
        <v>284</v>
      </c>
      <c r="F171" s="235" t="s">
        <v>285</v>
      </c>
      <c r="G171" s="235"/>
      <c r="H171" s="235"/>
      <c r="I171" s="235"/>
      <c r="J171" s="138" t="s">
        <v>249</v>
      </c>
      <c r="K171" s="139">
        <v>80</v>
      </c>
      <c r="L171" s="236">
        <v>0</v>
      </c>
      <c r="M171" s="236"/>
      <c r="N171" s="237">
        <f t="shared" si="30"/>
        <v>0</v>
      </c>
      <c r="O171" s="237"/>
      <c r="P171" s="237"/>
      <c r="Q171" s="237"/>
      <c r="R171" s="117"/>
      <c r="T171" s="140" t="s">
        <v>5</v>
      </c>
      <c r="U171" s="43" t="s">
        <v>40</v>
      </c>
      <c r="V171" s="35"/>
      <c r="W171" s="141">
        <f t="shared" si="31"/>
        <v>0</v>
      </c>
      <c r="X171" s="141">
        <v>0</v>
      </c>
      <c r="Y171" s="141">
        <f t="shared" si="32"/>
        <v>0</v>
      </c>
      <c r="Z171" s="141">
        <v>0</v>
      </c>
      <c r="AA171" s="142">
        <f t="shared" si="33"/>
        <v>0</v>
      </c>
      <c r="AR171" s="18" t="s">
        <v>161</v>
      </c>
      <c r="AT171" s="18" t="s">
        <v>129</v>
      </c>
      <c r="AU171" s="18" t="s">
        <v>90</v>
      </c>
      <c r="AY171" s="18" t="s">
        <v>128</v>
      </c>
      <c r="BE171" s="98">
        <f t="shared" si="34"/>
        <v>0</v>
      </c>
      <c r="BF171" s="98">
        <f t="shared" si="35"/>
        <v>0</v>
      </c>
      <c r="BG171" s="98">
        <f t="shared" si="36"/>
        <v>0</v>
      </c>
      <c r="BH171" s="98">
        <f t="shared" si="37"/>
        <v>0</v>
      </c>
      <c r="BI171" s="98">
        <f t="shared" si="38"/>
        <v>0</v>
      </c>
      <c r="BJ171" s="18" t="s">
        <v>82</v>
      </c>
      <c r="BK171" s="98">
        <f t="shared" si="39"/>
        <v>0</v>
      </c>
      <c r="BL171" s="18" t="s">
        <v>161</v>
      </c>
      <c r="BM171" s="18" t="s">
        <v>286</v>
      </c>
    </row>
    <row r="172" spans="2:65" s="1" customFormat="1" ht="25.5" customHeight="1" x14ac:dyDescent="0.3">
      <c r="B172" s="116"/>
      <c r="C172" s="136" t="s">
        <v>287</v>
      </c>
      <c r="D172" s="136" t="s">
        <v>129</v>
      </c>
      <c r="E172" s="137" t="s">
        <v>288</v>
      </c>
      <c r="F172" s="235" t="s">
        <v>289</v>
      </c>
      <c r="G172" s="235"/>
      <c r="H172" s="235"/>
      <c r="I172" s="235"/>
      <c r="J172" s="138" t="s">
        <v>217</v>
      </c>
      <c r="K172" s="147">
        <v>0</v>
      </c>
      <c r="L172" s="236">
        <v>0</v>
      </c>
      <c r="M172" s="236"/>
      <c r="N172" s="237">
        <f t="shared" si="30"/>
        <v>0</v>
      </c>
      <c r="O172" s="237"/>
      <c r="P172" s="237"/>
      <c r="Q172" s="237"/>
      <c r="R172" s="117"/>
      <c r="T172" s="140" t="s">
        <v>5</v>
      </c>
      <c r="U172" s="43" t="s">
        <v>40</v>
      </c>
      <c r="V172" s="35"/>
      <c r="W172" s="141">
        <f t="shared" si="31"/>
        <v>0</v>
      </c>
      <c r="X172" s="141">
        <v>0</v>
      </c>
      <c r="Y172" s="141">
        <f t="shared" si="32"/>
        <v>0</v>
      </c>
      <c r="Z172" s="141">
        <v>0</v>
      </c>
      <c r="AA172" s="142">
        <f t="shared" si="33"/>
        <v>0</v>
      </c>
      <c r="AR172" s="18" t="s">
        <v>161</v>
      </c>
      <c r="AT172" s="18" t="s">
        <v>129</v>
      </c>
      <c r="AU172" s="18" t="s">
        <v>90</v>
      </c>
      <c r="AY172" s="18" t="s">
        <v>128</v>
      </c>
      <c r="BE172" s="98">
        <f t="shared" si="34"/>
        <v>0</v>
      </c>
      <c r="BF172" s="98">
        <f t="shared" si="35"/>
        <v>0</v>
      </c>
      <c r="BG172" s="98">
        <f t="shared" si="36"/>
        <v>0</v>
      </c>
      <c r="BH172" s="98">
        <f t="shared" si="37"/>
        <v>0</v>
      </c>
      <c r="BI172" s="98">
        <f t="shared" si="38"/>
        <v>0</v>
      </c>
      <c r="BJ172" s="18" t="s">
        <v>82</v>
      </c>
      <c r="BK172" s="98">
        <f t="shared" si="39"/>
        <v>0</v>
      </c>
      <c r="BL172" s="18" t="s">
        <v>161</v>
      </c>
      <c r="BM172" s="18" t="s">
        <v>290</v>
      </c>
    </row>
    <row r="173" spans="2:65" s="9" customFormat="1" ht="29.85" customHeight="1" x14ac:dyDescent="0.3">
      <c r="B173" s="125"/>
      <c r="C173" s="126"/>
      <c r="D173" s="135" t="s">
        <v>108</v>
      </c>
      <c r="E173" s="135"/>
      <c r="F173" s="135"/>
      <c r="G173" s="135"/>
      <c r="H173" s="135"/>
      <c r="I173" s="135"/>
      <c r="J173" s="135"/>
      <c r="K173" s="135"/>
      <c r="L173" s="245"/>
      <c r="M173" s="245"/>
      <c r="N173" s="248">
        <f>BK173</f>
        <v>0</v>
      </c>
      <c r="O173" s="249"/>
      <c r="P173" s="249"/>
      <c r="Q173" s="249"/>
      <c r="R173" s="128"/>
      <c r="T173" s="129"/>
      <c r="U173" s="126"/>
      <c r="V173" s="126"/>
      <c r="W173" s="130">
        <f>W174</f>
        <v>0</v>
      </c>
      <c r="X173" s="126"/>
      <c r="Y173" s="130">
        <f>Y174</f>
        <v>0</v>
      </c>
      <c r="Z173" s="126"/>
      <c r="AA173" s="131">
        <f>AA174</f>
        <v>0</v>
      </c>
      <c r="AR173" s="132" t="s">
        <v>82</v>
      </c>
      <c r="AT173" s="133" t="s">
        <v>74</v>
      </c>
      <c r="AU173" s="133" t="s">
        <v>82</v>
      </c>
      <c r="AY173" s="132" t="s">
        <v>128</v>
      </c>
      <c r="BK173" s="134">
        <f>BK174</f>
        <v>0</v>
      </c>
    </row>
    <row r="174" spans="2:65" s="1" customFormat="1" ht="16.5" customHeight="1" x14ac:dyDescent="0.3">
      <c r="B174" s="116"/>
      <c r="C174" s="136" t="s">
        <v>213</v>
      </c>
      <c r="D174" s="136" t="s">
        <v>129</v>
      </c>
      <c r="E174" s="137" t="s">
        <v>291</v>
      </c>
      <c r="F174" s="235" t="s">
        <v>113</v>
      </c>
      <c r="G174" s="235"/>
      <c r="H174" s="235"/>
      <c r="I174" s="235"/>
      <c r="J174" s="138" t="s">
        <v>262</v>
      </c>
      <c r="K174" s="139">
        <v>1</v>
      </c>
      <c r="L174" s="236">
        <v>0</v>
      </c>
      <c r="M174" s="236"/>
      <c r="N174" s="237">
        <f>ROUND(L174*K174,2)</f>
        <v>0</v>
      </c>
      <c r="O174" s="237"/>
      <c r="P174" s="237"/>
      <c r="Q174" s="237"/>
      <c r="R174" s="117"/>
      <c r="T174" s="140" t="s">
        <v>5</v>
      </c>
      <c r="U174" s="43" t="s">
        <v>40</v>
      </c>
      <c r="V174" s="35"/>
      <c r="W174" s="141">
        <f>V174*K174</f>
        <v>0</v>
      </c>
      <c r="X174" s="141">
        <v>0</v>
      </c>
      <c r="Y174" s="141">
        <f>X174*K174</f>
        <v>0</v>
      </c>
      <c r="Z174" s="141">
        <v>0</v>
      </c>
      <c r="AA174" s="142">
        <f>Z174*K174</f>
        <v>0</v>
      </c>
      <c r="AR174" s="18" t="s">
        <v>133</v>
      </c>
      <c r="AT174" s="18" t="s">
        <v>129</v>
      </c>
      <c r="AU174" s="18" t="s">
        <v>90</v>
      </c>
      <c r="AY174" s="18" t="s">
        <v>128</v>
      </c>
      <c r="BE174" s="98">
        <f>IF(U174="základní",N174,0)</f>
        <v>0</v>
      </c>
      <c r="BF174" s="98">
        <f>IF(U174="snížená",N174,0)</f>
        <v>0</v>
      </c>
      <c r="BG174" s="98">
        <f>IF(U174="zákl. přenesená",N174,0)</f>
        <v>0</v>
      </c>
      <c r="BH174" s="98">
        <f>IF(U174="sníž. přenesená",N174,0)</f>
        <v>0</v>
      </c>
      <c r="BI174" s="98">
        <f>IF(U174="nulová",N174,0)</f>
        <v>0</v>
      </c>
      <c r="BJ174" s="18" t="s">
        <v>82</v>
      </c>
      <c r="BK174" s="98">
        <f>ROUND(L174*K174,2)</f>
        <v>0</v>
      </c>
      <c r="BL174" s="18" t="s">
        <v>133</v>
      </c>
      <c r="BM174" s="18" t="s">
        <v>292</v>
      </c>
    </row>
    <row r="175" spans="2:65" s="9" customFormat="1" ht="29.85" customHeight="1" x14ac:dyDescent="0.3">
      <c r="B175" s="125"/>
      <c r="C175" s="126"/>
      <c r="D175" s="135" t="s">
        <v>109</v>
      </c>
      <c r="E175" s="135"/>
      <c r="F175" s="135"/>
      <c r="G175" s="135"/>
      <c r="H175" s="135"/>
      <c r="I175" s="135"/>
      <c r="J175" s="135"/>
      <c r="K175" s="135"/>
      <c r="L175" s="236">
        <v>0</v>
      </c>
      <c r="M175" s="236"/>
      <c r="N175" s="248">
        <f>BK175</f>
        <v>0</v>
      </c>
      <c r="O175" s="249"/>
      <c r="P175" s="249"/>
      <c r="Q175" s="249"/>
      <c r="R175" s="128"/>
      <c r="T175" s="129"/>
      <c r="U175" s="126"/>
      <c r="V175" s="126"/>
      <c r="W175" s="130">
        <f>W176</f>
        <v>0</v>
      </c>
      <c r="X175" s="126"/>
      <c r="Y175" s="130">
        <f>Y176</f>
        <v>0.23499999999999999</v>
      </c>
      <c r="Z175" s="126"/>
      <c r="AA175" s="131">
        <f>AA176</f>
        <v>0</v>
      </c>
      <c r="AR175" s="132" t="s">
        <v>90</v>
      </c>
      <c r="AT175" s="133" t="s">
        <v>74</v>
      </c>
      <c r="AU175" s="133" t="s">
        <v>82</v>
      </c>
      <c r="AY175" s="132" t="s">
        <v>128</v>
      </c>
      <c r="BK175" s="134">
        <f>BK176</f>
        <v>0</v>
      </c>
    </row>
    <row r="176" spans="2:65" s="1" customFormat="1" ht="25.5" customHeight="1" x14ac:dyDescent="0.3">
      <c r="B176" s="116"/>
      <c r="C176" s="136" t="s">
        <v>293</v>
      </c>
      <c r="D176" s="136" t="s">
        <v>129</v>
      </c>
      <c r="E176" s="137" t="s">
        <v>294</v>
      </c>
      <c r="F176" s="235" t="s">
        <v>295</v>
      </c>
      <c r="G176" s="235"/>
      <c r="H176" s="235"/>
      <c r="I176" s="235"/>
      <c r="J176" s="138" t="s">
        <v>132</v>
      </c>
      <c r="K176" s="139">
        <v>500</v>
      </c>
      <c r="L176" s="236">
        <v>0</v>
      </c>
      <c r="M176" s="236"/>
      <c r="N176" s="237">
        <f>ROUND(L176*K176,2)</f>
        <v>0</v>
      </c>
      <c r="O176" s="237"/>
      <c r="P176" s="237"/>
      <c r="Q176" s="237"/>
      <c r="R176" s="117"/>
      <c r="T176" s="140" t="s">
        <v>5</v>
      </c>
      <c r="U176" s="43" t="s">
        <v>40</v>
      </c>
      <c r="V176" s="35"/>
      <c r="W176" s="141">
        <f>V176*K176</f>
        <v>0</v>
      </c>
      <c r="X176" s="141">
        <v>4.6999999999999999E-4</v>
      </c>
      <c r="Y176" s="141">
        <f>X176*K176</f>
        <v>0.23499999999999999</v>
      </c>
      <c r="Z176" s="141">
        <v>0</v>
      </c>
      <c r="AA176" s="142">
        <f>Z176*K176</f>
        <v>0</v>
      </c>
      <c r="AR176" s="18" t="s">
        <v>161</v>
      </c>
      <c r="AT176" s="18" t="s">
        <v>129</v>
      </c>
      <c r="AU176" s="18" t="s">
        <v>90</v>
      </c>
      <c r="AY176" s="18" t="s">
        <v>128</v>
      </c>
      <c r="BE176" s="98">
        <f>IF(U176="základní",N176,0)</f>
        <v>0</v>
      </c>
      <c r="BF176" s="98">
        <f>IF(U176="snížená",N176,0)</f>
        <v>0</v>
      </c>
      <c r="BG176" s="98">
        <f>IF(U176="zákl. přenesená",N176,0)</f>
        <v>0</v>
      </c>
      <c r="BH176" s="98">
        <f>IF(U176="sníž. přenesená",N176,0)</f>
        <v>0</v>
      </c>
      <c r="BI176" s="98">
        <f>IF(U176="nulová",N176,0)</f>
        <v>0</v>
      </c>
      <c r="BJ176" s="18" t="s">
        <v>82</v>
      </c>
      <c r="BK176" s="98">
        <f>ROUND(L176*K176,2)</f>
        <v>0</v>
      </c>
      <c r="BL176" s="18" t="s">
        <v>161</v>
      </c>
      <c r="BM176" s="18" t="s">
        <v>296</v>
      </c>
    </row>
    <row r="177" spans="2:65" s="9" customFormat="1" ht="37.35" customHeight="1" x14ac:dyDescent="0.35">
      <c r="B177" s="125"/>
      <c r="C177" s="126"/>
      <c r="D177" s="127" t="s">
        <v>110</v>
      </c>
      <c r="E177" s="127"/>
      <c r="F177" s="127"/>
      <c r="G177" s="127"/>
      <c r="H177" s="127"/>
      <c r="I177" s="127"/>
      <c r="J177" s="127"/>
      <c r="K177" s="127"/>
      <c r="L177" s="245"/>
      <c r="M177" s="245"/>
      <c r="N177" s="243">
        <f>BK177</f>
        <v>0</v>
      </c>
      <c r="O177" s="244"/>
      <c r="P177" s="244"/>
      <c r="Q177" s="244"/>
      <c r="R177" s="128"/>
      <c r="T177" s="129"/>
      <c r="U177" s="126"/>
      <c r="V177" s="126"/>
      <c r="W177" s="130">
        <f>W178</f>
        <v>0</v>
      </c>
      <c r="X177" s="126"/>
      <c r="Y177" s="130">
        <f>Y178</f>
        <v>0</v>
      </c>
      <c r="Z177" s="126"/>
      <c r="AA177" s="131">
        <f>AA178</f>
        <v>0</v>
      </c>
      <c r="AR177" s="132" t="s">
        <v>137</v>
      </c>
      <c r="AT177" s="133" t="s">
        <v>74</v>
      </c>
      <c r="AU177" s="133" t="s">
        <v>75</v>
      </c>
      <c r="AY177" s="132" t="s">
        <v>128</v>
      </c>
      <c r="BK177" s="134">
        <f>BK178</f>
        <v>0</v>
      </c>
    </row>
    <row r="178" spans="2:65" s="9" customFormat="1" ht="19.899999999999999" customHeight="1" x14ac:dyDescent="0.3">
      <c r="B178" s="125"/>
      <c r="C178" s="126"/>
      <c r="D178" s="135" t="s">
        <v>111</v>
      </c>
      <c r="E178" s="135"/>
      <c r="F178" s="135"/>
      <c r="G178" s="135"/>
      <c r="H178" s="135"/>
      <c r="I178" s="135"/>
      <c r="J178" s="135"/>
      <c r="K178" s="135"/>
      <c r="L178" s="245"/>
      <c r="M178" s="245"/>
      <c r="N178" s="241">
        <f>BK178</f>
        <v>0</v>
      </c>
      <c r="O178" s="242"/>
      <c r="P178" s="242"/>
      <c r="Q178" s="242"/>
      <c r="R178" s="128"/>
      <c r="T178" s="129"/>
      <c r="U178" s="126"/>
      <c r="V178" s="126"/>
      <c r="W178" s="130">
        <f>W179</f>
        <v>0</v>
      </c>
      <c r="X178" s="126"/>
      <c r="Y178" s="130">
        <f>Y179</f>
        <v>0</v>
      </c>
      <c r="Z178" s="126"/>
      <c r="AA178" s="131">
        <f>AA179</f>
        <v>0</v>
      </c>
      <c r="AR178" s="132" t="s">
        <v>137</v>
      </c>
      <c r="AT178" s="133" t="s">
        <v>74</v>
      </c>
      <c r="AU178" s="133" t="s">
        <v>82</v>
      </c>
      <c r="AY178" s="132" t="s">
        <v>128</v>
      </c>
      <c r="BK178" s="134">
        <f>BK179</f>
        <v>0</v>
      </c>
    </row>
    <row r="179" spans="2:65" s="1" customFormat="1" ht="16.5" customHeight="1" x14ac:dyDescent="0.3">
      <c r="B179" s="116"/>
      <c r="C179" s="136" t="s">
        <v>263</v>
      </c>
      <c r="D179" s="136" t="s">
        <v>129</v>
      </c>
      <c r="E179" s="137" t="s">
        <v>297</v>
      </c>
      <c r="F179" s="235" t="s">
        <v>298</v>
      </c>
      <c r="G179" s="235"/>
      <c r="H179" s="235"/>
      <c r="I179" s="235"/>
      <c r="J179" s="138" t="s">
        <v>262</v>
      </c>
      <c r="K179" s="139">
        <v>1</v>
      </c>
      <c r="L179" s="236">
        <v>0</v>
      </c>
      <c r="M179" s="236"/>
      <c r="N179" s="237">
        <f>ROUND(L179*K179,2)</f>
        <v>0</v>
      </c>
      <c r="O179" s="237"/>
      <c r="P179" s="237"/>
      <c r="Q179" s="237"/>
      <c r="R179" s="117"/>
      <c r="T179" s="140" t="s">
        <v>5</v>
      </c>
      <c r="U179" s="43" t="s">
        <v>40</v>
      </c>
      <c r="V179" s="35"/>
      <c r="W179" s="141">
        <f>V179*K179</f>
        <v>0</v>
      </c>
      <c r="X179" s="141">
        <v>0</v>
      </c>
      <c r="Y179" s="141">
        <f>X179*K179</f>
        <v>0</v>
      </c>
      <c r="Z179" s="141">
        <v>0</v>
      </c>
      <c r="AA179" s="142">
        <f>Z179*K179</f>
        <v>0</v>
      </c>
      <c r="AR179" s="18" t="s">
        <v>242</v>
      </c>
      <c r="AT179" s="18" t="s">
        <v>129</v>
      </c>
      <c r="AU179" s="18" t="s">
        <v>90</v>
      </c>
      <c r="AY179" s="18" t="s">
        <v>128</v>
      </c>
      <c r="BE179" s="98">
        <f>IF(U179="základní",N179,0)</f>
        <v>0</v>
      </c>
      <c r="BF179" s="98">
        <f>IF(U179="snížená",N179,0)</f>
        <v>0</v>
      </c>
      <c r="BG179" s="98">
        <f>IF(U179="zákl. přenesená",N179,0)</f>
        <v>0</v>
      </c>
      <c r="BH179" s="98">
        <f>IF(U179="sníž. přenesená",N179,0)</f>
        <v>0</v>
      </c>
      <c r="BI179" s="98">
        <f>IF(U179="nulová",N179,0)</f>
        <v>0</v>
      </c>
      <c r="BJ179" s="18" t="s">
        <v>82</v>
      </c>
      <c r="BK179" s="98">
        <f>ROUND(L179*K179,2)</f>
        <v>0</v>
      </c>
      <c r="BL179" s="18" t="s">
        <v>242</v>
      </c>
      <c r="BM179" s="18" t="s">
        <v>299</v>
      </c>
    </row>
    <row r="180" spans="2:65" s="9" customFormat="1" ht="37.35" customHeight="1" x14ac:dyDescent="0.35">
      <c r="B180" s="125"/>
      <c r="C180" s="126"/>
      <c r="D180" s="127" t="s">
        <v>112</v>
      </c>
      <c r="E180" s="127"/>
      <c r="F180" s="127"/>
      <c r="G180" s="127"/>
      <c r="H180" s="127"/>
      <c r="I180" s="127"/>
      <c r="J180" s="127"/>
      <c r="K180" s="127"/>
      <c r="L180" s="245"/>
      <c r="M180" s="245"/>
      <c r="N180" s="250">
        <f>BK180</f>
        <v>0</v>
      </c>
      <c r="O180" s="251"/>
      <c r="P180" s="251"/>
      <c r="Q180" s="251"/>
      <c r="R180" s="128"/>
      <c r="T180" s="129"/>
      <c r="U180" s="126"/>
      <c r="V180" s="126"/>
      <c r="W180" s="130">
        <f>W181</f>
        <v>0</v>
      </c>
      <c r="X180" s="126"/>
      <c r="Y180" s="130">
        <f>Y181</f>
        <v>0</v>
      </c>
      <c r="Z180" s="126"/>
      <c r="AA180" s="131">
        <f>AA181</f>
        <v>0</v>
      </c>
      <c r="AR180" s="132" t="s">
        <v>133</v>
      </c>
      <c r="AT180" s="133" t="s">
        <v>74</v>
      </c>
      <c r="AU180" s="133" t="s">
        <v>75</v>
      </c>
      <c r="AY180" s="132" t="s">
        <v>128</v>
      </c>
      <c r="BK180" s="134">
        <f>BK181</f>
        <v>0</v>
      </c>
    </row>
    <row r="181" spans="2:65" s="1" customFormat="1" ht="25.5" customHeight="1" x14ac:dyDescent="0.3">
      <c r="B181" s="116"/>
      <c r="C181" s="136" t="s">
        <v>300</v>
      </c>
      <c r="D181" s="136" t="s">
        <v>129</v>
      </c>
      <c r="E181" s="137" t="s">
        <v>301</v>
      </c>
      <c r="F181" s="235" t="s">
        <v>302</v>
      </c>
      <c r="G181" s="235"/>
      <c r="H181" s="235"/>
      <c r="I181" s="235"/>
      <c r="J181" s="138" t="s">
        <v>303</v>
      </c>
      <c r="K181" s="139">
        <v>1</v>
      </c>
      <c r="L181" s="236">
        <v>0</v>
      </c>
      <c r="M181" s="236"/>
      <c r="N181" s="237">
        <f>ROUND(L181*K181,2)</f>
        <v>0</v>
      </c>
      <c r="O181" s="237"/>
      <c r="P181" s="237"/>
      <c r="Q181" s="237"/>
      <c r="R181" s="117"/>
      <c r="T181" s="140" t="s">
        <v>5</v>
      </c>
      <c r="U181" s="43" t="s">
        <v>40</v>
      </c>
      <c r="V181" s="35"/>
      <c r="W181" s="141">
        <f>V181*K181</f>
        <v>0</v>
      </c>
      <c r="X181" s="141">
        <v>0</v>
      </c>
      <c r="Y181" s="141">
        <f>X181*K181</f>
        <v>0</v>
      </c>
      <c r="Z181" s="141">
        <v>0</v>
      </c>
      <c r="AA181" s="142">
        <f>Z181*K181</f>
        <v>0</v>
      </c>
      <c r="AR181" s="18" t="s">
        <v>304</v>
      </c>
      <c r="AT181" s="18" t="s">
        <v>129</v>
      </c>
      <c r="AU181" s="18" t="s">
        <v>82</v>
      </c>
      <c r="AY181" s="18" t="s">
        <v>128</v>
      </c>
      <c r="BE181" s="98">
        <f>IF(U181="základní",N181,0)</f>
        <v>0</v>
      </c>
      <c r="BF181" s="98">
        <f>IF(U181="snížená",N181,0)</f>
        <v>0</v>
      </c>
      <c r="BG181" s="98">
        <f>IF(U181="zákl. přenesená",N181,0)</f>
        <v>0</v>
      </c>
      <c r="BH181" s="98">
        <f>IF(U181="sníž. přenesená",N181,0)</f>
        <v>0</v>
      </c>
      <c r="BI181" s="98">
        <f>IF(U181="nulová",N181,0)</f>
        <v>0</v>
      </c>
      <c r="BJ181" s="18" t="s">
        <v>82</v>
      </c>
      <c r="BK181" s="98">
        <f>ROUND(L181*K181,2)</f>
        <v>0</v>
      </c>
      <c r="BL181" s="18" t="s">
        <v>304</v>
      </c>
      <c r="BM181" s="18" t="s">
        <v>305</v>
      </c>
    </row>
    <row r="182" spans="2:65" s="1" customFormat="1" ht="49.9" customHeight="1" x14ac:dyDescent="0.35">
      <c r="B182" s="34"/>
      <c r="C182" s="35"/>
      <c r="D182" s="127"/>
      <c r="E182" s="35"/>
      <c r="F182" s="35"/>
      <c r="G182" s="35"/>
      <c r="H182" s="35"/>
      <c r="I182" s="35"/>
      <c r="J182" s="35"/>
      <c r="K182" s="35"/>
      <c r="L182" s="35"/>
      <c r="M182" s="35"/>
      <c r="N182" s="243"/>
      <c r="O182" s="244"/>
      <c r="P182" s="244"/>
      <c r="Q182" s="244"/>
      <c r="R182" s="36"/>
      <c r="T182" s="148"/>
      <c r="U182" s="55"/>
      <c r="V182" s="55"/>
      <c r="W182" s="55"/>
      <c r="X182" s="55"/>
      <c r="Y182" s="55"/>
      <c r="Z182" s="55"/>
      <c r="AA182" s="57"/>
      <c r="AT182" s="18"/>
      <c r="AU182" s="18"/>
      <c r="AY182" s="18"/>
      <c r="BK182" s="98"/>
    </row>
    <row r="183" spans="2:65" s="1" customFormat="1" ht="6.95" customHeight="1" x14ac:dyDescent="0.3">
      <c r="B183" s="58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60"/>
    </row>
  </sheetData>
  <mergeCells count="233">
    <mergeCell ref="L150:M150"/>
    <mergeCell ref="L157:M157"/>
    <mergeCell ref="L163:M163"/>
    <mergeCell ref="L173:M173"/>
    <mergeCell ref="L175:M175"/>
    <mergeCell ref="L177:M177"/>
    <mergeCell ref="L178:M178"/>
    <mergeCell ref="L180:M180"/>
    <mergeCell ref="H1:K1"/>
    <mergeCell ref="F171:I171"/>
    <mergeCell ref="L171:M171"/>
    <mergeCell ref="F172:I172"/>
    <mergeCell ref="L172:M172"/>
    <mergeCell ref="F174:I174"/>
    <mergeCell ref="L174:M174"/>
    <mergeCell ref="F168:I168"/>
    <mergeCell ref="L168:M168"/>
    <mergeCell ref="F169:I169"/>
    <mergeCell ref="L169:M169"/>
    <mergeCell ref="F170:I170"/>
    <mergeCell ref="L170:M170"/>
    <mergeCell ref="F165:I165"/>
    <mergeCell ref="L165:M165"/>
    <mergeCell ref="F166:I166"/>
    <mergeCell ref="S2:AC2"/>
    <mergeCell ref="N150:Q150"/>
    <mergeCell ref="N157:Q157"/>
    <mergeCell ref="N163:Q163"/>
    <mergeCell ref="N173:Q173"/>
    <mergeCell ref="N175:Q175"/>
    <mergeCell ref="N177:Q177"/>
    <mergeCell ref="N178:Q178"/>
    <mergeCell ref="N180:Q180"/>
    <mergeCell ref="N171:Q171"/>
    <mergeCell ref="N172:Q172"/>
    <mergeCell ref="N174:Q174"/>
    <mergeCell ref="N168:Q168"/>
    <mergeCell ref="N169:Q169"/>
    <mergeCell ref="N170:Q170"/>
    <mergeCell ref="N165:Q165"/>
    <mergeCell ref="M114:P114"/>
    <mergeCell ref="M116:Q116"/>
    <mergeCell ref="M117:Q117"/>
    <mergeCell ref="L103:Q103"/>
    <mergeCell ref="C109:Q109"/>
    <mergeCell ref="F111:P111"/>
    <mergeCell ref="F112:P112"/>
    <mergeCell ref="N98:Q98"/>
    <mergeCell ref="N182:Q182"/>
    <mergeCell ref="F176:I176"/>
    <mergeCell ref="L176:M176"/>
    <mergeCell ref="N176:Q176"/>
    <mergeCell ref="F179:I179"/>
    <mergeCell ref="L179:M179"/>
    <mergeCell ref="N179:Q179"/>
    <mergeCell ref="F181:I181"/>
    <mergeCell ref="L181:M181"/>
    <mergeCell ref="N181:Q181"/>
    <mergeCell ref="L166:M166"/>
    <mergeCell ref="N166:Q166"/>
    <mergeCell ref="F167:I167"/>
    <mergeCell ref="L167:M167"/>
    <mergeCell ref="N167:Q167"/>
    <mergeCell ref="F161:I161"/>
    <mergeCell ref="L161:M161"/>
    <mergeCell ref="N161:Q161"/>
    <mergeCell ref="F162:I162"/>
    <mergeCell ref="L162:M162"/>
    <mergeCell ref="N162:Q162"/>
    <mergeCell ref="F164:I164"/>
    <mergeCell ref="L164:M164"/>
    <mergeCell ref="N164:Q164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39:I139"/>
    <mergeCell ref="L139:M139"/>
    <mergeCell ref="N139:Q139"/>
    <mergeCell ref="F142:I142"/>
    <mergeCell ref="L142:M142"/>
    <mergeCell ref="N142:Q142"/>
    <mergeCell ref="F143:I143"/>
    <mergeCell ref="L143:M143"/>
    <mergeCell ref="N143:Q143"/>
    <mergeCell ref="N140:Q140"/>
    <mergeCell ref="N141:Q141"/>
    <mergeCell ref="L140:M140"/>
    <mergeCell ref="L141:M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19:I119"/>
    <mergeCell ref="L119:M119"/>
    <mergeCell ref="N119:Q119"/>
    <mergeCell ref="F123:I123"/>
    <mergeCell ref="L123:M123"/>
    <mergeCell ref="N123:Q123"/>
    <mergeCell ref="N120:Q120"/>
    <mergeCell ref="N121:Q121"/>
    <mergeCell ref="N122:Q122"/>
    <mergeCell ref="N99:Q99"/>
    <mergeCell ref="N100:Q100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Rozpocet - Rozpocet</vt:lpstr>
      <vt:lpstr>'Rekapitulace stavby'!Názvy_tisku</vt:lpstr>
      <vt:lpstr>'Rozpocet - Rozpocet'!Názvy_tisku</vt:lpstr>
      <vt:lpstr>'Rekapitulace stavby'!Oblast_tisku</vt:lpstr>
      <vt:lpstr>'Rozpocet - Rozpocet'!Oblast_tisku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Vyroubalová Naděžda, Ing.</dc:creator>
  <cp:lastModifiedBy>Ondrůšková Alexandra</cp:lastModifiedBy>
  <cp:lastPrinted>2017-08-09T10:06:12Z</cp:lastPrinted>
  <dcterms:created xsi:type="dcterms:W3CDTF">2017-08-09T10:04:15Z</dcterms:created>
  <dcterms:modified xsi:type="dcterms:W3CDTF">2019-04-11T07:40:13Z</dcterms:modified>
</cp:coreProperties>
</file>