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 firstSheet="1" activeTab="1"/>
  </bookViews>
  <sheets>
    <sheet name="Rekapitulace stavby" sheetId="1" state="veryHidden" r:id="rId1"/>
    <sheet name="2019_05_NR - Výměna beton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'2019_05_NR - Výměna beton...'!$C$86:$K$142</definedName>
    <definedName name="_xlnm.Print_Area" localSheetId="1">'2019_05_NR - Výměna beton...'!$C$76:$K$142</definedName>
    <definedName name="_xlnm.Print_Titles" localSheetId="1">'2019_05_NR - Výměna beton...'!$86:$86</definedName>
  </definedNames>
  <calcPr/>
</workbook>
</file>

<file path=xl/calcChain.xml><?xml version="1.0" encoding="utf-8"?>
<calcChain xmlns="http://schemas.openxmlformats.org/spreadsheetml/2006/main">
  <c i="2" r="J35"/>
  <c r="J34"/>
  <c i="1" r="AY55"/>
  <c i="2" r="J33"/>
  <c i="1" r="AX55"/>
  <c i="2"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T139"/>
  <c r="R140"/>
  <c r="R139"/>
  <c r="P140"/>
  <c r="P139"/>
  <c r="BK140"/>
  <c r="BK139"/>
  <c r="J139"/>
  <c r="J140"/>
  <c r="BE140"/>
  <c r="J6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T134"/>
  <c r="R135"/>
  <c r="R134"/>
  <c r="P135"/>
  <c r="P134"/>
  <c r="BK135"/>
  <c r="BK134"/>
  <c r="J134"/>
  <c r="J135"/>
  <c r="BE135"/>
  <c r="J68"/>
  <c r="BI133"/>
  <c r="BH133"/>
  <c r="BG133"/>
  <c r="BF133"/>
  <c r="T133"/>
  <c r="T132"/>
  <c r="T131"/>
  <c r="R133"/>
  <c r="R132"/>
  <c r="R131"/>
  <c r="P133"/>
  <c r="P132"/>
  <c r="P131"/>
  <c r="BK133"/>
  <c r="BK132"/>
  <c r="J132"/>
  <c r="BK131"/>
  <c r="J131"/>
  <c r="J133"/>
  <c r="BE133"/>
  <c r="J67"/>
  <c r="J66"/>
  <c r="BI130"/>
  <c r="BH130"/>
  <c r="BG130"/>
  <c r="BF130"/>
  <c r="T130"/>
  <c r="T129"/>
  <c r="R130"/>
  <c r="R129"/>
  <c r="P130"/>
  <c r="P129"/>
  <c r="BK130"/>
  <c r="BK129"/>
  <c r="J129"/>
  <c r="J130"/>
  <c r="BE130"/>
  <c r="J65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T123"/>
  <c r="R124"/>
  <c r="R123"/>
  <c r="P124"/>
  <c r="P123"/>
  <c r="BK124"/>
  <c r="BK123"/>
  <c r="J123"/>
  <c r="J124"/>
  <c r="BE124"/>
  <c r="J64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T119"/>
  <c r="R120"/>
  <c r="R119"/>
  <c r="P120"/>
  <c r="P119"/>
  <c r="BK120"/>
  <c r="BK119"/>
  <c r="J119"/>
  <c r="J120"/>
  <c r="BE120"/>
  <c r="J63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T115"/>
  <c r="R116"/>
  <c r="R115"/>
  <c r="P116"/>
  <c r="P115"/>
  <c r="BK116"/>
  <c r="BK115"/>
  <c r="J115"/>
  <c r="J116"/>
  <c r="BE116"/>
  <c r="J62"/>
  <c r="BI114"/>
  <c r="BH114"/>
  <c r="BG114"/>
  <c r="BF114"/>
  <c r="T114"/>
  <c r="R114"/>
  <c r="P114"/>
  <c r="BK114"/>
  <c r="J114"/>
  <c r="BE114"/>
  <c r="BI113"/>
  <c r="BH113"/>
  <c r="BG113"/>
  <c r="BF113"/>
  <c r="T113"/>
  <c r="T112"/>
  <c r="R113"/>
  <c r="R112"/>
  <c r="P113"/>
  <c r="P112"/>
  <c r="BK113"/>
  <c r="BK112"/>
  <c r="J112"/>
  <c r="J113"/>
  <c r="BE113"/>
  <c r="J61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T108"/>
  <c r="R109"/>
  <c r="R108"/>
  <c r="P109"/>
  <c r="P108"/>
  <c r="BK109"/>
  <c r="BK108"/>
  <c r="J108"/>
  <c r="J109"/>
  <c r="BE109"/>
  <c r="J60"/>
  <c r="BI107"/>
  <c r="BH107"/>
  <c r="BG107"/>
  <c r="BF107"/>
  <c r="T107"/>
  <c r="T106"/>
  <c r="R107"/>
  <c r="R106"/>
  <c r="P107"/>
  <c r="P106"/>
  <c r="BK107"/>
  <c r="BK106"/>
  <c r="J106"/>
  <c r="J107"/>
  <c r="BE107"/>
  <c r="J59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T102"/>
  <c r="R103"/>
  <c r="R102"/>
  <c r="P103"/>
  <c r="P102"/>
  <c r="BK103"/>
  <c r="BK102"/>
  <c r="J102"/>
  <c r="J103"/>
  <c r="BE103"/>
  <c r="J58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T96"/>
  <c r="R97"/>
  <c r="R96"/>
  <c r="P97"/>
  <c r="P96"/>
  <c r="BK97"/>
  <c r="BK96"/>
  <c r="J96"/>
  <c r="J97"/>
  <c r="BE97"/>
  <c r="J57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F35"/>
  <c i="1" r="BD55"/>
  <c i="2" r="BH89"/>
  <c r="F34"/>
  <c i="1" r="BC55"/>
  <c i="2" r="BG89"/>
  <c r="F33"/>
  <c i="1" r="BB55"/>
  <c i="2" r="BF89"/>
  <c r="J32"/>
  <c i="1" r="AW55"/>
  <c i="2" r="F32"/>
  <c i="1" r="BA55"/>
  <c i="2" r="T89"/>
  <c r="T88"/>
  <c r="T87"/>
  <c r="R89"/>
  <c r="R88"/>
  <c r="R87"/>
  <c r="P89"/>
  <c r="P88"/>
  <c r="P87"/>
  <c i="1" r="AU55"/>
  <c i="2" r="BK89"/>
  <c r="BK88"/>
  <c r="J88"/>
  <c r="BK87"/>
  <c r="J87"/>
  <c r="J55"/>
  <c r="J28"/>
  <c i="1" r="AG55"/>
  <c i="2" r="J89"/>
  <c r="BE89"/>
  <c r="J31"/>
  <c i="1" r="AV55"/>
  <c i="2" r="F31"/>
  <c i="1" r="AZ55"/>
  <c i="2" r="J56"/>
  <c r="F83"/>
  <c r="F81"/>
  <c r="E79"/>
  <c r="F50"/>
  <c r="F48"/>
  <c r="E46"/>
  <c r="J37"/>
  <c r="J22"/>
  <c r="E22"/>
  <c r="J84"/>
  <c r="J51"/>
  <c r="J21"/>
  <c r="J19"/>
  <c r="E19"/>
  <c r="J83"/>
  <c r="J50"/>
  <c r="J18"/>
  <c r="J16"/>
  <c r="E16"/>
  <c r="F84"/>
  <c r="F51"/>
  <c r="J15"/>
  <c r="J10"/>
  <c r="J81"/>
  <c r="J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<sst xmlns="http://schemas.openxmlformats.org/spreadsheetml/2006/main">
  <si>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</si>
  <si>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</si>
  <si>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</si>
  <si>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</si>
  <si>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</si>
  <si>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{052430e9-5e0d-499a-bdcf-4bb972097b22}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</si>
  <si>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</si>
  <si>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</si>
  <si>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</si>
  <si>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</si>
  <si>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</si>
  <si>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</si>
  <si>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</si>
  <si>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</si>
  <si>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2019_05_NR</t>
  </si>
  <si>
    <t xml:space="preserve"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</si>
  <si>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</si>
  <si>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betonových žlabů a úprava myčky Martinov</t>
  </si>
  <si>
    <t>KSO:</t>
  </si>
  <si>
    <t>CC-CZ:</t>
  </si>
  <si>
    <t>Místo:</t>
  </si>
  <si>
    <t xml:space="preserve"> </t>
  </si>
  <si>
    <t>Datum:</t>
  </si>
  <si>
    <t>1. 4. 2019</t>
  </si>
  <si>
    <t>Zadavatel:</t>
  </si>
  <si>
    <t>IČ:</t>
  </si>
  <si>
    <t>DPO a.s.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</si>
  <si>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</si>
  <si>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</si>
  <si>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</si>
  <si>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</si>
  <si>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</si>
  <si>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</si>
  <si>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</si>
  <si>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</si>
  <si>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</si>
  <si>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</si>
  <si>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</si>
  <si>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</si>
  <si>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</si>
  <si>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</si>
  <si>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</si>
  <si>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</si>
  <si>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</si>
  <si>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</si>
  <si>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</si>
  <si>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</si>
  <si>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</si>
  <si>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</si>
  <si>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</si>
  <si>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</si>
  <si>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</si>
  <si>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</si>
  <si>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</si>
  <si>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</si>
  <si>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</si>
  <si>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</si>
  <si>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</si>
  <si>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</si>
  <si>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</si>
  <si>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</si>
  <si>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</si>
  <si>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</si>
  <si>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</si>
  <si>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</si>
  <si>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</si>
  <si>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</si>
  <si>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</si>
  <si>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</si>
  <si>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</si>
  <si>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</si>
  <si>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</si>
  <si>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</si>
  <si>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</si>
  <si>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</si>
  <si>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</si>
  <si>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</si>
  <si>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</si>
  <si>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</si>
  <si>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</si>
  <si>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</si>
  <si>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</si>
  <si>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</si>
  <si>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</si>
  <si>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</si>
  <si>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</si>
  <si>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</si>
  <si>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</si>
  <si>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</si>
  <si>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</si>
  <si>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</si>
  <si>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</si>
  <si>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</si>
  <si>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</si>
  <si>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</si>
  <si>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</si>
  <si>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</si>
  <si>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</si>
  <si>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</si>
  <si>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</si>
  <si>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</si>
  <si>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</si>
  <si>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</si>
  <si>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</si>
  <si>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</si>
  <si>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</si>
  <si>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</si>
  <si>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</si>
  <si>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</si>
  <si>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</si>
  <si>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</si>
  <si>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</si>
  <si>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</si>
  <si>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935114...R</t>
  </si>
  <si>
    <t>Čistící kus TZD-Q400/500/1000 - MV</t>
  </si>
  <si>
    <t>ks</t>
  </si>
  <si>
    <t>4</t>
  </si>
  <si>
    <t>685582838</t>
  </si>
  <si>
    <t>935114...R1</t>
  </si>
  <si>
    <t>Přechodový prstenec TBV-Q-600/45</t>
  </si>
  <si>
    <t>kus</t>
  </si>
  <si>
    <t>958880043</t>
  </si>
  <si>
    <t>3</t>
  </si>
  <si>
    <t>935114...R2</t>
  </si>
  <si>
    <t>Dno s výtokem TBV-Q 450/330/1a PVC</t>
  </si>
  <si>
    <t>2021641549</t>
  </si>
  <si>
    <t>935114...R3</t>
  </si>
  <si>
    <t>Kalový koš DIN 4052 - D1</t>
  </si>
  <si>
    <t>-88250503</t>
  </si>
  <si>
    <t>5</t>
  </si>
  <si>
    <t>935114...R4</t>
  </si>
  <si>
    <t>Skruž TBv - Q 450/295/5b</t>
  </si>
  <si>
    <t>-943831834</t>
  </si>
  <si>
    <t>6</t>
  </si>
  <si>
    <t>R01</t>
  </si>
  <si>
    <t xml:space="preserve">D+ M  Nerezový nájezdový klín</t>
  </si>
  <si>
    <t>kpl</t>
  </si>
  <si>
    <t>1600703469</t>
  </si>
  <si>
    <t>7</t>
  </si>
  <si>
    <t>R6</t>
  </si>
  <si>
    <t>Úprava topení a vodovodních přípojek (na obklady)</t>
  </si>
  <si>
    <t>-1665519239</t>
  </si>
  <si>
    <t>Zemní práce</t>
  </si>
  <si>
    <t>8</t>
  </si>
  <si>
    <t>113107030</t>
  </si>
  <si>
    <t>Odstranění podkladu z betonu prostého tl 100 mm při překopech ručně</t>
  </si>
  <si>
    <t>m2</t>
  </si>
  <si>
    <t>CS ÚRS 2019 01</t>
  </si>
  <si>
    <t>936372120</t>
  </si>
  <si>
    <t>9</t>
  </si>
  <si>
    <t>113154123</t>
  </si>
  <si>
    <t>Frézování živičného krytu tl 50 mm pruh š 1 m pl do 500 m2 bez překážek v trase</t>
  </si>
  <si>
    <t>CS ÚRS 2018 01</t>
  </si>
  <si>
    <t>-1619106399</t>
  </si>
  <si>
    <t>10</t>
  </si>
  <si>
    <t>132201201</t>
  </si>
  <si>
    <t>Hloubení rýh š do 2000 mm v hornině tř. 3 objemu do 100 m3</t>
  </si>
  <si>
    <t>m3</t>
  </si>
  <si>
    <t>-1233646250</t>
  </si>
  <si>
    <t>11</t>
  </si>
  <si>
    <t>175111101</t>
  </si>
  <si>
    <t>Obsypání potrubí ručně sypaninou bez prohození sítem, uloženou do 3 m</t>
  </si>
  <si>
    <t>393426738</t>
  </si>
  <si>
    <t>12</t>
  </si>
  <si>
    <t>M</t>
  </si>
  <si>
    <t>58337310</t>
  </si>
  <si>
    <t>štěrkopísek frakce 0/4</t>
  </si>
  <si>
    <t>t</t>
  </si>
  <si>
    <t>1402747971</t>
  </si>
  <si>
    <t>Zakládání</t>
  </si>
  <si>
    <t>13</t>
  </si>
  <si>
    <t>274313511</t>
  </si>
  <si>
    <t>Základové pásy z betonu tř. C 12/15 - nad překopy</t>
  </si>
  <si>
    <t>-731395363</t>
  </si>
  <si>
    <t>14</t>
  </si>
  <si>
    <t>R002</t>
  </si>
  <si>
    <t xml:space="preserve">Obetonování štěrb. žlabu, zalití zvedáku, zabetonování překopu kanalizace - beton C30/37 XF4 </t>
  </si>
  <si>
    <t>499668412</t>
  </si>
  <si>
    <t>R003</t>
  </si>
  <si>
    <t xml:space="preserve">Beton  C 25/30 - podkladní beton pod štěrbinový žlab</t>
  </si>
  <si>
    <t>37552947</t>
  </si>
  <si>
    <t>Vodorovné konstrukce</t>
  </si>
  <si>
    <t>16</t>
  </si>
  <si>
    <t>451572111</t>
  </si>
  <si>
    <t>Lože pod potrubí otevřený výkop z kameniva drobného těženého</t>
  </si>
  <si>
    <t>-51608676</t>
  </si>
  <si>
    <t>Komunikace pozemní</t>
  </si>
  <si>
    <t>17</t>
  </si>
  <si>
    <t>5648311..R</t>
  </si>
  <si>
    <t xml:space="preserve">Hutněný zásyp ze štěrkodrtě ŠD  frakce 0-63</t>
  </si>
  <si>
    <t>694471345</t>
  </si>
  <si>
    <t>18</t>
  </si>
  <si>
    <t>564831111</t>
  </si>
  <si>
    <t>Podklad ze štěrkodrtě ŠD tl 100 mm,frakce 0-32</t>
  </si>
  <si>
    <t>944739068</t>
  </si>
  <si>
    <t>19</t>
  </si>
  <si>
    <t>573211109</t>
  </si>
  <si>
    <t>Postřik živičný spojovací z asfaltu v množství 0,50 kg/m2</t>
  </si>
  <si>
    <t>2027948136</t>
  </si>
  <si>
    <t>Úpravy povrchů, podlahy a osazování výplní</t>
  </si>
  <si>
    <t>20</t>
  </si>
  <si>
    <t>612325412</t>
  </si>
  <si>
    <t>Oprava vnitřní vápenocementové hladké omítky stěn v rozsahu plochy do 30%</t>
  </si>
  <si>
    <t>-1876906879</t>
  </si>
  <si>
    <t>631362021</t>
  </si>
  <si>
    <t>Výztuž mazanin svařovanými sítěmi Kari</t>
  </si>
  <si>
    <t>-1765920313</t>
  </si>
  <si>
    <t>Trubní vedení</t>
  </si>
  <si>
    <t>22</t>
  </si>
  <si>
    <t>899722112</t>
  </si>
  <si>
    <t>Krytí potrubí z plastů výstražnou fólií z PVC 25 cm</t>
  </si>
  <si>
    <t>m</t>
  </si>
  <si>
    <t>-592586472</t>
  </si>
  <si>
    <t>23</t>
  </si>
  <si>
    <t>R4</t>
  </si>
  <si>
    <t>Demontáž zvedacího zařízení</t>
  </si>
  <si>
    <t>-926718765</t>
  </si>
  <si>
    <t>24</t>
  </si>
  <si>
    <t>R5</t>
  </si>
  <si>
    <t>Dodávka a montáž kanalizace pro napojení svodů do žlabu</t>
  </si>
  <si>
    <t>-989014781</t>
  </si>
  <si>
    <t>Ostatní konstrukce a práce, bourání</t>
  </si>
  <si>
    <t>25</t>
  </si>
  <si>
    <t>919735112</t>
  </si>
  <si>
    <t>Řezání stávajícího živičného krytu hl do 100 mm</t>
  </si>
  <si>
    <t>1180400419</t>
  </si>
  <si>
    <t>26</t>
  </si>
  <si>
    <t>935114121</t>
  </si>
  <si>
    <t>Štěrbinový odvodňovací betonový žlab 400x500 mm bez vnitřního spádu se základem</t>
  </si>
  <si>
    <t>-1292419568</t>
  </si>
  <si>
    <t>27</t>
  </si>
  <si>
    <t>966008222</t>
  </si>
  <si>
    <t>Bourání betonového nebo polymerbetonového odvodňovacího žlabu š přes 200 mm</t>
  </si>
  <si>
    <t>-678452940</t>
  </si>
  <si>
    <t>997</t>
  </si>
  <si>
    <t>Přesun sutě</t>
  </si>
  <si>
    <t>28</t>
  </si>
  <si>
    <t>997211511</t>
  </si>
  <si>
    <t>Vodorovná doprava suti po suchu na vzdálenost do 1 km</t>
  </si>
  <si>
    <t>1199904117</t>
  </si>
  <si>
    <t>29</t>
  </si>
  <si>
    <t>997211519</t>
  </si>
  <si>
    <t>Příplatek ZKD 1 km u vodorovné dopravy suti</t>
  </si>
  <si>
    <t>-1748810431</t>
  </si>
  <si>
    <t>30</t>
  </si>
  <si>
    <t>997221815</t>
  </si>
  <si>
    <t>Poplatek za uložení na skládce (skládkovné) stavebního odpadu betonového kód odpadu 170 101</t>
  </si>
  <si>
    <t>1866950745</t>
  </si>
  <si>
    <t>31</t>
  </si>
  <si>
    <t>997221845</t>
  </si>
  <si>
    <t>Poplatek za uložení na skládce (skládkovné) odpadu asfaltového bez dehtu kód odpadu 170 302</t>
  </si>
  <si>
    <t>280222353</t>
  </si>
  <si>
    <t>32</t>
  </si>
  <si>
    <t>R čištění</t>
  </si>
  <si>
    <t>Čištění kanalizace - 2x</t>
  </si>
  <si>
    <t>1761268077</t>
  </si>
  <si>
    <t>998</t>
  </si>
  <si>
    <t>Přesun hmot</t>
  </si>
  <si>
    <t>33</t>
  </si>
  <si>
    <t>998225111</t>
  </si>
  <si>
    <t>Přesun hmot pro pozemní komunikace s krytem z kamene, monolitickým betonovým nebo živičným</t>
  </si>
  <si>
    <t>1471107966</t>
  </si>
  <si>
    <t>PSV</t>
  </si>
  <si>
    <t>Práce a dodávky PSV</t>
  </si>
  <si>
    <t>721</t>
  </si>
  <si>
    <t>Zdravotechnika - vnitřní kanalizace</t>
  </si>
  <si>
    <t>34</t>
  </si>
  <si>
    <t>721290112</t>
  </si>
  <si>
    <t>Zkouška těsnosti potrubí kanalizace vodou do DN 200</t>
  </si>
  <si>
    <t>-1161143504</t>
  </si>
  <si>
    <t>781</t>
  </si>
  <si>
    <t>Dokončovací práce - obklady</t>
  </si>
  <si>
    <t>35</t>
  </si>
  <si>
    <t>781131112</t>
  </si>
  <si>
    <t>Izolace pod obklad nátěrem nebo stěrkou ve dvou vrstvách</t>
  </si>
  <si>
    <t>-1865055569</t>
  </si>
  <si>
    <t>36</t>
  </si>
  <si>
    <t>781413112</t>
  </si>
  <si>
    <t>Montáž obkladaček vnitřních pórovinových pravoúhlých do 25 ks/m2 lepených standardním lepidlem</t>
  </si>
  <si>
    <t>912522858</t>
  </si>
  <si>
    <t>37</t>
  </si>
  <si>
    <t>59761039</t>
  </si>
  <si>
    <t>obkládačky keramické koupelnové bílé 22 do 25 ks/m2</t>
  </si>
  <si>
    <t>-1975095733</t>
  </si>
  <si>
    <t>38</t>
  </si>
  <si>
    <t>998781101</t>
  </si>
  <si>
    <t>Přesun hmot tonážní pro obklady keramické v objektech v do 6 m</t>
  </si>
  <si>
    <t>-1342283159</t>
  </si>
  <si>
    <t>784</t>
  </si>
  <si>
    <t>Dokončovací práce - malby a tapety</t>
  </si>
  <si>
    <t>39</t>
  </si>
  <si>
    <t>784121003</t>
  </si>
  <si>
    <t>Oškrabání malby v mísnostech výšky do 5,00 m</t>
  </si>
  <si>
    <t>-1810538667</t>
  </si>
  <si>
    <t>40</t>
  </si>
  <si>
    <t>784181125</t>
  </si>
  <si>
    <t>Hloubková jednonásobná penetrace podkladu v místnostech výšky přes 5,00 m</t>
  </si>
  <si>
    <t>-1936844235</t>
  </si>
  <si>
    <t>41</t>
  </si>
  <si>
    <t>784221105</t>
  </si>
  <si>
    <t>Dvojnásobné bílé malby ze směsí za sucha dobře otěruvzdorných v místnostech přes 5,00 m</t>
  </si>
  <si>
    <t>91818868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</si>
</sst>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7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4" fontId="1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left"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9" xfId="0" applyNumberFormat="1" applyFont="1" applyBorder="1" applyAlignment="1" applyProtection="1">
      <alignment vertical="center"/>
    </xf>
    <xf numFmtId="4" fontId="22" fillId="0" borderId="20" xfId="0" applyNumberFormat="1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4" fontId="22" fillId="0" borderId="21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8" fillId="0" borderId="0" xfId="0" applyNumberFormat="1" applyFont="1" applyAlignment="1" applyProtection="1"/>
    <xf numFmtId="166" fontId="24" fillId="0" borderId="12" xfId="0" applyNumberFormat="1" applyFont="1" applyBorder="1" applyAlignment="1" applyProtection="1"/>
    <xf numFmtId="166" fontId="24" fillId="0" borderId="13" xfId="0" applyNumberFormat="1" applyFont="1" applyBorder="1" applyAlignment="1" applyProtection="1"/>
    <xf numFmtId="4" fontId="14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25" fillId="0" borderId="3" xfId="0" applyFont="1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ht="36.96" customHeight="1">
      <c r="AR2"/>
      <c r="BS2" s="12" t="s">
        <v>6</v>
      </c>
      <c r="BT2" s="12" t="s">
        <v>7</v>
      </c>
    </row>
    <row r="3" ht="6.96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ht="24.96" customHeight="1">
      <c r="B4" s="16"/>
      <c r="C4" s="17"/>
      <c r="D4" s="18" t="s">
        <v>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5"/>
      <c r="AS4" s="19" t="s">
        <v>10</v>
      </c>
      <c r="BE4" s="20" t="s">
        <v>11</v>
      </c>
      <c r="BS4" s="12" t="s">
        <v>12</v>
      </c>
    </row>
    <row r="5" ht="12" customHeight="1">
      <c r="B5" s="16"/>
      <c r="C5" s="17"/>
      <c r="D5" s="21" t="s">
        <v>13</v>
      </c>
      <c r="E5" s="17"/>
      <c r="F5" s="17"/>
      <c r="G5" s="17"/>
      <c r="H5" s="17"/>
      <c r="I5" s="17"/>
      <c r="J5" s="17"/>
      <c r="K5" s="22" t="s">
        <v>14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5"/>
      <c r="BE5" s="23" t="s">
        <v>15</v>
      </c>
      <c r="BS5" s="12" t="s">
        <v>6</v>
      </c>
    </row>
    <row r="6" ht="36.96" customHeight="1">
      <c r="B6" s="16"/>
      <c r="C6" s="17"/>
      <c r="D6" s="24" t="s">
        <v>16</v>
      </c>
      <c r="E6" s="17"/>
      <c r="F6" s="17"/>
      <c r="G6" s="17"/>
      <c r="H6" s="17"/>
      <c r="I6" s="17"/>
      <c r="J6" s="17"/>
      <c r="K6" s="25" t="s">
        <v>17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5"/>
      <c r="BE6" s="26"/>
      <c r="BS6" s="12" t="s">
        <v>6</v>
      </c>
    </row>
    <row r="7" ht="12" customHeight="1">
      <c r="B7" s="16"/>
      <c r="C7" s="17"/>
      <c r="D7" s="27" t="s">
        <v>18</v>
      </c>
      <c r="E7" s="17"/>
      <c r="F7" s="17"/>
      <c r="G7" s="17"/>
      <c r="H7" s="17"/>
      <c r="I7" s="17"/>
      <c r="J7" s="17"/>
      <c r="K7" s="22" t="s">
        <v>1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27" t="s">
        <v>19</v>
      </c>
      <c r="AL7" s="17"/>
      <c r="AM7" s="17"/>
      <c r="AN7" s="22" t="s">
        <v>1</v>
      </c>
      <c r="AO7" s="17"/>
      <c r="AP7" s="17"/>
      <c r="AQ7" s="17"/>
      <c r="AR7" s="15"/>
      <c r="BE7" s="26"/>
      <c r="BS7" s="12" t="s">
        <v>6</v>
      </c>
    </row>
    <row r="8" ht="12" customHeight="1">
      <c r="B8" s="16"/>
      <c r="C8" s="17"/>
      <c r="D8" s="27" t="s">
        <v>20</v>
      </c>
      <c r="E8" s="17"/>
      <c r="F8" s="17"/>
      <c r="G8" s="17"/>
      <c r="H8" s="17"/>
      <c r="I8" s="17"/>
      <c r="J8" s="17"/>
      <c r="K8" s="22" t="s">
        <v>21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27" t="s">
        <v>22</v>
      </c>
      <c r="AL8" s="17"/>
      <c r="AM8" s="17"/>
      <c r="AN8" s="28" t="s">
        <v>23</v>
      </c>
      <c r="AO8" s="17"/>
      <c r="AP8" s="17"/>
      <c r="AQ8" s="17"/>
      <c r="AR8" s="15"/>
      <c r="BE8" s="26"/>
      <c r="BS8" s="12" t="s">
        <v>6</v>
      </c>
    </row>
    <row r="9" ht="14.4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5"/>
      <c r="BE9" s="26"/>
      <c r="BS9" s="12" t="s">
        <v>6</v>
      </c>
    </row>
    <row r="10" ht="12" customHeight="1">
      <c r="B10" s="16"/>
      <c r="C10" s="17"/>
      <c r="D10" s="27" t="s">
        <v>24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27" t="s">
        <v>25</v>
      </c>
      <c r="AL10" s="17"/>
      <c r="AM10" s="17"/>
      <c r="AN10" s="22" t="s">
        <v>1</v>
      </c>
      <c r="AO10" s="17"/>
      <c r="AP10" s="17"/>
      <c r="AQ10" s="17"/>
      <c r="AR10" s="15"/>
      <c r="BE10" s="26"/>
      <c r="BS10" s="12" t="s">
        <v>6</v>
      </c>
    </row>
    <row r="11" ht="18.48" customHeight="1">
      <c r="B11" s="16"/>
      <c r="C11" s="17"/>
      <c r="D11" s="17"/>
      <c r="E11" s="22" t="s">
        <v>26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27" t="s">
        <v>27</v>
      </c>
      <c r="AL11" s="17"/>
      <c r="AM11" s="17"/>
      <c r="AN11" s="22" t="s">
        <v>1</v>
      </c>
      <c r="AO11" s="17"/>
      <c r="AP11" s="17"/>
      <c r="AQ11" s="17"/>
      <c r="AR11" s="15"/>
      <c r="BE11" s="26"/>
      <c r="BS11" s="12" t="s">
        <v>6</v>
      </c>
    </row>
    <row r="12" ht="6.96" customHeight="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5"/>
      <c r="BE12" s="26"/>
      <c r="BS12" s="12" t="s">
        <v>6</v>
      </c>
    </row>
    <row r="13" ht="12" customHeight="1">
      <c r="B13" s="16"/>
      <c r="C13" s="17"/>
      <c r="D13" s="27" t="s">
        <v>28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7" t="s">
        <v>25</v>
      </c>
      <c r="AL13" s="17"/>
      <c r="AM13" s="17"/>
      <c r="AN13" s="29" t="s">
        <v>29</v>
      </c>
      <c r="AO13" s="17"/>
      <c r="AP13" s="17"/>
      <c r="AQ13" s="17"/>
      <c r="AR13" s="15"/>
      <c r="BE13" s="26"/>
      <c r="BS13" s="12" t="s">
        <v>6</v>
      </c>
    </row>
    <row r="14">
      <c r="B14" s="16"/>
      <c r="C14" s="17"/>
      <c r="D14" s="17"/>
      <c r="E14" s="29" t="s">
        <v>29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7" t="s">
        <v>27</v>
      </c>
      <c r="AL14" s="17"/>
      <c r="AM14" s="17"/>
      <c r="AN14" s="29" t="s">
        <v>29</v>
      </c>
      <c r="AO14" s="17"/>
      <c r="AP14" s="17"/>
      <c r="AQ14" s="17"/>
      <c r="AR14" s="15"/>
      <c r="BE14" s="26"/>
      <c r="BS14" s="12" t="s">
        <v>6</v>
      </c>
    </row>
    <row r="15" ht="6.96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5"/>
      <c r="BE15" s="26"/>
      <c r="BS15" s="12" t="s">
        <v>4</v>
      </c>
    </row>
    <row r="16" ht="12" customHeight="1">
      <c r="B16" s="16"/>
      <c r="C16" s="17"/>
      <c r="D16" s="27" t="s">
        <v>30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7" t="s">
        <v>25</v>
      </c>
      <c r="AL16" s="17"/>
      <c r="AM16" s="17"/>
      <c r="AN16" s="22" t="s">
        <v>1</v>
      </c>
      <c r="AO16" s="17"/>
      <c r="AP16" s="17"/>
      <c r="AQ16" s="17"/>
      <c r="AR16" s="15"/>
      <c r="BE16" s="26"/>
      <c r="BS16" s="12" t="s">
        <v>4</v>
      </c>
    </row>
    <row r="17" ht="18.48" customHeight="1">
      <c r="B17" s="16"/>
      <c r="C17" s="17"/>
      <c r="D17" s="17"/>
      <c r="E17" s="22" t="s">
        <v>21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27" t="s">
        <v>27</v>
      </c>
      <c r="AL17" s="17"/>
      <c r="AM17" s="17"/>
      <c r="AN17" s="22" t="s">
        <v>1</v>
      </c>
      <c r="AO17" s="17"/>
      <c r="AP17" s="17"/>
      <c r="AQ17" s="17"/>
      <c r="AR17" s="15"/>
      <c r="BE17" s="26"/>
      <c r="BS17" s="12" t="s">
        <v>31</v>
      </c>
    </row>
    <row r="18" ht="6.96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5"/>
      <c r="BE18" s="26"/>
      <c r="BS18" s="12" t="s">
        <v>6</v>
      </c>
    </row>
    <row r="19" ht="12" customHeight="1">
      <c r="B19" s="16"/>
      <c r="C19" s="17"/>
      <c r="D19" s="27" t="s">
        <v>32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27" t="s">
        <v>25</v>
      </c>
      <c r="AL19" s="17"/>
      <c r="AM19" s="17"/>
      <c r="AN19" s="22" t="s">
        <v>1</v>
      </c>
      <c r="AO19" s="17"/>
      <c r="AP19" s="17"/>
      <c r="AQ19" s="17"/>
      <c r="AR19" s="15"/>
      <c r="BE19" s="26"/>
      <c r="BS19" s="12" t="s">
        <v>6</v>
      </c>
    </row>
    <row r="20" ht="18.48" customHeight="1">
      <c r="B20" s="16"/>
      <c r="C20" s="17"/>
      <c r="D20" s="17"/>
      <c r="E20" s="22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27" t="s">
        <v>27</v>
      </c>
      <c r="AL20" s="17"/>
      <c r="AM20" s="17"/>
      <c r="AN20" s="22" t="s">
        <v>1</v>
      </c>
      <c r="AO20" s="17"/>
      <c r="AP20" s="17"/>
      <c r="AQ20" s="17"/>
      <c r="AR20" s="15"/>
      <c r="BE20" s="26"/>
      <c r="BS20" s="12" t="s">
        <v>31</v>
      </c>
    </row>
    <row r="21" ht="6.96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5"/>
      <c r="BE21" s="26"/>
    </row>
    <row r="22" ht="12" customHeight="1">
      <c r="B22" s="16"/>
      <c r="C22" s="17"/>
      <c r="D22" s="27" t="s">
        <v>33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5"/>
      <c r="BE22" s="26"/>
    </row>
    <row r="23" ht="16.5" customHeight="1">
      <c r="B23" s="16"/>
      <c r="C23" s="17"/>
      <c r="D23" s="17"/>
      <c r="E23" s="31" t="s">
        <v>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17"/>
      <c r="AP23" s="17"/>
      <c r="AQ23" s="17"/>
      <c r="AR23" s="15"/>
      <c r="BE23" s="26"/>
    </row>
    <row r="24" ht="6.96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5"/>
      <c r="BE24" s="26"/>
    </row>
    <row r="25" ht="6.96" customHeight="1">
      <c r="B25" s="16"/>
      <c r="C25" s="1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17"/>
      <c r="AQ25" s="17"/>
      <c r="AR25" s="15"/>
      <c r="BE25" s="26"/>
    </row>
    <row r="26" s="1" customFormat="1" ht="25.92" customHeight="1">
      <c r="B26" s="33"/>
      <c r="C26" s="34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ROUND(AG54,2)</f>
        <v>0</v>
      </c>
      <c r="AL26" s="36"/>
      <c r="AM26" s="36"/>
      <c r="AN26" s="36"/>
      <c r="AO26" s="36"/>
      <c r="AP26" s="34"/>
      <c r="AQ26" s="34"/>
      <c r="AR26" s="38"/>
      <c r="BE26" s="26"/>
    </row>
    <row r="27" s="1" customFormat="1" ht="6.96" customHeight="1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BE27" s="26"/>
    </row>
    <row r="28" s="1" customFormat="1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8"/>
      <c r="BE28" s="26"/>
    </row>
    <row r="29" s="2" customFormat="1" ht="14.4" customHeight="1">
      <c r="B29" s="40"/>
      <c r="C29" s="41"/>
      <c r="D29" s="27" t="s">
        <v>38</v>
      </c>
      <c r="E29" s="41"/>
      <c r="F29" s="27" t="s">
        <v>39</v>
      </c>
      <c r="G29" s="41"/>
      <c r="H29" s="41"/>
      <c r="I29" s="41"/>
      <c r="J29" s="41"/>
      <c r="K29" s="41"/>
      <c r="L29" s="42">
        <v>0.20999999999999999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>
        <f>ROUND(AZ54,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3">
        <f>ROUND(AV54, 2)</f>
        <v>0</v>
      </c>
      <c r="AL29" s="41"/>
      <c r="AM29" s="41"/>
      <c r="AN29" s="41"/>
      <c r="AO29" s="41"/>
      <c r="AP29" s="41"/>
      <c r="AQ29" s="41"/>
      <c r="AR29" s="44"/>
      <c r="BE29" s="26"/>
    </row>
    <row r="30" s="2" customFormat="1" ht="14.4" customHeight="1">
      <c r="B30" s="40"/>
      <c r="C30" s="41"/>
      <c r="D30" s="41"/>
      <c r="E30" s="41"/>
      <c r="F30" s="27" t="s">
        <v>40</v>
      </c>
      <c r="G30" s="41"/>
      <c r="H30" s="41"/>
      <c r="I30" s="41"/>
      <c r="J30" s="41"/>
      <c r="K30" s="41"/>
      <c r="L30" s="42">
        <v>0.14999999999999999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>
        <f>ROUND(BA54,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3">
        <f>ROUND(AW54, 2)</f>
        <v>0</v>
      </c>
      <c r="AL30" s="41"/>
      <c r="AM30" s="41"/>
      <c r="AN30" s="41"/>
      <c r="AO30" s="41"/>
      <c r="AP30" s="41"/>
      <c r="AQ30" s="41"/>
      <c r="AR30" s="44"/>
      <c r="BE30" s="26"/>
    </row>
    <row r="31" hidden="1" s="2" customFormat="1" ht="14.4" customHeight="1">
      <c r="B31" s="40"/>
      <c r="C31" s="41"/>
      <c r="D31" s="41"/>
      <c r="E31" s="41"/>
      <c r="F31" s="27" t="s">
        <v>41</v>
      </c>
      <c r="G31" s="41"/>
      <c r="H31" s="41"/>
      <c r="I31" s="41"/>
      <c r="J31" s="41"/>
      <c r="K31" s="41"/>
      <c r="L31" s="42">
        <v>0.20999999999999999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>
        <f>ROUND(BB54, 2)</f>
        <v>0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3">
        <v>0</v>
      </c>
      <c r="AL31" s="41"/>
      <c r="AM31" s="41"/>
      <c r="AN31" s="41"/>
      <c r="AO31" s="41"/>
      <c r="AP31" s="41"/>
      <c r="AQ31" s="41"/>
      <c r="AR31" s="44"/>
      <c r="BE31" s="26"/>
    </row>
    <row r="32" hidden="1" s="2" customFormat="1" ht="14.4" customHeight="1">
      <c r="B32" s="40"/>
      <c r="C32" s="41"/>
      <c r="D32" s="41"/>
      <c r="E32" s="41"/>
      <c r="F32" s="27" t="s">
        <v>42</v>
      </c>
      <c r="G32" s="41"/>
      <c r="H32" s="41"/>
      <c r="I32" s="41"/>
      <c r="J32" s="41"/>
      <c r="K32" s="41"/>
      <c r="L32" s="42">
        <v>0.14999999999999999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>
        <f>ROUND(BC54, 2)</f>
        <v>0</v>
      </c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3">
        <v>0</v>
      </c>
      <c r="AL32" s="41"/>
      <c r="AM32" s="41"/>
      <c r="AN32" s="41"/>
      <c r="AO32" s="41"/>
      <c r="AP32" s="41"/>
      <c r="AQ32" s="41"/>
      <c r="AR32" s="44"/>
      <c r="BE32" s="26"/>
    </row>
    <row r="33" hidden="1" s="2" customFormat="1" ht="14.4" customHeight="1">
      <c r="B33" s="40"/>
      <c r="C33" s="41"/>
      <c r="D33" s="41"/>
      <c r="E33" s="41"/>
      <c r="F33" s="27" t="s">
        <v>43</v>
      </c>
      <c r="G33" s="41"/>
      <c r="H33" s="41"/>
      <c r="I33" s="41"/>
      <c r="J33" s="41"/>
      <c r="K33" s="41"/>
      <c r="L33" s="42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>
        <f>ROUND(BD54,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3">
        <v>0</v>
      </c>
      <c r="AL33" s="41"/>
      <c r="AM33" s="41"/>
      <c r="AN33" s="41"/>
      <c r="AO33" s="41"/>
      <c r="AP33" s="41"/>
      <c r="AQ33" s="41"/>
      <c r="AR33" s="44"/>
      <c r="BE33" s="26"/>
    </row>
    <row r="34" s="1" customFormat="1" ht="6.96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BE34" s="26"/>
    </row>
    <row r="35" s="1" customFormat="1" ht="25.92" customHeight="1">
      <c r="B35" s="33"/>
      <c r="C35" s="45"/>
      <c r="D35" s="46" t="s">
        <v>44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45</v>
      </c>
      <c r="U35" s="47"/>
      <c r="V35" s="47"/>
      <c r="W35" s="47"/>
      <c r="X35" s="49" t="s">
        <v>46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8"/>
    </row>
    <row r="36" s="1" customFormat="1" ht="6.96" customHeight="1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</row>
    <row r="37" s="1" customFormat="1" ht="6.96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38"/>
    </row>
    <row r="41" s="1" customFormat="1" ht="6.96" customHeight="1"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38"/>
    </row>
    <row r="42" s="1" customFormat="1" ht="24.96" customHeight="1">
      <c r="B42" s="33"/>
      <c r="C42" s="18" t="s">
        <v>47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8"/>
    </row>
    <row r="43" s="1" customFormat="1" ht="6.96" customHeight="1"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8"/>
    </row>
    <row r="44" s="1" customFormat="1" ht="12" customHeight="1">
      <c r="B44" s="33"/>
      <c r="C44" s="27" t="s">
        <v>13</v>
      </c>
      <c r="D44" s="34"/>
      <c r="E44" s="34"/>
      <c r="F44" s="34"/>
      <c r="G44" s="34"/>
      <c r="H44" s="34"/>
      <c r="I44" s="34"/>
      <c r="J44" s="34"/>
      <c r="K44" s="34"/>
      <c r="L44" s="34" t="str">
        <f>K5</f>
        <v>2019_05_NR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8"/>
    </row>
    <row r="45" s="3" customFormat="1" ht="36.96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59" t="str">
        <f>K6</f>
        <v>Výměna betonových žlabů a úprava myčky Martinov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60"/>
    </row>
    <row r="46" s="1" customFormat="1" ht="6.96" customHeight="1"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8"/>
    </row>
    <row r="47" s="1" customFormat="1" ht="12" customHeight="1">
      <c r="B47" s="33"/>
      <c r="C47" s="27" t="s">
        <v>20</v>
      </c>
      <c r="D47" s="34"/>
      <c r="E47" s="34"/>
      <c r="F47" s="34"/>
      <c r="G47" s="34"/>
      <c r="H47" s="34"/>
      <c r="I47" s="34"/>
      <c r="J47" s="34"/>
      <c r="K47" s="34"/>
      <c r="L47" s="61" t="str">
        <f>IF(K8="","",K8)</f>
        <v xml:space="preserve"> 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7" t="s">
        <v>22</v>
      </c>
      <c r="AJ47" s="34"/>
      <c r="AK47" s="34"/>
      <c r="AL47" s="34"/>
      <c r="AM47" s="62" t="str">
        <f>IF(AN8= "","",AN8)</f>
        <v>1. 4. 2019</v>
      </c>
      <c r="AN47" s="62"/>
      <c r="AO47" s="34"/>
      <c r="AP47" s="34"/>
      <c r="AQ47" s="34"/>
      <c r="AR47" s="38"/>
    </row>
    <row r="48" s="1" customFormat="1" ht="6.96" customHeight="1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8"/>
    </row>
    <row r="49" s="1" customFormat="1" ht="13.65" customHeight="1">
      <c r="B49" s="33"/>
      <c r="C49" s="27" t="s">
        <v>24</v>
      </c>
      <c r="D49" s="34"/>
      <c r="E49" s="34"/>
      <c r="F49" s="34"/>
      <c r="G49" s="34"/>
      <c r="H49" s="34"/>
      <c r="I49" s="34"/>
      <c r="J49" s="34"/>
      <c r="K49" s="34"/>
      <c r="L49" s="34" t="str">
        <f>IF(E11= "","",E11)</f>
        <v>DPO a.s.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7" t="s">
        <v>30</v>
      </c>
      <c r="AJ49" s="34"/>
      <c r="AK49" s="34"/>
      <c r="AL49" s="34"/>
      <c r="AM49" s="63" t="str">
        <f>IF(E17="","",E17)</f>
        <v xml:space="preserve"> </v>
      </c>
      <c r="AN49" s="34"/>
      <c r="AO49" s="34"/>
      <c r="AP49" s="34"/>
      <c r="AQ49" s="34"/>
      <c r="AR49" s="38"/>
      <c r="AS49" s="64" t="s">
        <v>48</v>
      </c>
      <c r="AT49" s="65"/>
      <c r="AU49" s="66"/>
      <c r="AV49" s="66"/>
      <c r="AW49" s="66"/>
      <c r="AX49" s="66"/>
      <c r="AY49" s="66"/>
      <c r="AZ49" s="66"/>
      <c r="BA49" s="66"/>
      <c r="BB49" s="66"/>
      <c r="BC49" s="66"/>
      <c r="BD49" s="67"/>
    </row>
    <row r="50" s="1" customFormat="1" ht="13.65" customHeight="1">
      <c r="B50" s="33"/>
      <c r="C50" s="27" t="s">
        <v>28</v>
      </c>
      <c r="D50" s="34"/>
      <c r="E50" s="34"/>
      <c r="F50" s="34"/>
      <c r="G50" s="34"/>
      <c r="H50" s="34"/>
      <c r="I50" s="34"/>
      <c r="J50" s="34"/>
      <c r="K50" s="34"/>
      <c r="L50" s="34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7" t="s">
        <v>32</v>
      </c>
      <c r="AJ50" s="34"/>
      <c r="AK50" s="34"/>
      <c r="AL50" s="34"/>
      <c r="AM50" s="63" t="str">
        <f>IF(E20="","",E20)</f>
        <v xml:space="preserve"> </v>
      </c>
      <c r="AN50" s="34"/>
      <c r="AO50" s="34"/>
      <c r="AP50" s="34"/>
      <c r="AQ50" s="34"/>
      <c r="AR50" s="38"/>
      <c r="AS50" s="68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1"/>
    </row>
    <row r="51" s="1" customFormat="1" ht="10.8" customHeight="1"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8"/>
      <c r="AS51" s="72"/>
      <c r="AT51" s="73"/>
      <c r="AU51" s="74"/>
      <c r="AV51" s="74"/>
      <c r="AW51" s="74"/>
      <c r="AX51" s="74"/>
      <c r="AY51" s="74"/>
      <c r="AZ51" s="74"/>
      <c r="BA51" s="74"/>
      <c r="BB51" s="74"/>
      <c r="BC51" s="74"/>
      <c r="BD51" s="75"/>
    </row>
    <row r="52" s="1" customFormat="1" ht="29.28" customHeight="1">
      <c r="B52" s="33"/>
      <c r="C52" s="76" t="s">
        <v>49</v>
      </c>
      <c r="D52" s="77"/>
      <c r="E52" s="77"/>
      <c r="F52" s="77"/>
      <c r="G52" s="77"/>
      <c r="H52" s="78"/>
      <c r="I52" s="79" t="s">
        <v>50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80" t="s">
        <v>51</v>
      </c>
      <c r="AH52" s="77"/>
      <c r="AI52" s="77"/>
      <c r="AJ52" s="77"/>
      <c r="AK52" s="77"/>
      <c r="AL52" s="77"/>
      <c r="AM52" s="77"/>
      <c r="AN52" s="79" t="s">
        <v>52</v>
      </c>
      <c r="AO52" s="77"/>
      <c r="AP52" s="81"/>
      <c r="AQ52" s="82" t="s">
        <v>53</v>
      </c>
      <c r="AR52" s="38"/>
      <c r="AS52" s="83" t="s">
        <v>54</v>
      </c>
      <c r="AT52" s="84" t="s">
        <v>55</v>
      </c>
      <c r="AU52" s="84" t="s">
        <v>56</v>
      </c>
      <c r="AV52" s="84" t="s">
        <v>57</v>
      </c>
      <c r="AW52" s="84" t="s">
        <v>58</v>
      </c>
      <c r="AX52" s="84" t="s">
        <v>59</v>
      </c>
      <c r="AY52" s="84" t="s">
        <v>60</v>
      </c>
      <c r="AZ52" s="84" t="s">
        <v>61</v>
      </c>
      <c r="BA52" s="84" t="s">
        <v>62</v>
      </c>
      <c r="BB52" s="84" t="s">
        <v>63</v>
      </c>
      <c r="BC52" s="84" t="s">
        <v>64</v>
      </c>
      <c r="BD52" s="85" t="s">
        <v>65</v>
      </c>
    </row>
    <row r="53" s="1" customFormat="1" ht="10.8" customHeight="1"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8"/>
      <c r="AS53" s="86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8"/>
    </row>
    <row r="54" s="4" customFormat="1" ht="32.4" customHeight="1">
      <c r="B54" s="89"/>
      <c r="C54" s="90" t="s">
        <v>66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2">
        <f>ROUND(AG55,2)</f>
        <v>0</v>
      </c>
      <c r="AH54" s="92"/>
      <c r="AI54" s="92"/>
      <c r="AJ54" s="92"/>
      <c r="AK54" s="92"/>
      <c r="AL54" s="92"/>
      <c r="AM54" s="92"/>
      <c r="AN54" s="93">
        <f>SUM(AG54,AT54)</f>
        <v>0</v>
      </c>
      <c r="AO54" s="93"/>
      <c r="AP54" s="93"/>
      <c r="AQ54" s="94" t="s">
        <v>1</v>
      </c>
      <c r="AR54" s="95"/>
      <c r="AS54" s="96">
        <f>ROUND(AS55,2)</f>
        <v>0</v>
      </c>
      <c r="AT54" s="97">
        <f>ROUND(SUM(AV54:AW54),2)</f>
        <v>0</v>
      </c>
      <c r="AU54" s="98">
        <f>ROUND(AU55,5)</f>
        <v>0</v>
      </c>
      <c r="AV54" s="97">
        <f>ROUND(AZ54*L29,2)</f>
        <v>0</v>
      </c>
      <c r="AW54" s="97">
        <f>ROUND(BA54*L30,2)</f>
        <v>0</v>
      </c>
      <c r="AX54" s="97">
        <f>ROUND(BB54*L29,2)</f>
        <v>0</v>
      </c>
      <c r="AY54" s="97">
        <f>ROUND(BC54*L30,2)</f>
        <v>0</v>
      </c>
      <c r="AZ54" s="97">
        <f>ROUND(AZ55,2)</f>
        <v>0</v>
      </c>
      <c r="BA54" s="97">
        <f>ROUND(BA55,2)</f>
        <v>0</v>
      </c>
      <c r="BB54" s="97">
        <f>ROUND(BB55,2)</f>
        <v>0</v>
      </c>
      <c r="BC54" s="97">
        <f>ROUND(BC55,2)</f>
        <v>0</v>
      </c>
      <c r="BD54" s="99">
        <f>ROUND(BD55,2)</f>
        <v>0</v>
      </c>
      <c r="BS54" s="100" t="s">
        <v>67</v>
      </c>
      <c r="BT54" s="100" t="s">
        <v>68</v>
      </c>
      <c r="BV54" s="100" t="s">
        <v>69</v>
      </c>
      <c r="BW54" s="100" t="s">
        <v>5</v>
      </c>
      <c r="BX54" s="100" t="s">
        <v>70</v>
      </c>
      <c r="CL54" s="100" t="s">
        <v>1</v>
      </c>
    </row>
    <row r="55" s="5" customFormat="1" ht="27" customHeight="1">
      <c r="A55" s="101" t="s">
        <v>71</v>
      </c>
      <c r="B55" s="102"/>
      <c r="C55" s="103"/>
      <c r="D55" s="104" t="s">
        <v>14</v>
      </c>
      <c r="E55" s="104"/>
      <c r="F55" s="104"/>
      <c r="G55" s="104"/>
      <c r="H55" s="104"/>
      <c r="I55" s="105"/>
      <c r="J55" s="104" t="s">
        <v>17</v>
      </c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6">
        <f>'2019_05_NR - Výměna beton...'!J28</f>
        <v>0</v>
      </c>
      <c r="AH55" s="105"/>
      <c r="AI55" s="105"/>
      <c r="AJ55" s="105"/>
      <c r="AK55" s="105"/>
      <c r="AL55" s="105"/>
      <c r="AM55" s="105"/>
      <c r="AN55" s="106">
        <f>SUM(AG55,AT55)</f>
        <v>0</v>
      </c>
      <c r="AO55" s="105"/>
      <c r="AP55" s="105"/>
      <c r="AQ55" s="107" t="s">
        <v>72</v>
      </c>
      <c r="AR55" s="108"/>
      <c r="AS55" s="109">
        <v>0</v>
      </c>
      <c r="AT55" s="110">
        <f>ROUND(SUM(AV55:AW55),2)</f>
        <v>0</v>
      </c>
      <c r="AU55" s="111">
        <f>'2019_05_NR - Výměna beton...'!P87</f>
        <v>0</v>
      </c>
      <c r="AV55" s="110">
        <f>'2019_05_NR - Výměna beton...'!J31</f>
        <v>0</v>
      </c>
      <c r="AW55" s="110">
        <f>'2019_05_NR - Výměna beton...'!J32</f>
        <v>0</v>
      </c>
      <c r="AX55" s="110">
        <f>'2019_05_NR - Výměna beton...'!J33</f>
        <v>0</v>
      </c>
      <c r="AY55" s="110">
        <f>'2019_05_NR - Výměna beton...'!J34</f>
        <v>0</v>
      </c>
      <c r="AZ55" s="110">
        <f>'2019_05_NR - Výměna beton...'!F31</f>
        <v>0</v>
      </c>
      <c r="BA55" s="110">
        <f>'2019_05_NR - Výměna beton...'!F32</f>
        <v>0</v>
      </c>
      <c r="BB55" s="110">
        <f>'2019_05_NR - Výměna beton...'!F33</f>
        <v>0</v>
      </c>
      <c r="BC55" s="110">
        <f>'2019_05_NR - Výměna beton...'!F34</f>
        <v>0</v>
      </c>
      <c r="BD55" s="112">
        <f>'2019_05_NR - Výměna beton...'!F35</f>
        <v>0</v>
      </c>
      <c r="BT55" s="113" t="s">
        <v>73</v>
      </c>
      <c r="BU55" s="113" t="s">
        <v>74</v>
      </c>
      <c r="BV55" s="113" t="s">
        <v>69</v>
      </c>
      <c r="BW55" s="113" t="s">
        <v>5</v>
      </c>
      <c r="BX55" s="113" t="s">
        <v>70</v>
      </c>
      <c r="CL55" s="113" t="s">
        <v>1</v>
      </c>
    </row>
    <row r="56" s="1" customFormat="1" ht="30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8"/>
    </row>
    <row r="57" s="1" customFormat="1" ht="6.96" customHeight="1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38"/>
    </row>
  </sheetData>
  <sheetProtection sheet="1" formatColumns="0" formatRows="0" objects="1" scenarios="1" spinCount="100000" saltValue="tdyuYkBPd/x1kRKauH+0qYR0cidCHjRubpkDqtYRsUT64Texa3cPmSx1p98XffAW3YIWnEZhUXqommECzDk/0w==" hashValue="elRswvhpbzrvug7DrWN+bptBGZz92wC/aldsROP03I1f1yA8D7cVKBDFZuZeFraS7YGVStcsVMhtYC8VoEWEIA==" algorithmName="SHA-512" password="CC35"/>
  <mergeCells count="4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M50:AP50"/>
    <mergeCell ref="L45:AO45"/>
    <mergeCell ref="AM47:AN47"/>
    <mergeCell ref="AM49:AP49"/>
    <mergeCell ref="AS49:AT51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</mergeCells>
  <hyperlinks>
    <hyperlink ref="A55" location="'2019_05_NR - Výměna beto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14" customWidth="1"/>
    <col min="10" max="10" width="23.5" customWidth="1"/>
    <col min="11" max="11" width="15.5" hidden="1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2" t="s">
        <v>5</v>
      </c>
    </row>
    <row r="3" hidden="1" ht="6.96" customHeight="1">
      <c r="B3" s="115"/>
      <c r="C3" s="116"/>
      <c r="D3" s="116"/>
      <c r="E3" s="116"/>
      <c r="F3" s="116"/>
      <c r="G3" s="116"/>
      <c r="H3" s="116"/>
      <c r="I3" s="117"/>
      <c r="J3" s="116"/>
      <c r="K3" s="116"/>
      <c r="L3" s="15"/>
      <c r="AT3" s="12" t="s">
        <v>75</v>
      </c>
    </row>
    <row r="4" hidden="1" ht="24.96" customHeight="1">
      <c r="B4" s="15"/>
      <c r="D4" s="118" t="s">
        <v>76</v>
      </c>
      <c r="L4" s="15"/>
      <c r="M4" s="19" t="s">
        <v>10</v>
      </c>
      <c r="AT4" s="12" t="s">
        <v>4</v>
      </c>
    </row>
    <row r="5" hidden="1" ht="6.96" customHeight="1">
      <c r="B5" s="15"/>
      <c r="L5" s="15"/>
    </row>
    <row r="6" hidden="1" s="1" customFormat="1" ht="12" customHeight="1">
      <c r="B6" s="38"/>
      <c r="D6" s="119" t="s">
        <v>16</v>
      </c>
      <c r="I6" s="120"/>
      <c r="L6" s="38"/>
    </row>
    <row r="7" hidden="1" s="1" customFormat="1" ht="36.96" customHeight="1">
      <c r="B7" s="38"/>
      <c r="E7" s="121" t="s">
        <v>17</v>
      </c>
      <c r="F7" s="1"/>
      <c r="G7" s="1"/>
      <c r="H7" s="1"/>
      <c r="I7" s="120"/>
      <c r="L7" s="38"/>
    </row>
    <row r="8" hidden="1" s="1" customFormat="1">
      <c r="B8" s="38"/>
      <c r="I8" s="120"/>
      <c r="L8" s="38"/>
    </row>
    <row r="9" hidden="1" s="1" customFormat="1" ht="12" customHeight="1">
      <c r="B9" s="38"/>
      <c r="D9" s="119" t="s">
        <v>18</v>
      </c>
      <c r="F9" s="12" t="s">
        <v>1</v>
      </c>
      <c r="I9" s="122" t="s">
        <v>19</v>
      </c>
      <c r="J9" s="12" t="s">
        <v>1</v>
      </c>
      <c r="L9" s="38"/>
    </row>
    <row r="10" hidden="1" s="1" customFormat="1" ht="12" customHeight="1">
      <c r="B10" s="38"/>
      <c r="D10" s="119" t="s">
        <v>20</v>
      </c>
      <c r="F10" s="12" t="s">
        <v>21</v>
      </c>
      <c r="I10" s="122" t="s">
        <v>22</v>
      </c>
      <c r="J10" s="123" t="str">
        <f>'Rekapitulace stavby'!AN8</f>
        <v>1. 4. 2019</v>
      </c>
      <c r="L10" s="38"/>
    </row>
    <row r="11" hidden="1" s="1" customFormat="1" ht="10.8" customHeight="1">
      <c r="B11" s="38"/>
      <c r="I11" s="120"/>
      <c r="L11" s="38"/>
    </row>
    <row r="12" hidden="1" s="1" customFormat="1" ht="12" customHeight="1">
      <c r="B12" s="38"/>
      <c r="D12" s="119" t="s">
        <v>24</v>
      </c>
      <c r="I12" s="122" t="s">
        <v>25</v>
      </c>
      <c r="J12" s="12" t="s">
        <v>1</v>
      </c>
      <c r="L12" s="38"/>
    </row>
    <row r="13" hidden="1" s="1" customFormat="1" ht="18" customHeight="1">
      <c r="B13" s="38"/>
      <c r="E13" s="12" t="s">
        <v>26</v>
      </c>
      <c r="I13" s="122" t="s">
        <v>27</v>
      </c>
      <c r="J13" s="12" t="s">
        <v>1</v>
      </c>
      <c r="L13" s="38"/>
    </row>
    <row r="14" hidden="1" s="1" customFormat="1" ht="6.96" customHeight="1">
      <c r="B14" s="38"/>
      <c r="I14" s="120"/>
      <c r="L14" s="38"/>
    </row>
    <row r="15" hidden="1" s="1" customFormat="1" ht="12" customHeight="1">
      <c r="B15" s="38"/>
      <c r="D15" s="119" t="s">
        <v>28</v>
      </c>
      <c r="I15" s="122" t="s">
        <v>25</v>
      </c>
      <c r="J15" s="28" t="str">
        <f>'Rekapitulace stavby'!AN13</f>
        <v>Vyplň údaj</v>
      </c>
      <c r="L15" s="38"/>
    </row>
    <row r="16" hidden="1" s="1" customFormat="1" ht="18" customHeight="1">
      <c r="B16" s="38"/>
      <c r="E16" s="28" t="str">
        <f>'Rekapitulace stavby'!E14</f>
        <v>Vyplň údaj</v>
      </c>
      <c r="F16" s="12"/>
      <c r="G16" s="12"/>
      <c r="H16" s="12"/>
      <c r="I16" s="122" t="s">
        <v>27</v>
      </c>
      <c r="J16" s="28" t="str">
        <f>'Rekapitulace stavby'!AN14</f>
        <v>Vyplň údaj</v>
      </c>
      <c r="L16" s="38"/>
    </row>
    <row r="17" hidden="1" s="1" customFormat="1" ht="6.96" customHeight="1">
      <c r="B17" s="38"/>
      <c r="I17" s="120"/>
      <c r="L17" s="38"/>
    </row>
    <row r="18" hidden="1" s="1" customFormat="1" ht="12" customHeight="1">
      <c r="B18" s="38"/>
      <c r="D18" s="119" t="s">
        <v>30</v>
      </c>
      <c r="I18" s="122" t="s">
        <v>25</v>
      </c>
      <c r="J18" s="12" t="str">
        <f>IF('Rekapitulace stavby'!AN16="","",'Rekapitulace stavby'!AN16)</f>
        <v/>
      </c>
      <c r="L18" s="38"/>
    </row>
    <row r="19" hidden="1" s="1" customFormat="1" ht="18" customHeight="1">
      <c r="B19" s="38"/>
      <c r="E19" s="12" t="str">
        <f>IF('Rekapitulace stavby'!E17="","",'Rekapitulace stavby'!E17)</f>
        <v xml:space="preserve"> </v>
      </c>
      <c r="I19" s="122" t="s">
        <v>27</v>
      </c>
      <c r="J19" s="12" t="str">
        <f>IF('Rekapitulace stavby'!AN17="","",'Rekapitulace stavby'!AN17)</f>
        <v/>
      </c>
      <c r="L19" s="38"/>
    </row>
    <row r="20" hidden="1" s="1" customFormat="1" ht="6.96" customHeight="1">
      <c r="B20" s="38"/>
      <c r="I20" s="120"/>
      <c r="L20" s="38"/>
    </row>
    <row r="21" hidden="1" s="1" customFormat="1" ht="12" customHeight="1">
      <c r="B21" s="38"/>
      <c r="D21" s="119" t="s">
        <v>32</v>
      </c>
      <c r="I21" s="122" t="s">
        <v>25</v>
      </c>
      <c r="J21" s="12" t="str">
        <f>IF('Rekapitulace stavby'!AN19="","",'Rekapitulace stavby'!AN19)</f>
        <v/>
      </c>
      <c r="L21" s="38"/>
    </row>
    <row r="22" hidden="1" s="1" customFormat="1" ht="18" customHeight="1">
      <c r="B22" s="38"/>
      <c r="E22" s="12" t="str">
        <f>IF('Rekapitulace stavby'!E20="","",'Rekapitulace stavby'!E20)</f>
        <v xml:space="preserve"> </v>
      </c>
      <c r="I22" s="122" t="s">
        <v>27</v>
      </c>
      <c r="J22" s="12" t="str">
        <f>IF('Rekapitulace stavby'!AN20="","",'Rekapitulace stavby'!AN20)</f>
        <v/>
      </c>
      <c r="L22" s="38"/>
    </row>
    <row r="23" hidden="1" s="1" customFormat="1" ht="6.96" customHeight="1">
      <c r="B23" s="38"/>
      <c r="I23" s="120"/>
      <c r="L23" s="38"/>
    </row>
    <row r="24" hidden="1" s="1" customFormat="1" ht="12" customHeight="1">
      <c r="B24" s="38"/>
      <c r="D24" s="119" t="s">
        <v>33</v>
      </c>
      <c r="I24" s="120"/>
      <c r="L24" s="38"/>
    </row>
    <row r="25" hidden="1" s="6" customFormat="1" ht="16.5" customHeight="1">
      <c r="B25" s="124"/>
      <c r="E25" s="125" t="s">
        <v>1</v>
      </c>
      <c r="F25" s="125"/>
      <c r="G25" s="125"/>
      <c r="H25" s="125"/>
      <c r="I25" s="126"/>
      <c r="L25" s="124"/>
    </row>
    <row r="26" hidden="1" s="1" customFormat="1" ht="6.96" customHeight="1">
      <c r="B26" s="38"/>
      <c r="I26" s="120"/>
      <c r="L26" s="38"/>
    </row>
    <row r="27" hidden="1" s="1" customFormat="1" ht="6.96" customHeight="1">
      <c r="B27" s="38"/>
      <c r="D27" s="66"/>
      <c r="E27" s="66"/>
      <c r="F27" s="66"/>
      <c r="G27" s="66"/>
      <c r="H27" s="66"/>
      <c r="I27" s="127"/>
      <c r="J27" s="66"/>
      <c r="K27" s="66"/>
      <c r="L27" s="38"/>
    </row>
    <row r="28" hidden="1" s="1" customFormat="1" ht="25.44" customHeight="1">
      <c r="B28" s="38"/>
      <c r="D28" s="128" t="s">
        <v>34</v>
      </c>
      <c r="I28" s="120"/>
      <c r="J28" s="129">
        <f>ROUND(J87, 2)</f>
        <v>0</v>
      </c>
      <c r="L28" s="38"/>
    </row>
    <row r="29" hidden="1" s="1" customFormat="1" ht="6.96" customHeight="1">
      <c r="B29" s="38"/>
      <c r="D29" s="66"/>
      <c r="E29" s="66"/>
      <c r="F29" s="66"/>
      <c r="G29" s="66"/>
      <c r="H29" s="66"/>
      <c r="I29" s="127"/>
      <c r="J29" s="66"/>
      <c r="K29" s="66"/>
      <c r="L29" s="38"/>
    </row>
    <row r="30" hidden="1" s="1" customFormat="1" ht="14.4" customHeight="1">
      <c r="B30" s="38"/>
      <c r="F30" s="130" t="s">
        <v>36</v>
      </c>
      <c r="I30" s="131" t="s">
        <v>35</v>
      </c>
      <c r="J30" s="130" t="s">
        <v>37</v>
      </c>
      <c r="L30" s="38"/>
    </row>
    <row r="31" hidden="1" s="1" customFormat="1" ht="14.4" customHeight="1">
      <c r="B31" s="38"/>
      <c r="D31" s="119" t="s">
        <v>38</v>
      </c>
      <c r="E31" s="119" t="s">
        <v>39</v>
      </c>
      <c r="F31" s="132">
        <f>ROUND((SUM(BE87:BE142)),  2)</f>
        <v>0</v>
      </c>
      <c r="I31" s="133">
        <v>0.20999999999999999</v>
      </c>
      <c r="J31" s="132">
        <f>ROUND(((SUM(BE87:BE142))*I31),  2)</f>
        <v>0</v>
      </c>
      <c r="L31" s="38"/>
    </row>
    <row r="32" hidden="1" s="1" customFormat="1" ht="14.4" customHeight="1">
      <c r="B32" s="38"/>
      <c r="E32" s="119" t="s">
        <v>40</v>
      </c>
      <c r="F32" s="132">
        <f>ROUND((SUM(BF87:BF142)),  2)</f>
        <v>0</v>
      </c>
      <c r="I32" s="133">
        <v>0.14999999999999999</v>
      </c>
      <c r="J32" s="132">
        <f>ROUND(((SUM(BF87:BF142))*I32),  2)</f>
        <v>0</v>
      </c>
      <c r="L32" s="38"/>
    </row>
    <row r="33" hidden="1" s="1" customFormat="1" ht="14.4" customHeight="1">
      <c r="B33" s="38"/>
      <c r="E33" s="119" t="s">
        <v>41</v>
      </c>
      <c r="F33" s="132">
        <f>ROUND((SUM(BG87:BG142)),  2)</f>
        <v>0</v>
      </c>
      <c r="I33" s="133">
        <v>0.20999999999999999</v>
      </c>
      <c r="J33" s="132">
        <f>0</f>
        <v>0</v>
      </c>
      <c r="L33" s="38"/>
    </row>
    <row r="34" hidden="1" s="1" customFormat="1" ht="14.4" customHeight="1">
      <c r="B34" s="38"/>
      <c r="E34" s="119" t="s">
        <v>42</v>
      </c>
      <c r="F34" s="132">
        <f>ROUND((SUM(BH87:BH142)),  2)</f>
        <v>0</v>
      </c>
      <c r="I34" s="133">
        <v>0.14999999999999999</v>
      </c>
      <c r="J34" s="132">
        <f>0</f>
        <v>0</v>
      </c>
      <c r="L34" s="38"/>
    </row>
    <row r="35" hidden="1" s="1" customFormat="1" ht="14.4" customHeight="1">
      <c r="B35" s="38"/>
      <c r="E35" s="119" t="s">
        <v>43</v>
      </c>
      <c r="F35" s="132">
        <f>ROUND((SUM(BI87:BI142)),  2)</f>
        <v>0</v>
      </c>
      <c r="I35" s="133">
        <v>0</v>
      </c>
      <c r="J35" s="132">
        <f>0</f>
        <v>0</v>
      </c>
      <c r="L35" s="38"/>
    </row>
    <row r="36" hidden="1" s="1" customFormat="1" ht="6.96" customHeight="1">
      <c r="B36" s="38"/>
      <c r="I36" s="120"/>
      <c r="L36" s="38"/>
    </row>
    <row r="37" hidden="1" s="1" customFormat="1" ht="25.44" customHeight="1">
      <c r="B37" s="38"/>
      <c r="C37" s="134"/>
      <c r="D37" s="135" t="s">
        <v>44</v>
      </c>
      <c r="E37" s="136"/>
      <c r="F37" s="136"/>
      <c r="G37" s="137" t="s">
        <v>45</v>
      </c>
      <c r="H37" s="138" t="s">
        <v>46</v>
      </c>
      <c r="I37" s="139"/>
      <c r="J37" s="140">
        <f>SUM(J28:J35)</f>
        <v>0</v>
      </c>
      <c r="K37" s="141"/>
      <c r="L37" s="38"/>
    </row>
    <row r="38" hidden="1" s="1" customFormat="1" ht="14.4" customHeight="1">
      <c r="B38" s="142"/>
      <c r="C38" s="143"/>
      <c r="D38" s="143"/>
      <c r="E38" s="143"/>
      <c r="F38" s="143"/>
      <c r="G38" s="143"/>
      <c r="H38" s="143"/>
      <c r="I38" s="144"/>
      <c r="J38" s="143"/>
      <c r="K38" s="143"/>
      <c r="L38" s="38"/>
    </row>
    <row r="39" hidden="1"/>
    <row r="40" hidden="1"/>
    <row r="41" hidden="1"/>
    <row r="42" hidden="1" s="1" customFormat="1" ht="6.96" customHeight="1">
      <c r="B42" s="145"/>
      <c r="C42" s="146"/>
      <c r="D42" s="146"/>
      <c r="E42" s="146"/>
      <c r="F42" s="146"/>
      <c r="G42" s="146"/>
      <c r="H42" s="146"/>
      <c r="I42" s="147"/>
      <c r="J42" s="146"/>
      <c r="K42" s="146"/>
      <c r="L42" s="38"/>
    </row>
    <row r="43" hidden="1" s="1" customFormat="1" ht="24.96" customHeight="1">
      <c r="B43" s="33"/>
      <c r="C43" s="18" t="s">
        <v>77</v>
      </c>
      <c r="D43" s="34"/>
      <c r="E43" s="34"/>
      <c r="F43" s="34"/>
      <c r="G43" s="34"/>
      <c r="H43" s="34"/>
      <c r="I43" s="120"/>
      <c r="J43" s="34"/>
      <c r="K43" s="34"/>
      <c r="L43" s="38"/>
    </row>
    <row r="44" hidden="1" s="1" customFormat="1" ht="6.96" customHeight="1">
      <c r="B44" s="33"/>
      <c r="C44" s="34"/>
      <c r="D44" s="34"/>
      <c r="E44" s="34"/>
      <c r="F44" s="34"/>
      <c r="G44" s="34"/>
      <c r="H44" s="34"/>
      <c r="I44" s="120"/>
      <c r="J44" s="34"/>
      <c r="K44" s="34"/>
      <c r="L44" s="38"/>
    </row>
    <row r="45" hidden="1" s="1" customFormat="1" ht="12" customHeight="1">
      <c r="B45" s="33"/>
      <c r="C45" s="27" t="s">
        <v>16</v>
      </c>
      <c r="D45" s="34"/>
      <c r="E45" s="34"/>
      <c r="F45" s="34"/>
      <c r="G45" s="34"/>
      <c r="H45" s="34"/>
      <c r="I45" s="120"/>
      <c r="J45" s="34"/>
      <c r="K45" s="34"/>
      <c r="L45" s="38"/>
    </row>
    <row r="46" hidden="1" s="1" customFormat="1" ht="16.5" customHeight="1">
      <c r="B46" s="33"/>
      <c r="C46" s="34"/>
      <c r="D46" s="34"/>
      <c r="E46" s="59" t="str">
        <f>E7</f>
        <v>Výměna betonových žlabů a úprava myčky Martinov</v>
      </c>
      <c r="F46" s="34"/>
      <c r="G46" s="34"/>
      <c r="H46" s="34"/>
      <c r="I46" s="120"/>
      <c r="J46" s="34"/>
      <c r="K46" s="34"/>
      <c r="L46" s="38"/>
    </row>
    <row r="47" hidden="1" s="1" customFormat="1" ht="6.96" customHeight="1">
      <c r="B47" s="33"/>
      <c r="C47" s="34"/>
      <c r="D47" s="34"/>
      <c r="E47" s="34"/>
      <c r="F47" s="34"/>
      <c r="G47" s="34"/>
      <c r="H47" s="34"/>
      <c r="I47" s="120"/>
      <c r="J47" s="34"/>
      <c r="K47" s="34"/>
      <c r="L47" s="38"/>
    </row>
    <row r="48" hidden="1" s="1" customFormat="1" ht="12" customHeight="1">
      <c r="B48" s="33"/>
      <c r="C48" s="27" t="s">
        <v>20</v>
      </c>
      <c r="D48" s="34"/>
      <c r="E48" s="34"/>
      <c r="F48" s="22" t="str">
        <f>F10</f>
        <v xml:space="preserve"> </v>
      </c>
      <c r="G48" s="34"/>
      <c r="H48" s="34"/>
      <c r="I48" s="122" t="s">
        <v>22</v>
      </c>
      <c r="J48" s="62" t="str">
        <f>IF(J10="","",J10)</f>
        <v>1. 4. 2019</v>
      </c>
      <c r="K48" s="34"/>
      <c r="L48" s="38"/>
    </row>
    <row r="49" hidden="1" s="1" customFormat="1" ht="6.96" customHeight="1">
      <c r="B49" s="33"/>
      <c r="C49" s="34"/>
      <c r="D49" s="34"/>
      <c r="E49" s="34"/>
      <c r="F49" s="34"/>
      <c r="G49" s="34"/>
      <c r="H49" s="34"/>
      <c r="I49" s="120"/>
      <c r="J49" s="34"/>
      <c r="K49" s="34"/>
      <c r="L49" s="38"/>
    </row>
    <row r="50" hidden="1" s="1" customFormat="1" ht="13.65" customHeight="1">
      <c r="B50" s="33"/>
      <c r="C50" s="27" t="s">
        <v>24</v>
      </c>
      <c r="D50" s="34"/>
      <c r="E50" s="34"/>
      <c r="F50" s="22" t="str">
        <f>E13</f>
        <v>DPO a.s.</v>
      </c>
      <c r="G50" s="34"/>
      <c r="H50" s="34"/>
      <c r="I50" s="122" t="s">
        <v>30</v>
      </c>
      <c r="J50" s="31" t="str">
        <f>E19</f>
        <v xml:space="preserve"> </v>
      </c>
      <c r="K50" s="34"/>
      <c r="L50" s="38"/>
    </row>
    <row r="51" hidden="1" s="1" customFormat="1" ht="13.65" customHeight="1">
      <c r="B51" s="33"/>
      <c r="C51" s="27" t="s">
        <v>28</v>
      </c>
      <c r="D51" s="34"/>
      <c r="E51" s="34"/>
      <c r="F51" s="22" t="str">
        <f>IF(E16="","",E16)</f>
        <v>Vyplň údaj</v>
      </c>
      <c r="G51" s="34"/>
      <c r="H51" s="34"/>
      <c r="I51" s="122" t="s">
        <v>32</v>
      </c>
      <c r="J51" s="31" t="str">
        <f>E22</f>
        <v xml:space="preserve"> </v>
      </c>
      <c r="K51" s="34"/>
      <c r="L51" s="38"/>
    </row>
    <row r="52" hidden="1" s="1" customFormat="1" ht="10.32" customHeight="1">
      <c r="B52" s="33"/>
      <c r="C52" s="34"/>
      <c r="D52" s="34"/>
      <c r="E52" s="34"/>
      <c r="F52" s="34"/>
      <c r="G52" s="34"/>
      <c r="H52" s="34"/>
      <c r="I52" s="120"/>
      <c r="J52" s="34"/>
      <c r="K52" s="34"/>
      <c r="L52" s="38"/>
    </row>
    <row r="53" hidden="1" s="1" customFormat="1" ht="29.28" customHeight="1">
      <c r="B53" s="33"/>
      <c r="C53" s="148" t="s">
        <v>78</v>
      </c>
      <c r="D53" s="149"/>
      <c r="E53" s="149"/>
      <c r="F53" s="149"/>
      <c r="G53" s="149"/>
      <c r="H53" s="149"/>
      <c r="I53" s="150"/>
      <c r="J53" s="151" t="s">
        <v>79</v>
      </c>
      <c r="K53" s="149"/>
      <c r="L53" s="38"/>
    </row>
    <row r="54" hidden="1" s="1" customFormat="1" ht="10.32" customHeight="1">
      <c r="B54" s="33"/>
      <c r="C54" s="34"/>
      <c r="D54" s="34"/>
      <c r="E54" s="34"/>
      <c r="F54" s="34"/>
      <c r="G54" s="34"/>
      <c r="H54" s="34"/>
      <c r="I54" s="120"/>
      <c r="J54" s="34"/>
      <c r="K54" s="34"/>
      <c r="L54" s="38"/>
    </row>
    <row r="55" hidden="1" s="1" customFormat="1" ht="22.8" customHeight="1">
      <c r="B55" s="33"/>
      <c r="C55" s="152" t="s">
        <v>80</v>
      </c>
      <c r="D55" s="34"/>
      <c r="E55" s="34"/>
      <c r="F55" s="34"/>
      <c r="G55" s="34"/>
      <c r="H55" s="34"/>
      <c r="I55" s="120"/>
      <c r="J55" s="93">
        <f>J87</f>
        <v>0</v>
      </c>
      <c r="K55" s="34"/>
      <c r="L55" s="38"/>
      <c r="AU55" s="12" t="s">
        <v>81</v>
      </c>
    </row>
    <row r="56" hidden="1" s="7" customFormat="1" ht="24.96" customHeight="1">
      <c r="B56" s="153"/>
      <c r="C56" s="154"/>
      <c r="D56" s="155" t="s">
        <v>82</v>
      </c>
      <c r="E56" s="156"/>
      <c r="F56" s="156"/>
      <c r="G56" s="156"/>
      <c r="H56" s="156"/>
      <c r="I56" s="157"/>
      <c r="J56" s="158">
        <f>J88</f>
        <v>0</v>
      </c>
      <c r="K56" s="154"/>
      <c r="L56" s="159"/>
    </row>
    <row r="57" hidden="1" s="8" customFormat="1" ht="19.92" customHeight="1">
      <c r="B57" s="160"/>
      <c r="C57" s="161"/>
      <c r="D57" s="162" t="s">
        <v>83</v>
      </c>
      <c r="E57" s="163"/>
      <c r="F57" s="163"/>
      <c r="G57" s="163"/>
      <c r="H57" s="163"/>
      <c r="I57" s="164"/>
      <c r="J57" s="165">
        <f>J96</f>
        <v>0</v>
      </c>
      <c r="K57" s="161"/>
      <c r="L57" s="166"/>
    </row>
    <row r="58" hidden="1" s="8" customFormat="1" ht="19.92" customHeight="1">
      <c r="B58" s="160"/>
      <c r="C58" s="161"/>
      <c r="D58" s="162" t="s">
        <v>84</v>
      </c>
      <c r="E58" s="163"/>
      <c r="F58" s="163"/>
      <c r="G58" s="163"/>
      <c r="H58" s="163"/>
      <c r="I58" s="164"/>
      <c r="J58" s="165">
        <f>J102</f>
        <v>0</v>
      </c>
      <c r="K58" s="161"/>
      <c r="L58" s="166"/>
    </row>
    <row r="59" hidden="1" s="8" customFormat="1" ht="19.92" customHeight="1">
      <c r="B59" s="160"/>
      <c r="C59" s="161"/>
      <c r="D59" s="162" t="s">
        <v>85</v>
      </c>
      <c r="E59" s="163"/>
      <c r="F59" s="163"/>
      <c r="G59" s="163"/>
      <c r="H59" s="163"/>
      <c r="I59" s="164"/>
      <c r="J59" s="165">
        <f>J106</f>
        <v>0</v>
      </c>
      <c r="K59" s="161"/>
      <c r="L59" s="166"/>
    </row>
    <row r="60" hidden="1" s="8" customFormat="1" ht="19.92" customHeight="1">
      <c r="B60" s="160"/>
      <c r="C60" s="161"/>
      <c r="D60" s="162" t="s">
        <v>86</v>
      </c>
      <c r="E60" s="163"/>
      <c r="F60" s="163"/>
      <c r="G60" s="163"/>
      <c r="H60" s="163"/>
      <c r="I60" s="164"/>
      <c r="J60" s="165">
        <f>J108</f>
        <v>0</v>
      </c>
      <c r="K60" s="161"/>
      <c r="L60" s="166"/>
    </row>
    <row r="61" hidden="1" s="8" customFormat="1" ht="19.92" customHeight="1">
      <c r="B61" s="160"/>
      <c r="C61" s="161"/>
      <c r="D61" s="162" t="s">
        <v>87</v>
      </c>
      <c r="E61" s="163"/>
      <c r="F61" s="163"/>
      <c r="G61" s="163"/>
      <c r="H61" s="163"/>
      <c r="I61" s="164"/>
      <c r="J61" s="165">
        <f>J112</f>
        <v>0</v>
      </c>
      <c r="K61" s="161"/>
      <c r="L61" s="166"/>
    </row>
    <row r="62" hidden="1" s="8" customFormat="1" ht="19.92" customHeight="1">
      <c r="B62" s="160"/>
      <c r="C62" s="161"/>
      <c r="D62" s="162" t="s">
        <v>88</v>
      </c>
      <c r="E62" s="163"/>
      <c r="F62" s="163"/>
      <c r="G62" s="163"/>
      <c r="H62" s="163"/>
      <c r="I62" s="164"/>
      <c r="J62" s="165">
        <f>J115</f>
        <v>0</v>
      </c>
      <c r="K62" s="161"/>
      <c r="L62" s="166"/>
    </row>
    <row r="63" hidden="1" s="8" customFormat="1" ht="19.92" customHeight="1">
      <c r="B63" s="160"/>
      <c r="C63" s="161"/>
      <c r="D63" s="162" t="s">
        <v>89</v>
      </c>
      <c r="E63" s="163"/>
      <c r="F63" s="163"/>
      <c r="G63" s="163"/>
      <c r="H63" s="163"/>
      <c r="I63" s="164"/>
      <c r="J63" s="165">
        <f>J119</f>
        <v>0</v>
      </c>
      <c r="K63" s="161"/>
      <c r="L63" s="166"/>
    </row>
    <row r="64" hidden="1" s="8" customFormat="1" ht="19.92" customHeight="1">
      <c r="B64" s="160"/>
      <c r="C64" s="161"/>
      <c r="D64" s="162" t="s">
        <v>90</v>
      </c>
      <c r="E64" s="163"/>
      <c r="F64" s="163"/>
      <c r="G64" s="163"/>
      <c r="H64" s="163"/>
      <c r="I64" s="164"/>
      <c r="J64" s="165">
        <f>J123</f>
        <v>0</v>
      </c>
      <c r="K64" s="161"/>
      <c r="L64" s="166"/>
    </row>
    <row r="65" hidden="1" s="8" customFormat="1" ht="19.92" customHeight="1">
      <c r="B65" s="160"/>
      <c r="C65" s="161"/>
      <c r="D65" s="162" t="s">
        <v>91</v>
      </c>
      <c r="E65" s="163"/>
      <c r="F65" s="163"/>
      <c r="G65" s="163"/>
      <c r="H65" s="163"/>
      <c r="I65" s="164"/>
      <c r="J65" s="165">
        <f>J129</f>
        <v>0</v>
      </c>
      <c r="K65" s="161"/>
      <c r="L65" s="166"/>
    </row>
    <row r="66" hidden="1" s="7" customFormat="1" ht="24.96" customHeight="1">
      <c r="B66" s="153"/>
      <c r="C66" s="154"/>
      <c r="D66" s="155" t="s">
        <v>92</v>
      </c>
      <c r="E66" s="156"/>
      <c r="F66" s="156"/>
      <c r="G66" s="156"/>
      <c r="H66" s="156"/>
      <c r="I66" s="157"/>
      <c r="J66" s="158">
        <f>J131</f>
        <v>0</v>
      </c>
      <c r="K66" s="154"/>
      <c r="L66" s="159"/>
    </row>
    <row r="67" hidden="1" s="8" customFormat="1" ht="19.92" customHeight="1">
      <c r="B67" s="160"/>
      <c r="C67" s="161"/>
      <c r="D67" s="162" t="s">
        <v>93</v>
      </c>
      <c r="E67" s="163"/>
      <c r="F67" s="163"/>
      <c r="G67" s="163"/>
      <c r="H67" s="163"/>
      <c r="I67" s="164"/>
      <c r="J67" s="165">
        <f>J132</f>
        <v>0</v>
      </c>
      <c r="K67" s="161"/>
      <c r="L67" s="166"/>
    </row>
    <row r="68" hidden="1" s="8" customFormat="1" ht="19.92" customHeight="1">
      <c r="B68" s="160"/>
      <c r="C68" s="161"/>
      <c r="D68" s="162" t="s">
        <v>94</v>
      </c>
      <c r="E68" s="163"/>
      <c r="F68" s="163"/>
      <c r="G68" s="163"/>
      <c r="H68" s="163"/>
      <c r="I68" s="164"/>
      <c r="J68" s="165">
        <f>J134</f>
        <v>0</v>
      </c>
      <c r="K68" s="161"/>
      <c r="L68" s="166"/>
    </row>
    <row r="69" hidden="1" s="8" customFormat="1" ht="19.92" customHeight="1">
      <c r="B69" s="160"/>
      <c r="C69" s="161"/>
      <c r="D69" s="162" t="s">
        <v>95</v>
      </c>
      <c r="E69" s="163"/>
      <c r="F69" s="163"/>
      <c r="G69" s="163"/>
      <c r="H69" s="163"/>
      <c r="I69" s="164"/>
      <c r="J69" s="165">
        <f>J139</f>
        <v>0</v>
      </c>
      <c r="K69" s="161"/>
      <c r="L69" s="166"/>
    </row>
    <row r="70" hidden="1" s="1" customFormat="1" ht="21.84" customHeight="1">
      <c r="B70" s="33"/>
      <c r="C70" s="34"/>
      <c r="D70" s="34"/>
      <c r="E70" s="34"/>
      <c r="F70" s="34"/>
      <c r="G70" s="34"/>
      <c r="H70" s="34"/>
      <c r="I70" s="120"/>
      <c r="J70" s="34"/>
      <c r="K70" s="34"/>
      <c r="L70" s="38"/>
    </row>
    <row r="71" hidden="1" s="1" customFormat="1" ht="6.96" customHeight="1">
      <c r="B71" s="52"/>
      <c r="C71" s="53"/>
      <c r="D71" s="53"/>
      <c r="E71" s="53"/>
      <c r="F71" s="53"/>
      <c r="G71" s="53"/>
      <c r="H71" s="53"/>
      <c r="I71" s="144"/>
      <c r="J71" s="53"/>
      <c r="K71" s="53"/>
      <c r="L71" s="38"/>
    </row>
    <row r="72" hidden="1"/>
    <row r="73" hidden="1"/>
    <row r="74" hidden="1"/>
    <row r="75" s="1" customFormat="1" ht="6.96" customHeight="1">
      <c r="B75" s="54"/>
      <c r="C75" s="55"/>
      <c r="D75" s="55"/>
      <c r="E75" s="55"/>
      <c r="F75" s="55"/>
      <c r="G75" s="55"/>
      <c r="H75" s="55"/>
      <c r="I75" s="147"/>
      <c r="J75" s="55"/>
      <c r="K75" s="55"/>
      <c r="L75" s="38"/>
    </row>
    <row r="76" s="1" customFormat="1" ht="24.96" customHeight="1">
      <c r="B76" s="33"/>
      <c r="C76" s="18" t="s">
        <v>96</v>
      </c>
      <c r="D76" s="34"/>
      <c r="E76" s="34"/>
      <c r="F76" s="34"/>
      <c r="G76" s="34"/>
      <c r="H76" s="34"/>
      <c r="I76" s="120"/>
      <c r="J76" s="34"/>
      <c r="K76" s="34"/>
      <c r="L76" s="38"/>
    </row>
    <row r="77" s="1" customFormat="1" ht="6.96" customHeight="1">
      <c r="B77" s="33"/>
      <c r="C77" s="34"/>
      <c r="D77" s="34"/>
      <c r="E77" s="34"/>
      <c r="F77" s="34"/>
      <c r="G77" s="34"/>
      <c r="H77" s="34"/>
      <c r="I77" s="120"/>
      <c r="J77" s="34"/>
      <c r="K77" s="34"/>
      <c r="L77" s="38"/>
    </row>
    <row r="78" s="1" customFormat="1" ht="12" customHeight="1">
      <c r="B78" s="33"/>
      <c r="C78" s="27" t="s">
        <v>16</v>
      </c>
      <c r="D78" s="34"/>
      <c r="E78" s="34"/>
      <c r="F78" s="34"/>
      <c r="G78" s="34"/>
      <c r="H78" s="34"/>
      <c r="I78" s="120"/>
      <c r="J78" s="34"/>
      <c r="K78" s="34"/>
      <c r="L78" s="38"/>
    </row>
    <row r="79" s="1" customFormat="1" ht="16.5" customHeight="1">
      <c r="B79" s="33"/>
      <c r="C79" s="34"/>
      <c r="D79" s="34"/>
      <c r="E79" s="59" t="str">
        <f>E7</f>
        <v>Výměna betonových žlabů a úprava myčky Martinov</v>
      </c>
      <c r="F79" s="34"/>
      <c r="G79" s="34"/>
      <c r="H79" s="34"/>
      <c r="I79" s="120"/>
      <c r="J79" s="34"/>
      <c r="K79" s="34"/>
      <c r="L79" s="38"/>
    </row>
    <row r="80" s="1" customFormat="1" ht="6.96" customHeight="1">
      <c r="B80" s="33"/>
      <c r="C80" s="34"/>
      <c r="D80" s="34"/>
      <c r="E80" s="34"/>
      <c r="F80" s="34"/>
      <c r="G80" s="34"/>
      <c r="H80" s="34"/>
      <c r="I80" s="120"/>
      <c r="J80" s="34"/>
      <c r="K80" s="34"/>
      <c r="L80" s="38"/>
    </row>
    <row r="81" s="1" customFormat="1" ht="12" customHeight="1">
      <c r="B81" s="33"/>
      <c r="C81" s="27" t="s">
        <v>20</v>
      </c>
      <c r="D81" s="34"/>
      <c r="E81" s="34"/>
      <c r="F81" s="22" t="str">
        <f>F10</f>
        <v xml:space="preserve"> </v>
      </c>
      <c r="G81" s="34"/>
      <c r="H81" s="34"/>
      <c r="I81" s="122" t="s">
        <v>22</v>
      </c>
      <c r="J81" s="62" t="str">
        <f>IF(J10="","",J10)</f>
        <v>1. 4. 2019</v>
      </c>
      <c r="K81" s="34"/>
      <c r="L81" s="38"/>
    </row>
    <row r="82" s="1" customFormat="1" ht="6.96" customHeight="1">
      <c r="B82" s="33"/>
      <c r="C82" s="34"/>
      <c r="D82" s="34"/>
      <c r="E82" s="34"/>
      <c r="F82" s="34"/>
      <c r="G82" s="34"/>
      <c r="H82" s="34"/>
      <c r="I82" s="120"/>
      <c r="J82" s="34"/>
      <c r="K82" s="34"/>
      <c r="L82" s="38"/>
    </row>
    <row r="83" s="1" customFormat="1" ht="13.65" customHeight="1">
      <c r="B83" s="33"/>
      <c r="C83" s="27" t="s">
        <v>24</v>
      </c>
      <c r="D83" s="34"/>
      <c r="E83" s="34"/>
      <c r="F83" s="22" t="str">
        <f>E13</f>
        <v>DPO a.s.</v>
      </c>
      <c r="G83" s="34"/>
      <c r="H83" s="34"/>
      <c r="I83" s="122" t="s">
        <v>30</v>
      </c>
      <c r="J83" s="31" t="str">
        <f>E19</f>
        <v xml:space="preserve"> </v>
      </c>
      <c r="K83" s="34"/>
      <c r="L83" s="38"/>
    </row>
    <row r="84" s="1" customFormat="1" ht="13.65" customHeight="1">
      <c r="B84" s="33"/>
      <c r="C84" s="27" t="s">
        <v>28</v>
      </c>
      <c r="D84" s="34"/>
      <c r="E84" s="34"/>
      <c r="F84" s="22" t="str">
        <f>IF(E16="","",E16)</f>
        <v>Vyplň údaj</v>
      </c>
      <c r="G84" s="34"/>
      <c r="H84" s="34"/>
      <c r="I84" s="122" t="s">
        <v>32</v>
      </c>
      <c r="J84" s="31" t="str">
        <f>E22</f>
        <v xml:space="preserve"> </v>
      </c>
      <c r="K84" s="34"/>
      <c r="L84" s="38"/>
    </row>
    <row r="85" s="1" customFormat="1" ht="10.32" customHeight="1">
      <c r="B85" s="33"/>
      <c r="C85" s="34"/>
      <c r="D85" s="34"/>
      <c r="E85" s="34"/>
      <c r="F85" s="34"/>
      <c r="G85" s="34"/>
      <c r="H85" s="34"/>
      <c r="I85" s="120"/>
      <c r="J85" s="34"/>
      <c r="K85" s="34"/>
      <c r="L85" s="38"/>
    </row>
    <row r="86" s="9" customFormat="1" ht="29.28" customHeight="1">
      <c r="B86" s="167"/>
      <c r="C86" s="168" t="s">
        <v>97</v>
      </c>
      <c r="D86" s="169" t="s">
        <v>53</v>
      </c>
      <c r="E86" s="169" t="s">
        <v>49</v>
      </c>
      <c r="F86" s="169" t="s">
        <v>50</v>
      </c>
      <c r="G86" s="169" t="s">
        <v>98</v>
      </c>
      <c r="H86" s="169" t="s">
        <v>99</v>
      </c>
      <c r="I86" s="170" t="s">
        <v>100</v>
      </c>
      <c r="J86" s="171" t="s">
        <v>79</v>
      </c>
      <c r="K86" s="172" t="s">
        <v>101</v>
      </c>
      <c r="L86" s="173"/>
      <c r="M86" s="83" t="s">
        <v>1</v>
      </c>
      <c r="N86" s="84" t="s">
        <v>38</v>
      </c>
      <c r="O86" s="84" t="s">
        <v>102</v>
      </c>
      <c r="P86" s="84" t="s">
        <v>103</v>
      </c>
      <c r="Q86" s="84" t="s">
        <v>104</v>
      </c>
      <c r="R86" s="84" t="s">
        <v>105</v>
      </c>
      <c r="S86" s="84" t="s">
        <v>106</v>
      </c>
      <c r="T86" s="85" t="s">
        <v>107</v>
      </c>
    </row>
    <row r="87" s="1" customFormat="1" ht="22.8" customHeight="1">
      <c r="B87" s="33"/>
      <c r="C87" s="90" t="s">
        <v>108</v>
      </c>
      <c r="D87" s="34"/>
      <c r="E87" s="34"/>
      <c r="F87" s="34"/>
      <c r="G87" s="34"/>
      <c r="H87" s="34"/>
      <c r="I87" s="120"/>
      <c r="J87" s="174">
        <f>BK87</f>
        <v>0</v>
      </c>
      <c r="K87" s="34"/>
      <c r="L87" s="38"/>
      <c r="M87" s="86"/>
      <c r="N87" s="87"/>
      <c r="O87" s="87"/>
      <c r="P87" s="175">
        <f>P88+P131</f>
        <v>0</v>
      </c>
      <c r="Q87" s="87"/>
      <c r="R87" s="175">
        <f>R88+R131</f>
        <v>54.032829304907708</v>
      </c>
      <c r="S87" s="87"/>
      <c r="T87" s="176">
        <f>T88+T131</f>
        <v>158.78098800000001</v>
      </c>
      <c r="AT87" s="12" t="s">
        <v>67</v>
      </c>
      <c r="AU87" s="12" t="s">
        <v>81</v>
      </c>
      <c r="BK87" s="177">
        <f>BK88+BK131</f>
        <v>0</v>
      </c>
    </row>
    <row r="88" s="10" customFormat="1" ht="25.92" customHeight="1">
      <c r="B88" s="178"/>
      <c r="C88" s="179"/>
      <c r="D88" s="180" t="s">
        <v>67</v>
      </c>
      <c r="E88" s="181" t="s">
        <v>109</v>
      </c>
      <c r="F88" s="181" t="s">
        <v>110</v>
      </c>
      <c r="G88" s="179"/>
      <c r="H88" s="179"/>
      <c r="I88" s="182"/>
      <c r="J88" s="183">
        <f>BK88</f>
        <v>0</v>
      </c>
      <c r="K88" s="179"/>
      <c r="L88" s="184"/>
      <c r="M88" s="185"/>
      <c r="N88" s="186"/>
      <c r="O88" s="186"/>
      <c r="P88" s="187">
        <f>P89+SUM(P90:P96)+P102+P106+P108+P112+P115+P119+P123+P129</f>
        <v>0</v>
      </c>
      <c r="Q88" s="186"/>
      <c r="R88" s="187">
        <f>R89+SUM(R90:R96)+R102+R106+R108+R112+R115+R119+R123+R129</f>
        <v>50.245797304907704</v>
      </c>
      <c r="S88" s="186"/>
      <c r="T88" s="188">
        <f>T89+SUM(T90:T96)+T102+T106+T108+T112+T115+T119+T123+T129</f>
        <v>158.64000000000002</v>
      </c>
      <c r="AR88" s="189" t="s">
        <v>73</v>
      </c>
      <c r="AT88" s="190" t="s">
        <v>67</v>
      </c>
      <c r="AU88" s="190" t="s">
        <v>68</v>
      </c>
      <c r="AY88" s="189" t="s">
        <v>111</v>
      </c>
      <c r="BK88" s="191">
        <f>BK89+SUM(BK90:BK96)+BK102+BK106+BK108+BK112+BK115+BK119+BK123+BK129</f>
        <v>0</v>
      </c>
    </row>
    <row r="89" s="1" customFormat="1" ht="16.5" customHeight="1">
      <c r="B89" s="33"/>
      <c r="C89" s="192" t="s">
        <v>73</v>
      </c>
      <c r="D89" s="192" t="s">
        <v>112</v>
      </c>
      <c r="E89" s="193" t="s">
        <v>113</v>
      </c>
      <c r="F89" s="194" t="s">
        <v>114</v>
      </c>
      <c r="G89" s="195" t="s">
        <v>115</v>
      </c>
      <c r="H89" s="196">
        <v>4</v>
      </c>
      <c r="I89" s="197"/>
      <c r="J89" s="198">
        <f>ROUND(I89*H89,2)</f>
        <v>0</v>
      </c>
      <c r="K89" s="194" t="s">
        <v>1</v>
      </c>
      <c r="L89" s="38"/>
      <c r="M89" s="199" t="s">
        <v>1</v>
      </c>
      <c r="N89" s="200" t="s">
        <v>39</v>
      </c>
      <c r="O89" s="74"/>
      <c r="P89" s="201">
        <f>O89*H89</f>
        <v>0</v>
      </c>
      <c r="Q89" s="201">
        <v>0</v>
      </c>
      <c r="R89" s="201">
        <f>Q89*H89</f>
        <v>0</v>
      </c>
      <c r="S89" s="201">
        <v>0</v>
      </c>
      <c r="T89" s="202">
        <f>S89*H89</f>
        <v>0</v>
      </c>
      <c r="AR89" s="12" t="s">
        <v>116</v>
      </c>
      <c r="AT89" s="12" t="s">
        <v>112</v>
      </c>
      <c r="AU89" s="12" t="s">
        <v>73</v>
      </c>
      <c r="AY89" s="12" t="s">
        <v>111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12" t="s">
        <v>73</v>
      </c>
      <c r="BK89" s="203">
        <f>ROUND(I89*H89,2)</f>
        <v>0</v>
      </c>
      <c r="BL89" s="12" t="s">
        <v>116</v>
      </c>
      <c r="BM89" s="12" t="s">
        <v>117</v>
      </c>
    </row>
    <row r="90" s="1" customFormat="1" ht="16.5" customHeight="1">
      <c r="B90" s="33"/>
      <c r="C90" s="192" t="s">
        <v>75</v>
      </c>
      <c r="D90" s="192" t="s">
        <v>112</v>
      </c>
      <c r="E90" s="193" t="s">
        <v>118</v>
      </c>
      <c r="F90" s="194" t="s">
        <v>119</v>
      </c>
      <c r="G90" s="195" t="s">
        <v>120</v>
      </c>
      <c r="H90" s="196">
        <v>4</v>
      </c>
      <c r="I90" s="197"/>
      <c r="J90" s="198">
        <f>ROUND(I90*H90,2)</f>
        <v>0</v>
      </c>
      <c r="K90" s="194" t="s">
        <v>1</v>
      </c>
      <c r="L90" s="38"/>
      <c r="M90" s="199" t="s">
        <v>1</v>
      </c>
      <c r="N90" s="200" t="s">
        <v>39</v>
      </c>
      <c r="O90" s="74"/>
      <c r="P90" s="201">
        <f>O90*H90</f>
        <v>0</v>
      </c>
      <c r="Q90" s="201">
        <v>0</v>
      </c>
      <c r="R90" s="201">
        <f>Q90*H90</f>
        <v>0</v>
      </c>
      <c r="S90" s="201">
        <v>0</v>
      </c>
      <c r="T90" s="202">
        <f>S90*H90</f>
        <v>0</v>
      </c>
      <c r="AR90" s="12" t="s">
        <v>116</v>
      </c>
      <c r="AT90" s="12" t="s">
        <v>112</v>
      </c>
      <c r="AU90" s="12" t="s">
        <v>73</v>
      </c>
      <c r="AY90" s="12" t="s">
        <v>111</v>
      </c>
      <c r="BE90" s="203">
        <f>IF(N90="základní",J90,0)</f>
        <v>0</v>
      </c>
      <c r="BF90" s="203">
        <f>IF(N90="snížená",J90,0)</f>
        <v>0</v>
      </c>
      <c r="BG90" s="203">
        <f>IF(N90="zákl. přenesená",J90,0)</f>
        <v>0</v>
      </c>
      <c r="BH90" s="203">
        <f>IF(N90="sníž. přenesená",J90,0)</f>
        <v>0</v>
      </c>
      <c r="BI90" s="203">
        <f>IF(N90="nulová",J90,0)</f>
        <v>0</v>
      </c>
      <c r="BJ90" s="12" t="s">
        <v>73</v>
      </c>
      <c r="BK90" s="203">
        <f>ROUND(I90*H90,2)</f>
        <v>0</v>
      </c>
      <c r="BL90" s="12" t="s">
        <v>116</v>
      </c>
      <c r="BM90" s="12" t="s">
        <v>121</v>
      </c>
    </row>
    <row r="91" s="1" customFormat="1" ht="16.5" customHeight="1">
      <c r="B91" s="33"/>
      <c r="C91" s="192" t="s">
        <v>122</v>
      </c>
      <c r="D91" s="192" t="s">
        <v>112</v>
      </c>
      <c r="E91" s="193" t="s">
        <v>123</v>
      </c>
      <c r="F91" s="194" t="s">
        <v>124</v>
      </c>
      <c r="G91" s="195" t="s">
        <v>120</v>
      </c>
      <c r="H91" s="196">
        <v>4</v>
      </c>
      <c r="I91" s="197"/>
      <c r="J91" s="198">
        <f>ROUND(I91*H91,2)</f>
        <v>0</v>
      </c>
      <c r="K91" s="194" t="s">
        <v>1</v>
      </c>
      <c r="L91" s="38"/>
      <c r="M91" s="199" t="s">
        <v>1</v>
      </c>
      <c r="N91" s="200" t="s">
        <v>39</v>
      </c>
      <c r="O91" s="74"/>
      <c r="P91" s="201">
        <f>O91*H91</f>
        <v>0</v>
      </c>
      <c r="Q91" s="201">
        <v>0</v>
      </c>
      <c r="R91" s="201">
        <f>Q91*H91</f>
        <v>0</v>
      </c>
      <c r="S91" s="201">
        <v>0</v>
      </c>
      <c r="T91" s="202">
        <f>S91*H91</f>
        <v>0</v>
      </c>
      <c r="AR91" s="12" t="s">
        <v>116</v>
      </c>
      <c r="AT91" s="12" t="s">
        <v>112</v>
      </c>
      <c r="AU91" s="12" t="s">
        <v>73</v>
      </c>
      <c r="AY91" s="12" t="s">
        <v>111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12" t="s">
        <v>73</v>
      </c>
      <c r="BK91" s="203">
        <f>ROUND(I91*H91,2)</f>
        <v>0</v>
      </c>
      <c r="BL91" s="12" t="s">
        <v>116</v>
      </c>
      <c r="BM91" s="12" t="s">
        <v>125</v>
      </c>
    </row>
    <row r="92" s="1" customFormat="1" ht="16.5" customHeight="1">
      <c r="B92" s="33"/>
      <c r="C92" s="192" t="s">
        <v>116</v>
      </c>
      <c r="D92" s="192" t="s">
        <v>112</v>
      </c>
      <c r="E92" s="193" t="s">
        <v>126</v>
      </c>
      <c r="F92" s="194" t="s">
        <v>127</v>
      </c>
      <c r="G92" s="195" t="s">
        <v>120</v>
      </c>
      <c r="H92" s="196">
        <v>2</v>
      </c>
      <c r="I92" s="197"/>
      <c r="J92" s="198">
        <f>ROUND(I92*H92,2)</f>
        <v>0</v>
      </c>
      <c r="K92" s="194" t="s">
        <v>1</v>
      </c>
      <c r="L92" s="38"/>
      <c r="M92" s="199" t="s">
        <v>1</v>
      </c>
      <c r="N92" s="200" t="s">
        <v>39</v>
      </c>
      <c r="O92" s="74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AR92" s="12" t="s">
        <v>116</v>
      </c>
      <c r="AT92" s="12" t="s">
        <v>112</v>
      </c>
      <c r="AU92" s="12" t="s">
        <v>73</v>
      </c>
      <c r="AY92" s="12" t="s">
        <v>111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12" t="s">
        <v>73</v>
      </c>
      <c r="BK92" s="203">
        <f>ROUND(I92*H92,2)</f>
        <v>0</v>
      </c>
      <c r="BL92" s="12" t="s">
        <v>116</v>
      </c>
      <c r="BM92" s="12" t="s">
        <v>128</v>
      </c>
    </row>
    <row r="93" s="1" customFormat="1" ht="16.5" customHeight="1">
      <c r="B93" s="33"/>
      <c r="C93" s="192" t="s">
        <v>129</v>
      </c>
      <c r="D93" s="192" t="s">
        <v>112</v>
      </c>
      <c r="E93" s="193" t="s">
        <v>130</v>
      </c>
      <c r="F93" s="194" t="s">
        <v>131</v>
      </c>
      <c r="G93" s="195" t="s">
        <v>120</v>
      </c>
      <c r="H93" s="196">
        <v>2</v>
      </c>
      <c r="I93" s="197"/>
      <c r="J93" s="198">
        <f>ROUND(I93*H93,2)</f>
        <v>0</v>
      </c>
      <c r="K93" s="194" t="s">
        <v>1</v>
      </c>
      <c r="L93" s="38"/>
      <c r="M93" s="199" t="s">
        <v>1</v>
      </c>
      <c r="N93" s="200" t="s">
        <v>39</v>
      </c>
      <c r="O93" s="74"/>
      <c r="P93" s="201">
        <f>O93*H93</f>
        <v>0</v>
      </c>
      <c r="Q93" s="201">
        <v>0</v>
      </c>
      <c r="R93" s="201">
        <f>Q93*H93</f>
        <v>0</v>
      </c>
      <c r="S93" s="201">
        <v>0</v>
      </c>
      <c r="T93" s="202">
        <f>S93*H93</f>
        <v>0</v>
      </c>
      <c r="AR93" s="12" t="s">
        <v>116</v>
      </c>
      <c r="AT93" s="12" t="s">
        <v>112</v>
      </c>
      <c r="AU93" s="12" t="s">
        <v>73</v>
      </c>
      <c r="AY93" s="12" t="s">
        <v>111</v>
      </c>
      <c r="BE93" s="203">
        <f>IF(N93="základní",J93,0)</f>
        <v>0</v>
      </c>
      <c r="BF93" s="203">
        <f>IF(N93="snížená",J93,0)</f>
        <v>0</v>
      </c>
      <c r="BG93" s="203">
        <f>IF(N93="zákl. přenesená",J93,0)</f>
        <v>0</v>
      </c>
      <c r="BH93" s="203">
        <f>IF(N93="sníž. přenesená",J93,0)</f>
        <v>0</v>
      </c>
      <c r="BI93" s="203">
        <f>IF(N93="nulová",J93,0)</f>
        <v>0</v>
      </c>
      <c r="BJ93" s="12" t="s">
        <v>73</v>
      </c>
      <c r="BK93" s="203">
        <f>ROUND(I93*H93,2)</f>
        <v>0</v>
      </c>
      <c r="BL93" s="12" t="s">
        <v>116</v>
      </c>
      <c r="BM93" s="12" t="s">
        <v>132</v>
      </c>
    </row>
    <row r="94" s="1" customFormat="1" ht="16.5" customHeight="1">
      <c r="B94" s="33"/>
      <c r="C94" s="192" t="s">
        <v>133</v>
      </c>
      <c r="D94" s="192" t="s">
        <v>112</v>
      </c>
      <c r="E94" s="193" t="s">
        <v>134</v>
      </c>
      <c r="F94" s="194" t="s">
        <v>135</v>
      </c>
      <c r="G94" s="195" t="s">
        <v>136</v>
      </c>
      <c r="H94" s="196">
        <v>1</v>
      </c>
      <c r="I94" s="197"/>
      <c r="J94" s="198">
        <f>ROUND(I94*H94,2)</f>
        <v>0</v>
      </c>
      <c r="K94" s="194" t="s">
        <v>1</v>
      </c>
      <c r="L94" s="38"/>
      <c r="M94" s="199" t="s">
        <v>1</v>
      </c>
      <c r="N94" s="200" t="s">
        <v>39</v>
      </c>
      <c r="O94" s="74"/>
      <c r="P94" s="201">
        <f>O94*H94</f>
        <v>0</v>
      </c>
      <c r="Q94" s="201">
        <v>0</v>
      </c>
      <c r="R94" s="201">
        <f>Q94*H94</f>
        <v>0</v>
      </c>
      <c r="S94" s="201">
        <v>0</v>
      </c>
      <c r="T94" s="202">
        <f>S94*H94</f>
        <v>0</v>
      </c>
      <c r="AR94" s="12" t="s">
        <v>116</v>
      </c>
      <c r="AT94" s="12" t="s">
        <v>112</v>
      </c>
      <c r="AU94" s="12" t="s">
        <v>73</v>
      </c>
      <c r="AY94" s="12" t="s">
        <v>111</v>
      </c>
      <c r="BE94" s="203">
        <f>IF(N94="základní",J94,0)</f>
        <v>0</v>
      </c>
      <c r="BF94" s="203">
        <f>IF(N94="snížená",J94,0)</f>
        <v>0</v>
      </c>
      <c r="BG94" s="203">
        <f>IF(N94="zákl. přenesená",J94,0)</f>
        <v>0</v>
      </c>
      <c r="BH94" s="203">
        <f>IF(N94="sníž. přenesená",J94,0)</f>
        <v>0</v>
      </c>
      <c r="BI94" s="203">
        <f>IF(N94="nulová",J94,0)</f>
        <v>0</v>
      </c>
      <c r="BJ94" s="12" t="s">
        <v>73</v>
      </c>
      <c r="BK94" s="203">
        <f>ROUND(I94*H94,2)</f>
        <v>0</v>
      </c>
      <c r="BL94" s="12" t="s">
        <v>116</v>
      </c>
      <c r="BM94" s="12" t="s">
        <v>137</v>
      </c>
    </row>
    <row r="95" s="1" customFormat="1" ht="16.5" customHeight="1">
      <c r="B95" s="33"/>
      <c r="C95" s="192" t="s">
        <v>138</v>
      </c>
      <c r="D95" s="192" t="s">
        <v>112</v>
      </c>
      <c r="E95" s="193" t="s">
        <v>139</v>
      </c>
      <c r="F95" s="194" t="s">
        <v>140</v>
      </c>
      <c r="G95" s="195" t="s">
        <v>136</v>
      </c>
      <c r="H95" s="196">
        <v>1</v>
      </c>
      <c r="I95" s="197"/>
      <c r="J95" s="198">
        <f>ROUND(I95*H95,2)</f>
        <v>0</v>
      </c>
      <c r="K95" s="194" t="s">
        <v>1</v>
      </c>
      <c r="L95" s="38"/>
      <c r="M95" s="199" t="s">
        <v>1</v>
      </c>
      <c r="N95" s="200" t="s">
        <v>39</v>
      </c>
      <c r="O95" s="74"/>
      <c r="P95" s="201">
        <f>O95*H95</f>
        <v>0</v>
      </c>
      <c r="Q95" s="201">
        <v>0</v>
      </c>
      <c r="R95" s="201">
        <f>Q95*H95</f>
        <v>0</v>
      </c>
      <c r="S95" s="201">
        <v>0</v>
      </c>
      <c r="T95" s="202">
        <f>S95*H95</f>
        <v>0</v>
      </c>
      <c r="AR95" s="12" t="s">
        <v>116</v>
      </c>
      <c r="AT95" s="12" t="s">
        <v>112</v>
      </c>
      <c r="AU95" s="12" t="s">
        <v>73</v>
      </c>
      <c r="AY95" s="12" t="s">
        <v>111</v>
      </c>
      <c r="BE95" s="203">
        <f>IF(N95="základní",J95,0)</f>
        <v>0</v>
      </c>
      <c r="BF95" s="203">
        <f>IF(N95="snížená",J95,0)</f>
        <v>0</v>
      </c>
      <c r="BG95" s="203">
        <f>IF(N95="zákl. přenesená",J95,0)</f>
        <v>0</v>
      </c>
      <c r="BH95" s="203">
        <f>IF(N95="sníž. přenesená",J95,0)</f>
        <v>0</v>
      </c>
      <c r="BI95" s="203">
        <f>IF(N95="nulová",J95,0)</f>
        <v>0</v>
      </c>
      <c r="BJ95" s="12" t="s">
        <v>73</v>
      </c>
      <c r="BK95" s="203">
        <f>ROUND(I95*H95,2)</f>
        <v>0</v>
      </c>
      <c r="BL95" s="12" t="s">
        <v>116</v>
      </c>
      <c r="BM95" s="12" t="s">
        <v>141</v>
      </c>
    </row>
    <row r="96" s="10" customFormat="1" ht="22.8" customHeight="1">
      <c r="B96" s="178"/>
      <c r="C96" s="179"/>
      <c r="D96" s="180" t="s">
        <v>67</v>
      </c>
      <c r="E96" s="204" t="s">
        <v>73</v>
      </c>
      <c r="F96" s="204" t="s">
        <v>142</v>
      </c>
      <c r="G96" s="179"/>
      <c r="H96" s="179"/>
      <c r="I96" s="182"/>
      <c r="J96" s="205">
        <f>BK96</f>
        <v>0</v>
      </c>
      <c r="K96" s="179"/>
      <c r="L96" s="184"/>
      <c r="M96" s="185"/>
      <c r="N96" s="186"/>
      <c r="O96" s="186"/>
      <c r="P96" s="187">
        <f>SUM(P97:P101)</f>
        <v>0</v>
      </c>
      <c r="Q96" s="186"/>
      <c r="R96" s="187">
        <f>SUM(R97:R101)</f>
        <v>2.4053943749999998</v>
      </c>
      <c r="S96" s="186"/>
      <c r="T96" s="188">
        <f>SUM(T97:T101)</f>
        <v>15.84</v>
      </c>
      <c r="AR96" s="189" t="s">
        <v>73</v>
      </c>
      <c r="AT96" s="190" t="s">
        <v>67</v>
      </c>
      <c r="AU96" s="190" t="s">
        <v>73</v>
      </c>
      <c r="AY96" s="189" t="s">
        <v>111</v>
      </c>
      <c r="BK96" s="191">
        <f>SUM(BK97:BK101)</f>
        <v>0</v>
      </c>
    </row>
    <row r="97" s="1" customFormat="1" ht="16.5" customHeight="1">
      <c r="B97" s="33"/>
      <c r="C97" s="192" t="s">
        <v>143</v>
      </c>
      <c r="D97" s="192" t="s">
        <v>112</v>
      </c>
      <c r="E97" s="193" t="s">
        <v>144</v>
      </c>
      <c r="F97" s="194" t="s">
        <v>145</v>
      </c>
      <c r="G97" s="195" t="s">
        <v>146</v>
      </c>
      <c r="H97" s="196">
        <v>6</v>
      </c>
      <c r="I97" s="197"/>
      <c r="J97" s="198">
        <f>ROUND(I97*H97,2)</f>
        <v>0</v>
      </c>
      <c r="K97" s="194" t="s">
        <v>147</v>
      </c>
      <c r="L97" s="38"/>
      <c r="M97" s="199" t="s">
        <v>1</v>
      </c>
      <c r="N97" s="200" t="s">
        <v>39</v>
      </c>
      <c r="O97" s="74"/>
      <c r="P97" s="201">
        <f>O97*H97</f>
        <v>0</v>
      </c>
      <c r="Q97" s="201">
        <v>0</v>
      </c>
      <c r="R97" s="201">
        <f>Q97*H97</f>
        <v>0</v>
      </c>
      <c r="S97" s="201">
        <v>0.23999999999999999</v>
      </c>
      <c r="T97" s="202">
        <f>S97*H97</f>
        <v>1.44</v>
      </c>
      <c r="AR97" s="12" t="s">
        <v>116</v>
      </c>
      <c r="AT97" s="12" t="s">
        <v>112</v>
      </c>
      <c r="AU97" s="12" t="s">
        <v>75</v>
      </c>
      <c r="AY97" s="12" t="s">
        <v>111</v>
      </c>
      <c r="BE97" s="203">
        <f>IF(N97="základní",J97,0)</f>
        <v>0</v>
      </c>
      <c r="BF97" s="203">
        <f>IF(N97="snížená",J97,0)</f>
        <v>0</v>
      </c>
      <c r="BG97" s="203">
        <f>IF(N97="zákl. přenesená",J97,0)</f>
        <v>0</v>
      </c>
      <c r="BH97" s="203">
        <f>IF(N97="sníž. přenesená",J97,0)</f>
        <v>0</v>
      </c>
      <c r="BI97" s="203">
        <f>IF(N97="nulová",J97,0)</f>
        <v>0</v>
      </c>
      <c r="BJ97" s="12" t="s">
        <v>73</v>
      </c>
      <c r="BK97" s="203">
        <f>ROUND(I97*H97,2)</f>
        <v>0</v>
      </c>
      <c r="BL97" s="12" t="s">
        <v>116</v>
      </c>
      <c r="BM97" s="12" t="s">
        <v>148</v>
      </c>
    </row>
    <row r="98" s="1" customFormat="1" ht="16.5" customHeight="1">
      <c r="B98" s="33"/>
      <c r="C98" s="192" t="s">
        <v>149</v>
      </c>
      <c r="D98" s="192" t="s">
        <v>112</v>
      </c>
      <c r="E98" s="193" t="s">
        <v>150</v>
      </c>
      <c r="F98" s="194" t="s">
        <v>151</v>
      </c>
      <c r="G98" s="195" t="s">
        <v>146</v>
      </c>
      <c r="H98" s="196">
        <v>112.5</v>
      </c>
      <c r="I98" s="197"/>
      <c r="J98" s="198">
        <f>ROUND(I98*H98,2)</f>
        <v>0</v>
      </c>
      <c r="K98" s="194" t="s">
        <v>152</v>
      </c>
      <c r="L98" s="38"/>
      <c r="M98" s="199" t="s">
        <v>1</v>
      </c>
      <c r="N98" s="200" t="s">
        <v>39</v>
      </c>
      <c r="O98" s="74"/>
      <c r="P98" s="201">
        <f>O98*H98</f>
        <v>0</v>
      </c>
      <c r="Q98" s="201">
        <v>4.795E-05</v>
      </c>
      <c r="R98" s="201">
        <f>Q98*H98</f>
        <v>0.0053943749999999999</v>
      </c>
      <c r="S98" s="201">
        <v>0.128</v>
      </c>
      <c r="T98" s="202">
        <f>S98*H98</f>
        <v>14.4</v>
      </c>
      <c r="AR98" s="12" t="s">
        <v>116</v>
      </c>
      <c r="AT98" s="12" t="s">
        <v>112</v>
      </c>
      <c r="AU98" s="12" t="s">
        <v>75</v>
      </c>
      <c r="AY98" s="12" t="s">
        <v>111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12" t="s">
        <v>73</v>
      </c>
      <c r="BK98" s="203">
        <f>ROUND(I98*H98,2)</f>
        <v>0</v>
      </c>
      <c r="BL98" s="12" t="s">
        <v>116</v>
      </c>
      <c r="BM98" s="12" t="s">
        <v>153</v>
      </c>
    </row>
    <row r="99" s="1" customFormat="1" ht="16.5" customHeight="1">
      <c r="B99" s="33"/>
      <c r="C99" s="192" t="s">
        <v>154</v>
      </c>
      <c r="D99" s="192" t="s">
        <v>112</v>
      </c>
      <c r="E99" s="193" t="s">
        <v>155</v>
      </c>
      <c r="F99" s="194" t="s">
        <v>156</v>
      </c>
      <c r="G99" s="195" t="s">
        <v>157</v>
      </c>
      <c r="H99" s="196">
        <v>7.125</v>
      </c>
      <c r="I99" s="197"/>
      <c r="J99" s="198">
        <f>ROUND(I99*H99,2)</f>
        <v>0</v>
      </c>
      <c r="K99" s="194" t="s">
        <v>147</v>
      </c>
      <c r="L99" s="38"/>
      <c r="M99" s="199" t="s">
        <v>1</v>
      </c>
      <c r="N99" s="200" t="s">
        <v>39</v>
      </c>
      <c r="O99" s="74"/>
      <c r="P99" s="201">
        <f>O99*H99</f>
        <v>0</v>
      </c>
      <c r="Q99" s="201">
        <v>0</v>
      </c>
      <c r="R99" s="201">
        <f>Q99*H99</f>
        <v>0</v>
      </c>
      <c r="S99" s="201">
        <v>0</v>
      </c>
      <c r="T99" s="202">
        <f>S99*H99</f>
        <v>0</v>
      </c>
      <c r="AR99" s="12" t="s">
        <v>116</v>
      </c>
      <c r="AT99" s="12" t="s">
        <v>112</v>
      </c>
      <c r="AU99" s="12" t="s">
        <v>75</v>
      </c>
      <c r="AY99" s="12" t="s">
        <v>111</v>
      </c>
      <c r="BE99" s="203">
        <f>IF(N99="základní",J99,0)</f>
        <v>0</v>
      </c>
      <c r="BF99" s="203">
        <f>IF(N99="snížená",J99,0)</f>
        <v>0</v>
      </c>
      <c r="BG99" s="203">
        <f>IF(N99="zákl. přenesená",J99,0)</f>
        <v>0</v>
      </c>
      <c r="BH99" s="203">
        <f>IF(N99="sníž. přenesená",J99,0)</f>
        <v>0</v>
      </c>
      <c r="BI99" s="203">
        <f>IF(N99="nulová",J99,0)</f>
        <v>0</v>
      </c>
      <c r="BJ99" s="12" t="s">
        <v>73</v>
      </c>
      <c r="BK99" s="203">
        <f>ROUND(I99*H99,2)</f>
        <v>0</v>
      </c>
      <c r="BL99" s="12" t="s">
        <v>116</v>
      </c>
      <c r="BM99" s="12" t="s">
        <v>158</v>
      </c>
    </row>
    <row r="100" s="1" customFormat="1" ht="16.5" customHeight="1">
      <c r="B100" s="33"/>
      <c r="C100" s="192" t="s">
        <v>159</v>
      </c>
      <c r="D100" s="192" t="s">
        <v>112</v>
      </c>
      <c r="E100" s="193" t="s">
        <v>160</v>
      </c>
      <c r="F100" s="194" t="s">
        <v>161</v>
      </c>
      <c r="G100" s="195" t="s">
        <v>157</v>
      </c>
      <c r="H100" s="196">
        <v>1.2</v>
      </c>
      <c r="I100" s="197"/>
      <c r="J100" s="198">
        <f>ROUND(I100*H100,2)</f>
        <v>0</v>
      </c>
      <c r="K100" s="194" t="s">
        <v>147</v>
      </c>
      <c r="L100" s="38"/>
      <c r="M100" s="199" t="s">
        <v>1</v>
      </c>
      <c r="N100" s="200" t="s">
        <v>39</v>
      </c>
      <c r="O100" s="74"/>
      <c r="P100" s="201">
        <f>O100*H100</f>
        <v>0</v>
      </c>
      <c r="Q100" s="201">
        <v>0</v>
      </c>
      <c r="R100" s="201">
        <f>Q100*H100</f>
        <v>0</v>
      </c>
      <c r="S100" s="201">
        <v>0</v>
      </c>
      <c r="T100" s="202">
        <f>S100*H100</f>
        <v>0</v>
      </c>
      <c r="AR100" s="12" t="s">
        <v>116</v>
      </c>
      <c r="AT100" s="12" t="s">
        <v>112</v>
      </c>
      <c r="AU100" s="12" t="s">
        <v>75</v>
      </c>
      <c r="AY100" s="12" t="s">
        <v>111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12" t="s">
        <v>73</v>
      </c>
      <c r="BK100" s="203">
        <f>ROUND(I100*H100,2)</f>
        <v>0</v>
      </c>
      <c r="BL100" s="12" t="s">
        <v>116</v>
      </c>
      <c r="BM100" s="12" t="s">
        <v>162</v>
      </c>
    </row>
    <row r="101" s="1" customFormat="1" ht="16.5" customHeight="1">
      <c r="B101" s="33"/>
      <c r="C101" s="206" t="s">
        <v>163</v>
      </c>
      <c r="D101" s="206" t="s">
        <v>164</v>
      </c>
      <c r="E101" s="207" t="s">
        <v>165</v>
      </c>
      <c r="F101" s="208" t="s">
        <v>166</v>
      </c>
      <c r="G101" s="209" t="s">
        <v>167</v>
      </c>
      <c r="H101" s="210">
        <v>2.3999999999999999</v>
      </c>
      <c r="I101" s="211"/>
      <c r="J101" s="212">
        <f>ROUND(I101*H101,2)</f>
        <v>0</v>
      </c>
      <c r="K101" s="208" t="s">
        <v>147</v>
      </c>
      <c r="L101" s="213"/>
      <c r="M101" s="214" t="s">
        <v>1</v>
      </c>
      <c r="N101" s="215" t="s">
        <v>39</v>
      </c>
      <c r="O101" s="74"/>
      <c r="P101" s="201">
        <f>O101*H101</f>
        <v>0</v>
      </c>
      <c r="Q101" s="201">
        <v>1</v>
      </c>
      <c r="R101" s="201">
        <f>Q101*H101</f>
        <v>2.3999999999999999</v>
      </c>
      <c r="S101" s="201">
        <v>0</v>
      </c>
      <c r="T101" s="202">
        <f>S101*H101</f>
        <v>0</v>
      </c>
      <c r="AR101" s="12" t="s">
        <v>143</v>
      </c>
      <c r="AT101" s="12" t="s">
        <v>164</v>
      </c>
      <c r="AU101" s="12" t="s">
        <v>75</v>
      </c>
      <c r="AY101" s="12" t="s">
        <v>111</v>
      </c>
      <c r="BE101" s="203">
        <f>IF(N101="základní",J101,0)</f>
        <v>0</v>
      </c>
      <c r="BF101" s="203">
        <f>IF(N101="snížená",J101,0)</f>
        <v>0</v>
      </c>
      <c r="BG101" s="203">
        <f>IF(N101="zákl. přenesená",J101,0)</f>
        <v>0</v>
      </c>
      <c r="BH101" s="203">
        <f>IF(N101="sníž. přenesená",J101,0)</f>
        <v>0</v>
      </c>
      <c r="BI101" s="203">
        <f>IF(N101="nulová",J101,0)</f>
        <v>0</v>
      </c>
      <c r="BJ101" s="12" t="s">
        <v>73</v>
      </c>
      <c r="BK101" s="203">
        <f>ROUND(I101*H101,2)</f>
        <v>0</v>
      </c>
      <c r="BL101" s="12" t="s">
        <v>116</v>
      </c>
      <c r="BM101" s="12" t="s">
        <v>168</v>
      </c>
    </row>
    <row r="102" s="10" customFormat="1" ht="22.8" customHeight="1">
      <c r="B102" s="178"/>
      <c r="C102" s="179"/>
      <c r="D102" s="180" t="s">
        <v>67</v>
      </c>
      <c r="E102" s="204" t="s">
        <v>75</v>
      </c>
      <c r="F102" s="204" t="s">
        <v>169</v>
      </c>
      <c r="G102" s="179"/>
      <c r="H102" s="179"/>
      <c r="I102" s="182"/>
      <c r="J102" s="205">
        <f>BK102</f>
        <v>0</v>
      </c>
      <c r="K102" s="179"/>
      <c r="L102" s="184"/>
      <c r="M102" s="185"/>
      <c r="N102" s="186"/>
      <c r="O102" s="186"/>
      <c r="P102" s="187">
        <f>SUM(P103:P105)</f>
        <v>0</v>
      </c>
      <c r="Q102" s="186"/>
      <c r="R102" s="187">
        <f>SUM(R103:R105)</f>
        <v>1.3538039999999998</v>
      </c>
      <c r="S102" s="186"/>
      <c r="T102" s="188">
        <f>SUM(T103:T105)</f>
        <v>0</v>
      </c>
      <c r="AR102" s="189" t="s">
        <v>73</v>
      </c>
      <c r="AT102" s="190" t="s">
        <v>67</v>
      </c>
      <c r="AU102" s="190" t="s">
        <v>73</v>
      </c>
      <c r="AY102" s="189" t="s">
        <v>111</v>
      </c>
      <c r="BK102" s="191">
        <f>SUM(BK103:BK105)</f>
        <v>0</v>
      </c>
    </row>
    <row r="103" s="1" customFormat="1" ht="16.5" customHeight="1">
      <c r="B103" s="33"/>
      <c r="C103" s="192" t="s">
        <v>170</v>
      </c>
      <c r="D103" s="192" t="s">
        <v>112</v>
      </c>
      <c r="E103" s="193" t="s">
        <v>171</v>
      </c>
      <c r="F103" s="194" t="s">
        <v>172</v>
      </c>
      <c r="G103" s="195" t="s">
        <v>157</v>
      </c>
      <c r="H103" s="196">
        <v>0.59999999999999998</v>
      </c>
      <c r="I103" s="197"/>
      <c r="J103" s="198">
        <f>ROUND(I103*H103,2)</f>
        <v>0</v>
      </c>
      <c r="K103" s="194" t="s">
        <v>147</v>
      </c>
      <c r="L103" s="38"/>
      <c r="M103" s="199" t="s">
        <v>1</v>
      </c>
      <c r="N103" s="200" t="s">
        <v>39</v>
      </c>
      <c r="O103" s="74"/>
      <c r="P103" s="201">
        <f>O103*H103</f>
        <v>0</v>
      </c>
      <c r="Q103" s="201">
        <v>2.2563399999999998</v>
      </c>
      <c r="R103" s="201">
        <f>Q103*H103</f>
        <v>1.3538039999999998</v>
      </c>
      <c r="S103" s="201">
        <v>0</v>
      </c>
      <c r="T103" s="202">
        <f>S103*H103</f>
        <v>0</v>
      </c>
      <c r="AR103" s="12" t="s">
        <v>116</v>
      </c>
      <c r="AT103" s="12" t="s">
        <v>112</v>
      </c>
      <c r="AU103" s="12" t="s">
        <v>75</v>
      </c>
      <c r="AY103" s="12" t="s">
        <v>111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12" t="s">
        <v>73</v>
      </c>
      <c r="BK103" s="203">
        <f>ROUND(I103*H103,2)</f>
        <v>0</v>
      </c>
      <c r="BL103" s="12" t="s">
        <v>116</v>
      </c>
      <c r="BM103" s="12" t="s">
        <v>173</v>
      </c>
    </row>
    <row r="104" s="1" customFormat="1" ht="16.5" customHeight="1">
      <c r="B104" s="33"/>
      <c r="C104" s="192" t="s">
        <v>174</v>
      </c>
      <c r="D104" s="192" t="s">
        <v>112</v>
      </c>
      <c r="E104" s="193" t="s">
        <v>175</v>
      </c>
      <c r="F104" s="194" t="s">
        <v>176</v>
      </c>
      <c r="G104" s="195" t="s">
        <v>157</v>
      </c>
      <c r="H104" s="196">
        <v>9.7799999999999994</v>
      </c>
      <c r="I104" s="197"/>
      <c r="J104" s="198">
        <f>ROUND(I104*H104,2)</f>
        <v>0</v>
      </c>
      <c r="K104" s="194" t="s">
        <v>1</v>
      </c>
      <c r="L104" s="38"/>
      <c r="M104" s="199" t="s">
        <v>1</v>
      </c>
      <c r="N104" s="200" t="s">
        <v>39</v>
      </c>
      <c r="O104" s="74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12" t="s">
        <v>116</v>
      </c>
      <c r="AT104" s="12" t="s">
        <v>112</v>
      </c>
      <c r="AU104" s="12" t="s">
        <v>75</v>
      </c>
      <c r="AY104" s="12" t="s">
        <v>111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12" t="s">
        <v>73</v>
      </c>
      <c r="BK104" s="203">
        <f>ROUND(I104*H104,2)</f>
        <v>0</v>
      </c>
      <c r="BL104" s="12" t="s">
        <v>116</v>
      </c>
      <c r="BM104" s="12" t="s">
        <v>177</v>
      </c>
    </row>
    <row r="105" s="1" customFormat="1" ht="16.5" customHeight="1">
      <c r="B105" s="33"/>
      <c r="C105" s="192" t="s">
        <v>8</v>
      </c>
      <c r="D105" s="192" t="s">
        <v>112</v>
      </c>
      <c r="E105" s="193" t="s">
        <v>178</v>
      </c>
      <c r="F105" s="194" t="s">
        <v>179</v>
      </c>
      <c r="G105" s="195" t="s">
        <v>157</v>
      </c>
      <c r="H105" s="196">
        <v>6.5700000000000003</v>
      </c>
      <c r="I105" s="197"/>
      <c r="J105" s="198">
        <f>ROUND(I105*H105,2)</f>
        <v>0</v>
      </c>
      <c r="K105" s="194" t="s">
        <v>1</v>
      </c>
      <c r="L105" s="38"/>
      <c r="M105" s="199" t="s">
        <v>1</v>
      </c>
      <c r="N105" s="200" t="s">
        <v>39</v>
      </c>
      <c r="O105" s="74"/>
      <c r="P105" s="201">
        <f>O105*H105</f>
        <v>0</v>
      </c>
      <c r="Q105" s="201">
        <v>0</v>
      </c>
      <c r="R105" s="201">
        <f>Q105*H105</f>
        <v>0</v>
      </c>
      <c r="S105" s="201">
        <v>0</v>
      </c>
      <c r="T105" s="202">
        <f>S105*H105</f>
        <v>0</v>
      </c>
      <c r="AR105" s="12" t="s">
        <v>116</v>
      </c>
      <c r="AT105" s="12" t="s">
        <v>112</v>
      </c>
      <c r="AU105" s="12" t="s">
        <v>75</v>
      </c>
      <c r="AY105" s="12" t="s">
        <v>111</v>
      </c>
      <c r="BE105" s="203">
        <f>IF(N105="základní",J105,0)</f>
        <v>0</v>
      </c>
      <c r="BF105" s="203">
        <f>IF(N105="snížená",J105,0)</f>
        <v>0</v>
      </c>
      <c r="BG105" s="203">
        <f>IF(N105="zákl. přenesená",J105,0)</f>
        <v>0</v>
      </c>
      <c r="BH105" s="203">
        <f>IF(N105="sníž. přenesená",J105,0)</f>
        <v>0</v>
      </c>
      <c r="BI105" s="203">
        <f>IF(N105="nulová",J105,0)</f>
        <v>0</v>
      </c>
      <c r="BJ105" s="12" t="s">
        <v>73</v>
      </c>
      <c r="BK105" s="203">
        <f>ROUND(I105*H105,2)</f>
        <v>0</v>
      </c>
      <c r="BL105" s="12" t="s">
        <v>116</v>
      </c>
      <c r="BM105" s="12" t="s">
        <v>180</v>
      </c>
    </row>
    <row r="106" s="10" customFormat="1" ht="22.8" customHeight="1">
      <c r="B106" s="178"/>
      <c r="C106" s="179"/>
      <c r="D106" s="180" t="s">
        <v>67</v>
      </c>
      <c r="E106" s="204" t="s">
        <v>116</v>
      </c>
      <c r="F106" s="204" t="s">
        <v>181</v>
      </c>
      <c r="G106" s="179"/>
      <c r="H106" s="179"/>
      <c r="I106" s="182"/>
      <c r="J106" s="205">
        <f>BK106</f>
        <v>0</v>
      </c>
      <c r="K106" s="179"/>
      <c r="L106" s="184"/>
      <c r="M106" s="185"/>
      <c r="N106" s="186"/>
      <c r="O106" s="186"/>
      <c r="P106" s="187">
        <f>P107</f>
        <v>0</v>
      </c>
      <c r="Q106" s="186"/>
      <c r="R106" s="187">
        <f>R107</f>
        <v>1.7016930000000001</v>
      </c>
      <c r="S106" s="186"/>
      <c r="T106" s="188">
        <f>T107</f>
        <v>0</v>
      </c>
      <c r="AR106" s="189" t="s">
        <v>73</v>
      </c>
      <c r="AT106" s="190" t="s">
        <v>67</v>
      </c>
      <c r="AU106" s="190" t="s">
        <v>73</v>
      </c>
      <c r="AY106" s="189" t="s">
        <v>111</v>
      </c>
      <c r="BK106" s="191">
        <f>BK107</f>
        <v>0</v>
      </c>
    </row>
    <row r="107" s="1" customFormat="1" ht="16.5" customHeight="1">
      <c r="B107" s="33"/>
      <c r="C107" s="192" t="s">
        <v>182</v>
      </c>
      <c r="D107" s="192" t="s">
        <v>112</v>
      </c>
      <c r="E107" s="193" t="s">
        <v>183</v>
      </c>
      <c r="F107" s="194" t="s">
        <v>184</v>
      </c>
      <c r="G107" s="195" t="s">
        <v>157</v>
      </c>
      <c r="H107" s="196">
        <v>0.90000000000000002</v>
      </c>
      <c r="I107" s="197"/>
      <c r="J107" s="198">
        <f>ROUND(I107*H107,2)</f>
        <v>0</v>
      </c>
      <c r="K107" s="194" t="s">
        <v>147</v>
      </c>
      <c r="L107" s="38"/>
      <c r="M107" s="199" t="s">
        <v>1</v>
      </c>
      <c r="N107" s="200" t="s">
        <v>39</v>
      </c>
      <c r="O107" s="74"/>
      <c r="P107" s="201">
        <f>O107*H107</f>
        <v>0</v>
      </c>
      <c r="Q107" s="201">
        <v>1.8907700000000001</v>
      </c>
      <c r="R107" s="201">
        <f>Q107*H107</f>
        <v>1.7016930000000001</v>
      </c>
      <c r="S107" s="201">
        <v>0</v>
      </c>
      <c r="T107" s="202">
        <f>S107*H107</f>
        <v>0</v>
      </c>
      <c r="AR107" s="12" t="s">
        <v>116</v>
      </c>
      <c r="AT107" s="12" t="s">
        <v>112</v>
      </c>
      <c r="AU107" s="12" t="s">
        <v>75</v>
      </c>
      <c r="AY107" s="12" t="s">
        <v>111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12" t="s">
        <v>73</v>
      </c>
      <c r="BK107" s="203">
        <f>ROUND(I107*H107,2)</f>
        <v>0</v>
      </c>
      <c r="BL107" s="12" t="s">
        <v>116</v>
      </c>
      <c r="BM107" s="12" t="s">
        <v>185</v>
      </c>
    </row>
    <row r="108" s="10" customFormat="1" ht="22.8" customHeight="1">
      <c r="B108" s="178"/>
      <c r="C108" s="179"/>
      <c r="D108" s="180" t="s">
        <v>67</v>
      </c>
      <c r="E108" s="204" t="s">
        <v>129</v>
      </c>
      <c r="F108" s="204" t="s">
        <v>186</v>
      </c>
      <c r="G108" s="179"/>
      <c r="H108" s="179"/>
      <c r="I108" s="182"/>
      <c r="J108" s="205">
        <f>BK108</f>
        <v>0</v>
      </c>
      <c r="K108" s="179"/>
      <c r="L108" s="184"/>
      <c r="M108" s="185"/>
      <c r="N108" s="186"/>
      <c r="O108" s="186"/>
      <c r="P108" s="187">
        <f>SUM(P109:P111)</f>
        <v>0</v>
      </c>
      <c r="Q108" s="186"/>
      <c r="R108" s="187">
        <f>SUM(R109:R111)</f>
        <v>2.52814176</v>
      </c>
      <c r="S108" s="186"/>
      <c r="T108" s="188">
        <f>SUM(T109:T111)</f>
        <v>0</v>
      </c>
      <c r="AR108" s="189" t="s">
        <v>73</v>
      </c>
      <c r="AT108" s="190" t="s">
        <v>67</v>
      </c>
      <c r="AU108" s="190" t="s">
        <v>73</v>
      </c>
      <c r="AY108" s="189" t="s">
        <v>111</v>
      </c>
      <c r="BK108" s="191">
        <f>SUM(BK109:BK111)</f>
        <v>0</v>
      </c>
    </row>
    <row r="109" s="1" customFormat="1" ht="16.5" customHeight="1">
      <c r="B109" s="33"/>
      <c r="C109" s="192" t="s">
        <v>187</v>
      </c>
      <c r="D109" s="192" t="s">
        <v>112</v>
      </c>
      <c r="E109" s="193" t="s">
        <v>188</v>
      </c>
      <c r="F109" s="194" t="s">
        <v>189</v>
      </c>
      <c r="G109" s="195" t="s">
        <v>146</v>
      </c>
      <c r="H109" s="196">
        <v>7.4249999999999998</v>
      </c>
      <c r="I109" s="197"/>
      <c r="J109" s="198">
        <f>ROUND(I109*H109,2)</f>
        <v>0</v>
      </c>
      <c r="K109" s="194" t="s">
        <v>1</v>
      </c>
      <c r="L109" s="38"/>
      <c r="M109" s="199" t="s">
        <v>1</v>
      </c>
      <c r="N109" s="200" t="s">
        <v>39</v>
      </c>
      <c r="O109" s="74"/>
      <c r="P109" s="201">
        <f>O109*H109</f>
        <v>0</v>
      </c>
      <c r="Q109" s="201">
        <v>0.18906999999999999</v>
      </c>
      <c r="R109" s="201">
        <f>Q109*H109</f>
        <v>1.40384475</v>
      </c>
      <c r="S109" s="201">
        <v>0</v>
      </c>
      <c r="T109" s="202">
        <f>S109*H109</f>
        <v>0</v>
      </c>
      <c r="AR109" s="12" t="s">
        <v>116</v>
      </c>
      <c r="AT109" s="12" t="s">
        <v>112</v>
      </c>
      <c r="AU109" s="12" t="s">
        <v>75</v>
      </c>
      <c r="AY109" s="12" t="s">
        <v>111</v>
      </c>
      <c r="BE109" s="203">
        <f>IF(N109="základní",J109,0)</f>
        <v>0</v>
      </c>
      <c r="BF109" s="203">
        <f>IF(N109="snížená",J109,0)</f>
        <v>0</v>
      </c>
      <c r="BG109" s="203">
        <f>IF(N109="zákl. přenesená",J109,0)</f>
        <v>0</v>
      </c>
      <c r="BH109" s="203">
        <f>IF(N109="sníž. přenesená",J109,0)</f>
        <v>0</v>
      </c>
      <c r="BI109" s="203">
        <f>IF(N109="nulová",J109,0)</f>
        <v>0</v>
      </c>
      <c r="BJ109" s="12" t="s">
        <v>73</v>
      </c>
      <c r="BK109" s="203">
        <f>ROUND(I109*H109,2)</f>
        <v>0</v>
      </c>
      <c r="BL109" s="12" t="s">
        <v>116</v>
      </c>
      <c r="BM109" s="12" t="s">
        <v>190</v>
      </c>
    </row>
    <row r="110" s="1" customFormat="1" ht="16.5" customHeight="1">
      <c r="B110" s="33"/>
      <c r="C110" s="192" t="s">
        <v>191</v>
      </c>
      <c r="D110" s="192" t="s">
        <v>112</v>
      </c>
      <c r="E110" s="193" t="s">
        <v>192</v>
      </c>
      <c r="F110" s="194" t="s">
        <v>193</v>
      </c>
      <c r="G110" s="195" t="s">
        <v>146</v>
      </c>
      <c r="H110" s="196">
        <v>5.6429999999999998</v>
      </c>
      <c r="I110" s="197"/>
      <c r="J110" s="198">
        <f>ROUND(I110*H110,2)</f>
        <v>0</v>
      </c>
      <c r="K110" s="194" t="s">
        <v>152</v>
      </c>
      <c r="L110" s="38"/>
      <c r="M110" s="199" t="s">
        <v>1</v>
      </c>
      <c r="N110" s="200" t="s">
        <v>39</v>
      </c>
      <c r="O110" s="74"/>
      <c r="P110" s="201">
        <f>O110*H110</f>
        <v>0</v>
      </c>
      <c r="Q110" s="201">
        <v>0.18906999999999999</v>
      </c>
      <c r="R110" s="201">
        <f>Q110*H110</f>
        <v>1.0669220099999999</v>
      </c>
      <c r="S110" s="201">
        <v>0</v>
      </c>
      <c r="T110" s="202">
        <f>S110*H110</f>
        <v>0</v>
      </c>
      <c r="AR110" s="12" t="s">
        <v>116</v>
      </c>
      <c r="AT110" s="12" t="s">
        <v>112</v>
      </c>
      <c r="AU110" s="12" t="s">
        <v>75</v>
      </c>
      <c r="AY110" s="12" t="s">
        <v>111</v>
      </c>
      <c r="BE110" s="203">
        <f>IF(N110="základní",J110,0)</f>
        <v>0</v>
      </c>
      <c r="BF110" s="203">
        <f>IF(N110="snížená",J110,0)</f>
        <v>0</v>
      </c>
      <c r="BG110" s="203">
        <f>IF(N110="zákl. přenesená",J110,0)</f>
        <v>0</v>
      </c>
      <c r="BH110" s="203">
        <f>IF(N110="sníž. přenesená",J110,0)</f>
        <v>0</v>
      </c>
      <c r="BI110" s="203">
        <f>IF(N110="nulová",J110,0)</f>
        <v>0</v>
      </c>
      <c r="BJ110" s="12" t="s">
        <v>73</v>
      </c>
      <c r="BK110" s="203">
        <f>ROUND(I110*H110,2)</f>
        <v>0</v>
      </c>
      <c r="BL110" s="12" t="s">
        <v>116</v>
      </c>
      <c r="BM110" s="12" t="s">
        <v>194</v>
      </c>
    </row>
    <row r="111" s="1" customFormat="1" ht="16.5" customHeight="1">
      <c r="B111" s="33"/>
      <c r="C111" s="192" t="s">
        <v>195</v>
      </c>
      <c r="D111" s="192" t="s">
        <v>112</v>
      </c>
      <c r="E111" s="193" t="s">
        <v>196</v>
      </c>
      <c r="F111" s="194" t="s">
        <v>197</v>
      </c>
      <c r="G111" s="195" t="s">
        <v>146</v>
      </c>
      <c r="H111" s="196">
        <v>112.5</v>
      </c>
      <c r="I111" s="197"/>
      <c r="J111" s="198">
        <f>ROUND(I111*H111,2)</f>
        <v>0</v>
      </c>
      <c r="K111" s="194" t="s">
        <v>147</v>
      </c>
      <c r="L111" s="38"/>
      <c r="M111" s="199" t="s">
        <v>1</v>
      </c>
      <c r="N111" s="200" t="s">
        <v>39</v>
      </c>
      <c r="O111" s="74"/>
      <c r="P111" s="201">
        <f>O111*H111</f>
        <v>0</v>
      </c>
      <c r="Q111" s="201">
        <v>0.00051000000000000004</v>
      </c>
      <c r="R111" s="201">
        <f>Q111*H111</f>
        <v>0.057375000000000002</v>
      </c>
      <c r="S111" s="201">
        <v>0</v>
      </c>
      <c r="T111" s="202">
        <f>S111*H111</f>
        <v>0</v>
      </c>
      <c r="AR111" s="12" t="s">
        <v>116</v>
      </c>
      <c r="AT111" s="12" t="s">
        <v>112</v>
      </c>
      <c r="AU111" s="12" t="s">
        <v>75</v>
      </c>
      <c r="AY111" s="12" t="s">
        <v>111</v>
      </c>
      <c r="BE111" s="203">
        <f>IF(N111="základní",J111,0)</f>
        <v>0</v>
      </c>
      <c r="BF111" s="203">
        <f>IF(N111="snížená",J111,0)</f>
        <v>0</v>
      </c>
      <c r="BG111" s="203">
        <f>IF(N111="zákl. přenesená",J111,0)</f>
        <v>0</v>
      </c>
      <c r="BH111" s="203">
        <f>IF(N111="sníž. přenesená",J111,0)</f>
        <v>0</v>
      </c>
      <c r="BI111" s="203">
        <f>IF(N111="nulová",J111,0)</f>
        <v>0</v>
      </c>
      <c r="BJ111" s="12" t="s">
        <v>73</v>
      </c>
      <c r="BK111" s="203">
        <f>ROUND(I111*H111,2)</f>
        <v>0</v>
      </c>
      <c r="BL111" s="12" t="s">
        <v>116</v>
      </c>
      <c r="BM111" s="12" t="s">
        <v>198</v>
      </c>
    </row>
    <row r="112" s="10" customFormat="1" ht="22.8" customHeight="1">
      <c r="B112" s="178"/>
      <c r="C112" s="179"/>
      <c r="D112" s="180" t="s">
        <v>67</v>
      </c>
      <c r="E112" s="204" t="s">
        <v>133</v>
      </c>
      <c r="F112" s="204" t="s">
        <v>199</v>
      </c>
      <c r="G112" s="179"/>
      <c r="H112" s="179"/>
      <c r="I112" s="182"/>
      <c r="J112" s="205">
        <f>BK112</f>
        <v>0</v>
      </c>
      <c r="K112" s="179"/>
      <c r="L112" s="184"/>
      <c r="M112" s="185"/>
      <c r="N112" s="186"/>
      <c r="O112" s="186"/>
      <c r="P112" s="187">
        <f>SUM(P113:P114)</f>
        <v>0</v>
      </c>
      <c r="Q112" s="186"/>
      <c r="R112" s="187">
        <f>SUM(R113:R114)</f>
        <v>2.0111282399076997</v>
      </c>
      <c r="S112" s="186"/>
      <c r="T112" s="188">
        <f>SUM(T113:T114)</f>
        <v>0</v>
      </c>
      <c r="AR112" s="189" t="s">
        <v>73</v>
      </c>
      <c r="AT112" s="190" t="s">
        <v>67</v>
      </c>
      <c r="AU112" s="190" t="s">
        <v>73</v>
      </c>
      <c r="AY112" s="189" t="s">
        <v>111</v>
      </c>
      <c r="BK112" s="191">
        <f>SUM(BK113:BK114)</f>
        <v>0</v>
      </c>
    </row>
    <row r="113" s="1" customFormat="1" ht="16.5" customHeight="1">
      <c r="B113" s="33"/>
      <c r="C113" s="192" t="s">
        <v>200</v>
      </c>
      <c r="D113" s="192" t="s">
        <v>112</v>
      </c>
      <c r="E113" s="193" t="s">
        <v>201</v>
      </c>
      <c r="F113" s="194" t="s">
        <v>202</v>
      </c>
      <c r="G113" s="195" t="s">
        <v>146</v>
      </c>
      <c r="H113" s="196">
        <v>112.5</v>
      </c>
      <c r="I113" s="197"/>
      <c r="J113" s="198">
        <f>ROUND(I113*H113,2)</f>
        <v>0</v>
      </c>
      <c r="K113" s="194" t="s">
        <v>147</v>
      </c>
      <c r="L113" s="38"/>
      <c r="M113" s="199" t="s">
        <v>1</v>
      </c>
      <c r="N113" s="200" t="s">
        <v>39</v>
      </c>
      <c r="O113" s="74"/>
      <c r="P113" s="201">
        <f>O113*H113</f>
        <v>0</v>
      </c>
      <c r="Q113" s="201">
        <v>0.015599999999999999</v>
      </c>
      <c r="R113" s="201">
        <f>Q113*H113</f>
        <v>1.7549999999999999</v>
      </c>
      <c r="S113" s="201">
        <v>0</v>
      </c>
      <c r="T113" s="202">
        <f>S113*H113</f>
        <v>0</v>
      </c>
      <c r="AR113" s="12" t="s">
        <v>116</v>
      </c>
      <c r="AT113" s="12" t="s">
        <v>112</v>
      </c>
      <c r="AU113" s="12" t="s">
        <v>75</v>
      </c>
      <c r="AY113" s="12" t="s">
        <v>111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12" t="s">
        <v>73</v>
      </c>
      <c r="BK113" s="203">
        <f>ROUND(I113*H113,2)</f>
        <v>0</v>
      </c>
      <c r="BL113" s="12" t="s">
        <v>116</v>
      </c>
      <c r="BM113" s="12" t="s">
        <v>203</v>
      </c>
    </row>
    <row r="114" s="1" customFormat="1" ht="16.5" customHeight="1">
      <c r="B114" s="33"/>
      <c r="C114" s="192" t="s">
        <v>7</v>
      </c>
      <c r="D114" s="192" t="s">
        <v>112</v>
      </c>
      <c r="E114" s="193" t="s">
        <v>204</v>
      </c>
      <c r="F114" s="194" t="s">
        <v>205</v>
      </c>
      <c r="G114" s="195" t="s">
        <v>167</v>
      </c>
      <c r="H114" s="196">
        <v>0.24099999999999999</v>
      </c>
      <c r="I114" s="197"/>
      <c r="J114" s="198">
        <f>ROUND(I114*H114,2)</f>
        <v>0</v>
      </c>
      <c r="K114" s="194" t="s">
        <v>152</v>
      </c>
      <c r="L114" s="38"/>
      <c r="M114" s="199" t="s">
        <v>1</v>
      </c>
      <c r="N114" s="200" t="s">
        <v>39</v>
      </c>
      <c r="O114" s="74"/>
      <c r="P114" s="201">
        <f>O114*H114</f>
        <v>0</v>
      </c>
      <c r="Q114" s="201">
        <v>1.0627727797</v>
      </c>
      <c r="R114" s="201">
        <f>Q114*H114</f>
        <v>0.25612823990770001</v>
      </c>
      <c r="S114" s="201">
        <v>0</v>
      </c>
      <c r="T114" s="202">
        <f>S114*H114</f>
        <v>0</v>
      </c>
      <c r="AR114" s="12" t="s">
        <v>116</v>
      </c>
      <c r="AT114" s="12" t="s">
        <v>112</v>
      </c>
      <c r="AU114" s="12" t="s">
        <v>75</v>
      </c>
      <c r="AY114" s="12" t="s">
        <v>111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2" t="s">
        <v>73</v>
      </c>
      <c r="BK114" s="203">
        <f>ROUND(I114*H114,2)</f>
        <v>0</v>
      </c>
      <c r="BL114" s="12" t="s">
        <v>116</v>
      </c>
      <c r="BM114" s="12" t="s">
        <v>206</v>
      </c>
    </row>
    <row r="115" s="10" customFormat="1" ht="22.8" customHeight="1">
      <c r="B115" s="178"/>
      <c r="C115" s="179"/>
      <c r="D115" s="180" t="s">
        <v>67</v>
      </c>
      <c r="E115" s="204" t="s">
        <v>143</v>
      </c>
      <c r="F115" s="204" t="s">
        <v>207</v>
      </c>
      <c r="G115" s="179"/>
      <c r="H115" s="179"/>
      <c r="I115" s="182"/>
      <c r="J115" s="205">
        <f>BK115</f>
        <v>0</v>
      </c>
      <c r="K115" s="179"/>
      <c r="L115" s="184"/>
      <c r="M115" s="185"/>
      <c r="N115" s="186"/>
      <c r="O115" s="186"/>
      <c r="P115" s="187">
        <f>SUM(P116:P118)</f>
        <v>0</v>
      </c>
      <c r="Q115" s="186"/>
      <c r="R115" s="187">
        <f>SUM(R116:R118)</f>
        <v>0.00045999999999999996</v>
      </c>
      <c r="S115" s="186"/>
      <c r="T115" s="188">
        <f>SUM(T116:T118)</f>
        <v>0</v>
      </c>
      <c r="AR115" s="189" t="s">
        <v>73</v>
      </c>
      <c r="AT115" s="190" t="s">
        <v>67</v>
      </c>
      <c r="AU115" s="190" t="s">
        <v>73</v>
      </c>
      <c r="AY115" s="189" t="s">
        <v>111</v>
      </c>
      <c r="BK115" s="191">
        <f>SUM(BK116:BK118)</f>
        <v>0</v>
      </c>
    </row>
    <row r="116" s="1" customFormat="1" ht="16.5" customHeight="1">
      <c r="B116" s="33"/>
      <c r="C116" s="192" t="s">
        <v>208</v>
      </c>
      <c r="D116" s="192" t="s">
        <v>112</v>
      </c>
      <c r="E116" s="193" t="s">
        <v>209</v>
      </c>
      <c r="F116" s="194" t="s">
        <v>210</v>
      </c>
      <c r="G116" s="195" t="s">
        <v>211</v>
      </c>
      <c r="H116" s="196">
        <v>6</v>
      </c>
      <c r="I116" s="197"/>
      <c r="J116" s="198">
        <f>ROUND(I116*H116,2)</f>
        <v>0</v>
      </c>
      <c r="K116" s="194" t="s">
        <v>147</v>
      </c>
      <c r="L116" s="38"/>
      <c r="M116" s="199" t="s">
        <v>1</v>
      </c>
      <c r="N116" s="200" t="s">
        <v>39</v>
      </c>
      <c r="O116" s="74"/>
      <c r="P116" s="201">
        <f>O116*H116</f>
        <v>0</v>
      </c>
      <c r="Q116" s="201">
        <v>6.9999999999999994E-05</v>
      </c>
      <c r="R116" s="201">
        <f>Q116*H116</f>
        <v>0.00041999999999999996</v>
      </c>
      <c r="S116" s="201">
        <v>0</v>
      </c>
      <c r="T116" s="202">
        <f>S116*H116</f>
        <v>0</v>
      </c>
      <c r="AR116" s="12" t="s">
        <v>116</v>
      </c>
      <c r="AT116" s="12" t="s">
        <v>112</v>
      </c>
      <c r="AU116" s="12" t="s">
        <v>75</v>
      </c>
      <c r="AY116" s="12" t="s">
        <v>111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12" t="s">
        <v>73</v>
      </c>
      <c r="BK116" s="203">
        <f>ROUND(I116*H116,2)</f>
        <v>0</v>
      </c>
      <c r="BL116" s="12" t="s">
        <v>116</v>
      </c>
      <c r="BM116" s="12" t="s">
        <v>212</v>
      </c>
    </row>
    <row r="117" s="1" customFormat="1" ht="16.5" customHeight="1">
      <c r="B117" s="33"/>
      <c r="C117" s="192" t="s">
        <v>213</v>
      </c>
      <c r="D117" s="192" t="s">
        <v>112</v>
      </c>
      <c r="E117" s="193" t="s">
        <v>214</v>
      </c>
      <c r="F117" s="194" t="s">
        <v>215</v>
      </c>
      <c r="G117" s="195" t="s">
        <v>115</v>
      </c>
      <c r="H117" s="196">
        <v>1</v>
      </c>
      <c r="I117" s="197"/>
      <c r="J117" s="198">
        <f>ROUND(I117*H117,2)</f>
        <v>0</v>
      </c>
      <c r="K117" s="194" t="s">
        <v>1</v>
      </c>
      <c r="L117" s="38"/>
      <c r="M117" s="199" t="s">
        <v>1</v>
      </c>
      <c r="N117" s="200" t="s">
        <v>39</v>
      </c>
      <c r="O117" s="74"/>
      <c r="P117" s="201">
        <f>O117*H117</f>
        <v>0</v>
      </c>
      <c r="Q117" s="201">
        <v>0</v>
      </c>
      <c r="R117" s="201">
        <f>Q117*H117</f>
        <v>0</v>
      </c>
      <c r="S117" s="201">
        <v>0</v>
      </c>
      <c r="T117" s="202">
        <f>S117*H117</f>
        <v>0</v>
      </c>
      <c r="AR117" s="12" t="s">
        <v>116</v>
      </c>
      <c r="AT117" s="12" t="s">
        <v>112</v>
      </c>
      <c r="AU117" s="12" t="s">
        <v>75</v>
      </c>
      <c r="AY117" s="12" t="s">
        <v>111</v>
      </c>
      <c r="BE117" s="203">
        <f>IF(N117="základní",J117,0)</f>
        <v>0</v>
      </c>
      <c r="BF117" s="203">
        <f>IF(N117="snížená",J117,0)</f>
        <v>0</v>
      </c>
      <c r="BG117" s="203">
        <f>IF(N117="zákl. přenesená",J117,0)</f>
        <v>0</v>
      </c>
      <c r="BH117" s="203">
        <f>IF(N117="sníž. přenesená",J117,0)</f>
        <v>0</v>
      </c>
      <c r="BI117" s="203">
        <f>IF(N117="nulová",J117,0)</f>
        <v>0</v>
      </c>
      <c r="BJ117" s="12" t="s">
        <v>73</v>
      </c>
      <c r="BK117" s="203">
        <f>ROUND(I117*H117,2)</f>
        <v>0</v>
      </c>
      <c r="BL117" s="12" t="s">
        <v>116</v>
      </c>
      <c r="BM117" s="12" t="s">
        <v>216</v>
      </c>
    </row>
    <row r="118" s="1" customFormat="1" ht="16.5" customHeight="1">
      <c r="B118" s="33"/>
      <c r="C118" s="192" t="s">
        <v>217</v>
      </c>
      <c r="D118" s="192" t="s">
        <v>112</v>
      </c>
      <c r="E118" s="193" t="s">
        <v>218</v>
      </c>
      <c r="F118" s="194" t="s">
        <v>219</v>
      </c>
      <c r="G118" s="195" t="s">
        <v>136</v>
      </c>
      <c r="H118" s="196">
        <v>4</v>
      </c>
      <c r="I118" s="197"/>
      <c r="J118" s="198">
        <f>ROUND(I118*H118,2)</f>
        <v>0</v>
      </c>
      <c r="K118" s="194" t="s">
        <v>1</v>
      </c>
      <c r="L118" s="38"/>
      <c r="M118" s="199" t="s">
        <v>1</v>
      </c>
      <c r="N118" s="200" t="s">
        <v>39</v>
      </c>
      <c r="O118" s="74"/>
      <c r="P118" s="201">
        <f>O118*H118</f>
        <v>0</v>
      </c>
      <c r="Q118" s="201">
        <v>1.0000000000000001E-05</v>
      </c>
      <c r="R118" s="201">
        <f>Q118*H118</f>
        <v>4.0000000000000003E-05</v>
      </c>
      <c r="S118" s="201">
        <v>0</v>
      </c>
      <c r="T118" s="202">
        <f>S118*H118</f>
        <v>0</v>
      </c>
      <c r="AR118" s="12" t="s">
        <v>116</v>
      </c>
      <c r="AT118" s="12" t="s">
        <v>112</v>
      </c>
      <c r="AU118" s="12" t="s">
        <v>75</v>
      </c>
      <c r="AY118" s="12" t="s">
        <v>111</v>
      </c>
      <c r="BE118" s="203">
        <f>IF(N118="základní",J118,0)</f>
        <v>0</v>
      </c>
      <c r="BF118" s="203">
        <f>IF(N118="snížená",J118,0)</f>
        <v>0</v>
      </c>
      <c r="BG118" s="203">
        <f>IF(N118="zákl. přenesená",J118,0)</f>
        <v>0</v>
      </c>
      <c r="BH118" s="203">
        <f>IF(N118="sníž. přenesená",J118,0)</f>
        <v>0</v>
      </c>
      <c r="BI118" s="203">
        <f>IF(N118="nulová",J118,0)</f>
        <v>0</v>
      </c>
      <c r="BJ118" s="12" t="s">
        <v>73</v>
      </c>
      <c r="BK118" s="203">
        <f>ROUND(I118*H118,2)</f>
        <v>0</v>
      </c>
      <c r="BL118" s="12" t="s">
        <v>116</v>
      </c>
      <c r="BM118" s="12" t="s">
        <v>220</v>
      </c>
    </row>
    <row r="119" s="10" customFormat="1" ht="22.8" customHeight="1">
      <c r="B119" s="178"/>
      <c r="C119" s="179"/>
      <c r="D119" s="180" t="s">
        <v>67</v>
      </c>
      <c r="E119" s="204" t="s">
        <v>149</v>
      </c>
      <c r="F119" s="204" t="s">
        <v>221</v>
      </c>
      <c r="G119" s="179"/>
      <c r="H119" s="179"/>
      <c r="I119" s="182"/>
      <c r="J119" s="205">
        <f>BK119</f>
        <v>0</v>
      </c>
      <c r="K119" s="179"/>
      <c r="L119" s="184"/>
      <c r="M119" s="185"/>
      <c r="N119" s="186"/>
      <c r="O119" s="186"/>
      <c r="P119" s="187">
        <f>SUM(P120:P122)</f>
        <v>0</v>
      </c>
      <c r="Q119" s="186"/>
      <c r="R119" s="187">
        <f>SUM(R120:R122)</f>
        <v>40.245175930000002</v>
      </c>
      <c r="S119" s="186"/>
      <c r="T119" s="188">
        <f>SUM(T120:T122)</f>
        <v>142.80000000000001</v>
      </c>
      <c r="AR119" s="189" t="s">
        <v>73</v>
      </c>
      <c r="AT119" s="190" t="s">
        <v>67</v>
      </c>
      <c r="AU119" s="190" t="s">
        <v>73</v>
      </c>
      <c r="AY119" s="189" t="s">
        <v>111</v>
      </c>
      <c r="BK119" s="191">
        <f>SUM(BK120:BK122)</f>
        <v>0</v>
      </c>
    </row>
    <row r="120" s="1" customFormat="1" ht="16.5" customHeight="1">
      <c r="B120" s="33"/>
      <c r="C120" s="192" t="s">
        <v>222</v>
      </c>
      <c r="D120" s="192" t="s">
        <v>112</v>
      </c>
      <c r="E120" s="193" t="s">
        <v>223</v>
      </c>
      <c r="F120" s="194" t="s">
        <v>224</v>
      </c>
      <c r="G120" s="195" t="s">
        <v>211</v>
      </c>
      <c r="H120" s="196">
        <v>34</v>
      </c>
      <c r="I120" s="197"/>
      <c r="J120" s="198">
        <f>ROUND(I120*H120,2)</f>
        <v>0</v>
      </c>
      <c r="K120" s="194" t="s">
        <v>152</v>
      </c>
      <c r="L120" s="38"/>
      <c r="M120" s="199" t="s">
        <v>1</v>
      </c>
      <c r="N120" s="200" t="s">
        <v>39</v>
      </c>
      <c r="O120" s="74"/>
      <c r="P120" s="201">
        <f>O120*H120</f>
        <v>0</v>
      </c>
      <c r="Q120" s="201">
        <v>1.6449999999999999E-06</v>
      </c>
      <c r="R120" s="201">
        <f>Q120*H120</f>
        <v>5.5929999999999995E-05</v>
      </c>
      <c r="S120" s="201">
        <v>0</v>
      </c>
      <c r="T120" s="202">
        <f>S120*H120</f>
        <v>0</v>
      </c>
      <c r="AR120" s="12" t="s">
        <v>116</v>
      </c>
      <c r="AT120" s="12" t="s">
        <v>112</v>
      </c>
      <c r="AU120" s="12" t="s">
        <v>75</v>
      </c>
      <c r="AY120" s="12" t="s">
        <v>111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12" t="s">
        <v>73</v>
      </c>
      <c r="BK120" s="203">
        <f>ROUND(I120*H120,2)</f>
        <v>0</v>
      </c>
      <c r="BL120" s="12" t="s">
        <v>116</v>
      </c>
      <c r="BM120" s="12" t="s">
        <v>225</v>
      </c>
    </row>
    <row r="121" s="1" customFormat="1" ht="16.5" customHeight="1">
      <c r="B121" s="33"/>
      <c r="C121" s="192" t="s">
        <v>226</v>
      </c>
      <c r="D121" s="192" t="s">
        <v>112</v>
      </c>
      <c r="E121" s="193" t="s">
        <v>227</v>
      </c>
      <c r="F121" s="194" t="s">
        <v>228</v>
      </c>
      <c r="G121" s="195" t="s">
        <v>211</v>
      </c>
      <c r="H121" s="196">
        <v>68</v>
      </c>
      <c r="I121" s="197"/>
      <c r="J121" s="198">
        <f>ROUND(I121*H121,2)</f>
        <v>0</v>
      </c>
      <c r="K121" s="194" t="s">
        <v>152</v>
      </c>
      <c r="L121" s="38"/>
      <c r="M121" s="199" t="s">
        <v>1</v>
      </c>
      <c r="N121" s="200" t="s">
        <v>39</v>
      </c>
      <c r="O121" s="74"/>
      <c r="P121" s="201">
        <f>O121*H121</f>
        <v>0</v>
      </c>
      <c r="Q121" s="201">
        <v>0.59184000000000003</v>
      </c>
      <c r="R121" s="201">
        <f>Q121*H121</f>
        <v>40.24512</v>
      </c>
      <c r="S121" s="201">
        <v>0</v>
      </c>
      <c r="T121" s="202">
        <f>S121*H121</f>
        <v>0</v>
      </c>
      <c r="AR121" s="12" t="s">
        <v>116</v>
      </c>
      <c r="AT121" s="12" t="s">
        <v>112</v>
      </c>
      <c r="AU121" s="12" t="s">
        <v>75</v>
      </c>
      <c r="AY121" s="12" t="s">
        <v>111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12" t="s">
        <v>73</v>
      </c>
      <c r="BK121" s="203">
        <f>ROUND(I121*H121,2)</f>
        <v>0</v>
      </c>
      <c r="BL121" s="12" t="s">
        <v>116</v>
      </c>
      <c r="BM121" s="12" t="s">
        <v>229</v>
      </c>
    </row>
    <row r="122" s="1" customFormat="1" ht="16.5" customHeight="1">
      <c r="B122" s="33"/>
      <c r="C122" s="192" t="s">
        <v>230</v>
      </c>
      <c r="D122" s="192" t="s">
        <v>112</v>
      </c>
      <c r="E122" s="193" t="s">
        <v>231</v>
      </c>
      <c r="F122" s="194" t="s">
        <v>232</v>
      </c>
      <c r="G122" s="195" t="s">
        <v>211</v>
      </c>
      <c r="H122" s="196">
        <v>68</v>
      </c>
      <c r="I122" s="197"/>
      <c r="J122" s="198">
        <f>ROUND(I122*H122,2)</f>
        <v>0</v>
      </c>
      <c r="K122" s="194" t="s">
        <v>152</v>
      </c>
      <c r="L122" s="38"/>
      <c r="M122" s="199" t="s">
        <v>1</v>
      </c>
      <c r="N122" s="200" t="s">
        <v>39</v>
      </c>
      <c r="O122" s="74"/>
      <c r="P122" s="201">
        <f>O122*H122</f>
        <v>0</v>
      </c>
      <c r="Q122" s="201">
        <v>0</v>
      </c>
      <c r="R122" s="201">
        <f>Q122*H122</f>
        <v>0</v>
      </c>
      <c r="S122" s="201">
        <v>2.1000000000000001</v>
      </c>
      <c r="T122" s="202">
        <f>S122*H122</f>
        <v>142.80000000000001</v>
      </c>
      <c r="AR122" s="12" t="s">
        <v>116</v>
      </c>
      <c r="AT122" s="12" t="s">
        <v>112</v>
      </c>
      <c r="AU122" s="12" t="s">
        <v>75</v>
      </c>
      <c r="AY122" s="12" t="s">
        <v>111</v>
      </c>
      <c r="BE122" s="203">
        <f>IF(N122="základní",J122,0)</f>
        <v>0</v>
      </c>
      <c r="BF122" s="203">
        <f>IF(N122="snížená",J122,0)</f>
        <v>0</v>
      </c>
      <c r="BG122" s="203">
        <f>IF(N122="zákl. přenesená",J122,0)</f>
        <v>0</v>
      </c>
      <c r="BH122" s="203">
        <f>IF(N122="sníž. přenesená",J122,0)</f>
        <v>0</v>
      </c>
      <c r="BI122" s="203">
        <f>IF(N122="nulová",J122,0)</f>
        <v>0</v>
      </c>
      <c r="BJ122" s="12" t="s">
        <v>73</v>
      </c>
      <c r="BK122" s="203">
        <f>ROUND(I122*H122,2)</f>
        <v>0</v>
      </c>
      <c r="BL122" s="12" t="s">
        <v>116</v>
      </c>
      <c r="BM122" s="12" t="s">
        <v>233</v>
      </c>
    </row>
    <row r="123" s="10" customFormat="1" ht="22.8" customHeight="1">
      <c r="B123" s="178"/>
      <c r="C123" s="179"/>
      <c r="D123" s="180" t="s">
        <v>67</v>
      </c>
      <c r="E123" s="204" t="s">
        <v>234</v>
      </c>
      <c r="F123" s="204" t="s">
        <v>235</v>
      </c>
      <c r="G123" s="179"/>
      <c r="H123" s="179"/>
      <c r="I123" s="182"/>
      <c r="J123" s="205">
        <f>BK123</f>
        <v>0</v>
      </c>
      <c r="K123" s="179"/>
      <c r="L123" s="184"/>
      <c r="M123" s="185"/>
      <c r="N123" s="186"/>
      <c r="O123" s="186"/>
      <c r="P123" s="187">
        <f>SUM(P124:P128)</f>
        <v>0</v>
      </c>
      <c r="Q123" s="186"/>
      <c r="R123" s="187">
        <f>SUM(R124:R128)</f>
        <v>0</v>
      </c>
      <c r="S123" s="186"/>
      <c r="T123" s="188">
        <f>SUM(T124:T128)</f>
        <v>0</v>
      </c>
      <c r="AR123" s="189" t="s">
        <v>73</v>
      </c>
      <c r="AT123" s="190" t="s">
        <v>67</v>
      </c>
      <c r="AU123" s="190" t="s">
        <v>73</v>
      </c>
      <c r="AY123" s="189" t="s">
        <v>111</v>
      </c>
      <c r="BK123" s="191">
        <f>SUM(BK124:BK128)</f>
        <v>0</v>
      </c>
    </row>
    <row r="124" s="1" customFormat="1" ht="16.5" customHeight="1">
      <c r="B124" s="33"/>
      <c r="C124" s="192" t="s">
        <v>236</v>
      </c>
      <c r="D124" s="192" t="s">
        <v>112</v>
      </c>
      <c r="E124" s="193" t="s">
        <v>237</v>
      </c>
      <c r="F124" s="194" t="s">
        <v>238</v>
      </c>
      <c r="G124" s="195" t="s">
        <v>167</v>
      </c>
      <c r="H124" s="196">
        <v>158.78100000000001</v>
      </c>
      <c r="I124" s="197"/>
      <c r="J124" s="198">
        <f>ROUND(I124*H124,2)</f>
        <v>0</v>
      </c>
      <c r="K124" s="194" t="s">
        <v>152</v>
      </c>
      <c r="L124" s="38"/>
      <c r="M124" s="199" t="s">
        <v>1</v>
      </c>
      <c r="N124" s="200" t="s">
        <v>39</v>
      </c>
      <c r="O124" s="74"/>
      <c r="P124" s="201">
        <f>O124*H124</f>
        <v>0</v>
      </c>
      <c r="Q124" s="201">
        <v>0</v>
      </c>
      <c r="R124" s="201">
        <f>Q124*H124</f>
        <v>0</v>
      </c>
      <c r="S124" s="201">
        <v>0</v>
      </c>
      <c r="T124" s="202">
        <f>S124*H124</f>
        <v>0</v>
      </c>
      <c r="AR124" s="12" t="s">
        <v>116</v>
      </c>
      <c r="AT124" s="12" t="s">
        <v>112</v>
      </c>
      <c r="AU124" s="12" t="s">
        <v>75</v>
      </c>
      <c r="AY124" s="12" t="s">
        <v>111</v>
      </c>
      <c r="BE124" s="203">
        <f>IF(N124="základní",J124,0)</f>
        <v>0</v>
      </c>
      <c r="BF124" s="203">
        <f>IF(N124="snížená",J124,0)</f>
        <v>0</v>
      </c>
      <c r="BG124" s="203">
        <f>IF(N124="zákl. přenesená",J124,0)</f>
        <v>0</v>
      </c>
      <c r="BH124" s="203">
        <f>IF(N124="sníž. přenesená",J124,0)</f>
        <v>0</v>
      </c>
      <c r="BI124" s="203">
        <f>IF(N124="nulová",J124,0)</f>
        <v>0</v>
      </c>
      <c r="BJ124" s="12" t="s">
        <v>73</v>
      </c>
      <c r="BK124" s="203">
        <f>ROUND(I124*H124,2)</f>
        <v>0</v>
      </c>
      <c r="BL124" s="12" t="s">
        <v>116</v>
      </c>
      <c r="BM124" s="12" t="s">
        <v>239</v>
      </c>
    </row>
    <row r="125" s="1" customFormat="1" ht="16.5" customHeight="1">
      <c r="B125" s="33"/>
      <c r="C125" s="192" t="s">
        <v>240</v>
      </c>
      <c r="D125" s="192" t="s">
        <v>112</v>
      </c>
      <c r="E125" s="193" t="s">
        <v>241</v>
      </c>
      <c r="F125" s="194" t="s">
        <v>242</v>
      </c>
      <c r="G125" s="195" t="s">
        <v>167</v>
      </c>
      <c r="H125" s="196">
        <v>158.78100000000001</v>
      </c>
      <c r="I125" s="197"/>
      <c r="J125" s="198">
        <f>ROUND(I125*H125,2)</f>
        <v>0</v>
      </c>
      <c r="K125" s="194" t="s">
        <v>152</v>
      </c>
      <c r="L125" s="38"/>
      <c r="M125" s="199" t="s">
        <v>1</v>
      </c>
      <c r="N125" s="200" t="s">
        <v>39</v>
      </c>
      <c r="O125" s="74"/>
      <c r="P125" s="201">
        <f>O125*H125</f>
        <v>0</v>
      </c>
      <c r="Q125" s="201">
        <v>0</v>
      </c>
      <c r="R125" s="201">
        <f>Q125*H125</f>
        <v>0</v>
      </c>
      <c r="S125" s="201">
        <v>0</v>
      </c>
      <c r="T125" s="202">
        <f>S125*H125</f>
        <v>0</v>
      </c>
      <c r="AR125" s="12" t="s">
        <v>116</v>
      </c>
      <c r="AT125" s="12" t="s">
        <v>112</v>
      </c>
      <c r="AU125" s="12" t="s">
        <v>75</v>
      </c>
      <c r="AY125" s="12" t="s">
        <v>111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12" t="s">
        <v>73</v>
      </c>
      <c r="BK125" s="203">
        <f>ROUND(I125*H125,2)</f>
        <v>0</v>
      </c>
      <c r="BL125" s="12" t="s">
        <v>116</v>
      </c>
      <c r="BM125" s="12" t="s">
        <v>243</v>
      </c>
    </row>
    <row r="126" s="1" customFormat="1" ht="16.5" customHeight="1">
      <c r="B126" s="33"/>
      <c r="C126" s="192" t="s">
        <v>244</v>
      </c>
      <c r="D126" s="192" t="s">
        <v>112</v>
      </c>
      <c r="E126" s="193" t="s">
        <v>245</v>
      </c>
      <c r="F126" s="194" t="s">
        <v>246</v>
      </c>
      <c r="G126" s="195" t="s">
        <v>167</v>
      </c>
      <c r="H126" s="196">
        <v>65.25</v>
      </c>
      <c r="I126" s="197"/>
      <c r="J126" s="198">
        <f>ROUND(I126*H126,2)</f>
        <v>0</v>
      </c>
      <c r="K126" s="194" t="s">
        <v>152</v>
      </c>
      <c r="L126" s="38"/>
      <c r="M126" s="199" t="s">
        <v>1</v>
      </c>
      <c r="N126" s="200" t="s">
        <v>39</v>
      </c>
      <c r="O126" s="74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AR126" s="12" t="s">
        <v>116</v>
      </c>
      <c r="AT126" s="12" t="s">
        <v>112</v>
      </c>
      <c r="AU126" s="12" t="s">
        <v>75</v>
      </c>
      <c r="AY126" s="12" t="s">
        <v>111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2" t="s">
        <v>73</v>
      </c>
      <c r="BK126" s="203">
        <f>ROUND(I126*H126,2)</f>
        <v>0</v>
      </c>
      <c r="BL126" s="12" t="s">
        <v>116</v>
      </c>
      <c r="BM126" s="12" t="s">
        <v>247</v>
      </c>
    </row>
    <row r="127" s="1" customFormat="1" ht="16.5" customHeight="1">
      <c r="B127" s="33"/>
      <c r="C127" s="192" t="s">
        <v>248</v>
      </c>
      <c r="D127" s="192" t="s">
        <v>112</v>
      </c>
      <c r="E127" s="193" t="s">
        <v>249</v>
      </c>
      <c r="F127" s="194" t="s">
        <v>250</v>
      </c>
      <c r="G127" s="195" t="s">
        <v>167</v>
      </c>
      <c r="H127" s="196">
        <v>41.765999999999998</v>
      </c>
      <c r="I127" s="197"/>
      <c r="J127" s="198">
        <f>ROUND(I127*H127,2)</f>
        <v>0</v>
      </c>
      <c r="K127" s="194" t="s">
        <v>152</v>
      </c>
      <c r="L127" s="38"/>
      <c r="M127" s="199" t="s">
        <v>1</v>
      </c>
      <c r="N127" s="200" t="s">
        <v>39</v>
      </c>
      <c r="O127" s="74"/>
      <c r="P127" s="201">
        <f>O127*H127</f>
        <v>0</v>
      </c>
      <c r="Q127" s="201">
        <v>0</v>
      </c>
      <c r="R127" s="201">
        <f>Q127*H127</f>
        <v>0</v>
      </c>
      <c r="S127" s="201">
        <v>0</v>
      </c>
      <c r="T127" s="202">
        <f>S127*H127</f>
        <v>0</v>
      </c>
      <c r="AR127" s="12" t="s">
        <v>116</v>
      </c>
      <c r="AT127" s="12" t="s">
        <v>112</v>
      </c>
      <c r="AU127" s="12" t="s">
        <v>75</v>
      </c>
      <c r="AY127" s="12" t="s">
        <v>111</v>
      </c>
      <c r="BE127" s="203">
        <f>IF(N127="základní",J127,0)</f>
        <v>0</v>
      </c>
      <c r="BF127" s="203">
        <f>IF(N127="snížená",J127,0)</f>
        <v>0</v>
      </c>
      <c r="BG127" s="203">
        <f>IF(N127="zákl. přenesená",J127,0)</f>
        <v>0</v>
      </c>
      <c r="BH127" s="203">
        <f>IF(N127="sníž. přenesená",J127,0)</f>
        <v>0</v>
      </c>
      <c r="BI127" s="203">
        <f>IF(N127="nulová",J127,0)</f>
        <v>0</v>
      </c>
      <c r="BJ127" s="12" t="s">
        <v>73</v>
      </c>
      <c r="BK127" s="203">
        <f>ROUND(I127*H127,2)</f>
        <v>0</v>
      </c>
      <c r="BL127" s="12" t="s">
        <v>116</v>
      </c>
      <c r="BM127" s="12" t="s">
        <v>251</v>
      </c>
    </row>
    <row r="128" s="1" customFormat="1" ht="16.5" customHeight="1">
      <c r="B128" s="33"/>
      <c r="C128" s="192" t="s">
        <v>252</v>
      </c>
      <c r="D128" s="192" t="s">
        <v>112</v>
      </c>
      <c r="E128" s="193" t="s">
        <v>253</v>
      </c>
      <c r="F128" s="194" t="s">
        <v>254</v>
      </c>
      <c r="G128" s="195" t="s">
        <v>211</v>
      </c>
      <c r="H128" s="196">
        <v>180</v>
      </c>
      <c r="I128" s="197"/>
      <c r="J128" s="198">
        <f>ROUND(I128*H128,2)</f>
        <v>0</v>
      </c>
      <c r="K128" s="194" t="s">
        <v>1</v>
      </c>
      <c r="L128" s="38"/>
      <c r="M128" s="199" t="s">
        <v>1</v>
      </c>
      <c r="N128" s="200" t="s">
        <v>39</v>
      </c>
      <c r="O128" s="74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AR128" s="12" t="s">
        <v>116</v>
      </c>
      <c r="AT128" s="12" t="s">
        <v>112</v>
      </c>
      <c r="AU128" s="12" t="s">
        <v>75</v>
      </c>
      <c r="AY128" s="12" t="s">
        <v>111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2" t="s">
        <v>73</v>
      </c>
      <c r="BK128" s="203">
        <f>ROUND(I128*H128,2)</f>
        <v>0</v>
      </c>
      <c r="BL128" s="12" t="s">
        <v>116</v>
      </c>
      <c r="BM128" s="12" t="s">
        <v>255</v>
      </c>
    </row>
    <row r="129" s="10" customFormat="1" ht="22.8" customHeight="1">
      <c r="B129" s="178"/>
      <c r="C129" s="179"/>
      <c r="D129" s="180" t="s">
        <v>67</v>
      </c>
      <c r="E129" s="204" t="s">
        <v>256</v>
      </c>
      <c r="F129" s="204" t="s">
        <v>257</v>
      </c>
      <c r="G129" s="179"/>
      <c r="H129" s="179"/>
      <c r="I129" s="182"/>
      <c r="J129" s="205">
        <f>BK129</f>
        <v>0</v>
      </c>
      <c r="K129" s="179"/>
      <c r="L129" s="184"/>
      <c r="M129" s="185"/>
      <c r="N129" s="186"/>
      <c r="O129" s="186"/>
      <c r="P129" s="187">
        <f>P130</f>
        <v>0</v>
      </c>
      <c r="Q129" s="186"/>
      <c r="R129" s="187">
        <f>R130</f>
        <v>0</v>
      </c>
      <c r="S129" s="186"/>
      <c r="T129" s="188">
        <f>T130</f>
        <v>0</v>
      </c>
      <c r="AR129" s="189" t="s">
        <v>73</v>
      </c>
      <c r="AT129" s="190" t="s">
        <v>67</v>
      </c>
      <c r="AU129" s="190" t="s">
        <v>73</v>
      </c>
      <c r="AY129" s="189" t="s">
        <v>111</v>
      </c>
      <c r="BK129" s="191">
        <f>BK130</f>
        <v>0</v>
      </c>
    </row>
    <row r="130" s="1" customFormat="1" ht="16.5" customHeight="1">
      <c r="B130" s="33"/>
      <c r="C130" s="192" t="s">
        <v>258</v>
      </c>
      <c r="D130" s="192" t="s">
        <v>112</v>
      </c>
      <c r="E130" s="193" t="s">
        <v>259</v>
      </c>
      <c r="F130" s="194" t="s">
        <v>260</v>
      </c>
      <c r="G130" s="195" t="s">
        <v>167</v>
      </c>
      <c r="H130" s="196">
        <v>50.246000000000002</v>
      </c>
      <c r="I130" s="197"/>
      <c r="J130" s="198">
        <f>ROUND(I130*H130,2)</f>
        <v>0</v>
      </c>
      <c r="K130" s="194" t="s">
        <v>152</v>
      </c>
      <c r="L130" s="38"/>
      <c r="M130" s="199" t="s">
        <v>1</v>
      </c>
      <c r="N130" s="200" t="s">
        <v>39</v>
      </c>
      <c r="O130" s="74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AR130" s="12" t="s">
        <v>116</v>
      </c>
      <c r="AT130" s="12" t="s">
        <v>112</v>
      </c>
      <c r="AU130" s="12" t="s">
        <v>75</v>
      </c>
      <c r="AY130" s="12" t="s">
        <v>111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2" t="s">
        <v>73</v>
      </c>
      <c r="BK130" s="203">
        <f>ROUND(I130*H130,2)</f>
        <v>0</v>
      </c>
      <c r="BL130" s="12" t="s">
        <v>116</v>
      </c>
      <c r="BM130" s="12" t="s">
        <v>261</v>
      </c>
    </row>
    <row r="131" s="10" customFormat="1" ht="25.92" customHeight="1">
      <c r="B131" s="178"/>
      <c r="C131" s="179"/>
      <c r="D131" s="180" t="s">
        <v>67</v>
      </c>
      <c r="E131" s="181" t="s">
        <v>262</v>
      </c>
      <c r="F131" s="181" t="s">
        <v>263</v>
      </c>
      <c r="G131" s="179"/>
      <c r="H131" s="179"/>
      <c r="I131" s="182"/>
      <c r="J131" s="183">
        <f>BK131</f>
        <v>0</v>
      </c>
      <c r="K131" s="179"/>
      <c r="L131" s="184"/>
      <c r="M131" s="185"/>
      <c r="N131" s="186"/>
      <c r="O131" s="186"/>
      <c r="P131" s="187">
        <f>P132+P134+P139</f>
        <v>0</v>
      </c>
      <c r="Q131" s="186"/>
      <c r="R131" s="187">
        <f>R132+R134+R139</f>
        <v>3.787032</v>
      </c>
      <c r="S131" s="186"/>
      <c r="T131" s="188">
        <f>T132+T134+T139</f>
        <v>0.140988</v>
      </c>
      <c r="AR131" s="189" t="s">
        <v>75</v>
      </c>
      <c r="AT131" s="190" t="s">
        <v>67</v>
      </c>
      <c r="AU131" s="190" t="s">
        <v>68</v>
      </c>
      <c r="AY131" s="189" t="s">
        <v>111</v>
      </c>
      <c r="BK131" s="191">
        <f>BK132+BK134+BK139</f>
        <v>0</v>
      </c>
    </row>
    <row r="132" s="10" customFormat="1" ht="22.8" customHeight="1">
      <c r="B132" s="178"/>
      <c r="C132" s="179"/>
      <c r="D132" s="180" t="s">
        <v>67</v>
      </c>
      <c r="E132" s="204" t="s">
        <v>264</v>
      </c>
      <c r="F132" s="204" t="s">
        <v>265</v>
      </c>
      <c r="G132" s="179"/>
      <c r="H132" s="179"/>
      <c r="I132" s="182"/>
      <c r="J132" s="205">
        <f>BK132</f>
        <v>0</v>
      </c>
      <c r="K132" s="179"/>
      <c r="L132" s="184"/>
      <c r="M132" s="185"/>
      <c r="N132" s="186"/>
      <c r="O132" s="186"/>
      <c r="P132" s="187">
        <f>P133</f>
        <v>0</v>
      </c>
      <c r="Q132" s="186"/>
      <c r="R132" s="187">
        <f>R133</f>
        <v>0</v>
      </c>
      <c r="S132" s="186"/>
      <c r="T132" s="188">
        <f>T133</f>
        <v>0</v>
      </c>
      <c r="AR132" s="189" t="s">
        <v>75</v>
      </c>
      <c r="AT132" s="190" t="s">
        <v>67</v>
      </c>
      <c r="AU132" s="190" t="s">
        <v>73</v>
      </c>
      <c r="AY132" s="189" t="s">
        <v>111</v>
      </c>
      <c r="BK132" s="191">
        <f>BK133</f>
        <v>0</v>
      </c>
    </row>
    <row r="133" s="1" customFormat="1" ht="16.5" customHeight="1">
      <c r="B133" s="33"/>
      <c r="C133" s="192" t="s">
        <v>266</v>
      </c>
      <c r="D133" s="192" t="s">
        <v>112</v>
      </c>
      <c r="E133" s="193" t="s">
        <v>267</v>
      </c>
      <c r="F133" s="194" t="s">
        <v>268</v>
      </c>
      <c r="G133" s="195" t="s">
        <v>211</v>
      </c>
      <c r="H133" s="196">
        <v>6</v>
      </c>
      <c r="I133" s="197"/>
      <c r="J133" s="198">
        <f>ROUND(I133*H133,2)</f>
        <v>0</v>
      </c>
      <c r="K133" s="194" t="s">
        <v>147</v>
      </c>
      <c r="L133" s="38"/>
      <c r="M133" s="199" t="s">
        <v>1</v>
      </c>
      <c r="N133" s="200" t="s">
        <v>39</v>
      </c>
      <c r="O133" s="74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AR133" s="12" t="s">
        <v>182</v>
      </c>
      <c r="AT133" s="12" t="s">
        <v>112</v>
      </c>
      <c r="AU133" s="12" t="s">
        <v>75</v>
      </c>
      <c r="AY133" s="12" t="s">
        <v>111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2" t="s">
        <v>73</v>
      </c>
      <c r="BK133" s="203">
        <f>ROUND(I133*H133,2)</f>
        <v>0</v>
      </c>
      <c r="BL133" s="12" t="s">
        <v>182</v>
      </c>
      <c r="BM133" s="12" t="s">
        <v>269</v>
      </c>
    </row>
    <row r="134" s="10" customFormat="1" ht="22.8" customHeight="1">
      <c r="B134" s="178"/>
      <c r="C134" s="179"/>
      <c r="D134" s="180" t="s">
        <v>67</v>
      </c>
      <c r="E134" s="204" t="s">
        <v>270</v>
      </c>
      <c r="F134" s="204" t="s">
        <v>271</v>
      </c>
      <c r="G134" s="179"/>
      <c r="H134" s="179"/>
      <c r="I134" s="182"/>
      <c r="J134" s="205">
        <f>BK134</f>
        <v>0</v>
      </c>
      <c r="K134" s="179"/>
      <c r="L134" s="184"/>
      <c r="M134" s="185"/>
      <c r="N134" s="186"/>
      <c r="O134" s="186"/>
      <c r="P134" s="187">
        <f>SUM(P135:P138)</f>
        <v>0</v>
      </c>
      <c r="Q134" s="186"/>
      <c r="R134" s="187">
        <f>SUM(R135:R138)</f>
        <v>3.1946400000000001</v>
      </c>
      <c r="S134" s="186"/>
      <c r="T134" s="188">
        <f>SUM(T135:T138)</f>
        <v>0</v>
      </c>
      <c r="AR134" s="189" t="s">
        <v>75</v>
      </c>
      <c r="AT134" s="190" t="s">
        <v>67</v>
      </c>
      <c r="AU134" s="190" t="s">
        <v>73</v>
      </c>
      <c r="AY134" s="189" t="s">
        <v>111</v>
      </c>
      <c r="BK134" s="191">
        <f>SUM(BK135:BK138)</f>
        <v>0</v>
      </c>
    </row>
    <row r="135" s="1" customFormat="1" ht="16.5" customHeight="1">
      <c r="B135" s="33"/>
      <c r="C135" s="192" t="s">
        <v>272</v>
      </c>
      <c r="D135" s="192" t="s">
        <v>112</v>
      </c>
      <c r="E135" s="193" t="s">
        <v>273</v>
      </c>
      <c r="F135" s="194" t="s">
        <v>274</v>
      </c>
      <c r="G135" s="195" t="s">
        <v>146</v>
      </c>
      <c r="H135" s="196">
        <v>174</v>
      </c>
      <c r="I135" s="197"/>
      <c r="J135" s="198">
        <f>ROUND(I135*H135,2)</f>
        <v>0</v>
      </c>
      <c r="K135" s="194" t="s">
        <v>147</v>
      </c>
      <c r="L135" s="38"/>
      <c r="M135" s="199" t="s">
        <v>1</v>
      </c>
      <c r="N135" s="200" t="s">
        <v>39</v>
      </c>
      <c r="O135" s="74"/>
      <c r="P135" s="201">
        <f>O135*H135</f>
        <v>0</v>
      </c>
      <c r="Q135" s="201">
        <v>0.0015</v>
      </c>
      <c r="R135" s="201">
        <f>Q135*H135</f>
        <v>0.26100000000000001</v>
      </c>
      <c r="S135" s="201">
        <v>0</v>
      </c>
      <c r="T135" s="202">
        <f>S135*H135</f>
        <v>0</v>
      </c>
      <c r="AR135" s="12" t="s">
        <v>182</v>
      </c>
      <c r="AT135" s="12" t="s">
        <v>112</v>
      </c>
      <c r="AU135" s="12" t="s">
        <v>75</v>
      </c>
      <c r="AY135" s="12" t="s">
        <v>111</v>
      </c>
      <c r="BE135" s="203">
        <f>IF(N135="základní",J135,0)</f>
        <v>0</v>
      </c>
      <c r="BF135" s="203">
        <f>IF(N135="snížená",J135,0)</f>
        <v>0</v>
      </c>
      <c r="BG135" s="203">
        <f>IF(N135="zákl. přenesená",J135,0)</f>
        <v>0</v>
      </c>
      <c r="BH135" s="203">
        <f>IF(N135="sníž. přenesená",J135,0)</f>
        <v>0</v>
      </c>
      <c r="BI135" s="203">
        <f>IF(N135="nulová",J135,0)</f>
        <v>0</v>
      </c>
      <c r="BJ135" s="12" t="s">
        <v>73</v>
      </c>
      <c r="BK135" s="203">
        <f>ROUND(I135*H135,2)</f>
        <v>0</v>
      </c>
      <c r="BL135" s="12" t="s">
        <v>182</v>
      </c>
      <c r="BM135" s="12" t="s">
        <v>275</v>
      </c>
    </row>
    <row r="136" s="1" customFormat="1" ht="16.5" customHeight="1">
      <c r="B136" s="33"/>
      <c r="C136" s="192" t="s">
        <v>276</v>
      </c>
      <c r="D136" s="192" t="s">
        <v>112</v>
      </c>
      <c r="E136" s="193" t="s">
        <v>277</v>
      </c>
      <c r="F136" s="194" t="s">
        <v>278</v>
      </c>
      <c r="G136" s="195" t="s">
        <v>146</v>
      </c>
      <c r="H136" s="196">
        <v>174</v>
      </c>
      <c r="I136" s="197"/>
      <c r="J136" s="198">
        <f>ROUND(I136*H136,2)</f>
        <v>0</v>
      </c>
      <c r="K136" s="194" t="s">
        <v>152</v>
      </c>
      <c r="L136" s="38"/>
      <c r="M136" s="199" t="s">
        <v>1</v>
      </c>
      <c r="N136" s="200" t="s">
        <v>39</v>
      </c>
      <c r="O136" s="74"/>
      <c r="P136" s="201">
        <f>O136*H136</f>
        <v>0</v>
      </c>
      <c r="Q136" s="201">
        <v>0.0030000000000000001</v>
      </c>
      <c r="R136" s="201">
        <f>Q136*H136</f>
        <v>0.52200000000000002</v>
      </c>
      <c r="S136" s="201">
        <v>0</v>
      </c>
      <c r="T136" s="202">
        <f>S136*H136</f>
        <v>0</v>
      </c>
      <c r="AR136" s="12" t="s">
        <v>182</v>
      </c>
      <c r="AT136" s="12" t="s">
        <v>112</v>
      </c>
      <c r="AU136" s="12" t="s">
        <v>75</v>
      </c>
      <c r="AY136" s="12" t="s">
        <v>111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2" t="s">
        <v>73</v>
      </c>
      <c r="BK136" s="203">
        <f>ROUND(I136*H136,2)</f>
        <v>0</v>
      </c>
      <c r="BL136" s="12" t="s">
        <v>182</v>
      </c>
      <c r="BM136" s="12" t="s">
        <v>279</v>
      </c>
    </row>
    <row r="137" s="1" customFormat="1" ht="16.5" customHeight="1">
      <c r="B137" s="33"/>
      <c r="C137" s="206" t="s">
        <v>280</v>
      </c>
      <c r="D137" s="206" t="s">
        <v>164</v>
      </c>
      <c r="E137" s="207" t="s">
        <v>281</v>
      </c>
      <c r="F137" s="208" t="s">
        <v>282</v>
      </c>
      <c r="G137" s="209" t="s">
        <v>146</v>
      </c>
      <c r="H137" s="210">
        <v>191.40000000000001</v>
      </c>
      <c r="I137" s="211"/>
      <c r="J137" s="212">
        <f>ROUND(I137*H137,2)</f>
        <v>0</v>
      </c>
      <c r="K137" s="208" t="s">
        <v>152</v>
      </c>
      <c r="L137" s="213"/>
      <c r="M137" s="214" t="s">
        <v>1</v>
      </c>
      <c r="N137" s="215" t="s">
        <v>39</v>
      </c>
      <c r="O137" s="74"/>
      <c r="P137" s="201">
        <f>O137*H137</f>
        <v>0</v>
      </c>
      <c r="Q137" s="201">
        <v>0.0126</v>
      </c>
      <c r="R137" s="201">
        <f>Q137*H137</f>
        <v>2.4116400000000002</v>
      </c>
      <c r="S137" s="201">
        <v>0</v>
      </c>
      <c r="T137" s="202">
        <f>S137*H137</f>
        <v>0</v>
      </c>
      <c r="AR137" s="12" t="s">
        <v>252</v>
      </c>
      <c r="AT137" s="12" t="s">
        <v>164</v>
      </c>
      <c r="AU137" s="12" t="s">
        <v>75</v>
      </c>
      <c r="AY137" s="12" t="s">
        <v>111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2" t="s">
        <v>73</v>
      </c>
      <c r="BK137" s="203">
        <f>ROUND(I137*H137,2)</f>
        <v>0</v>
      </c>
      <c r="BL137" s="12" t="s">
        <v>182</v>
      </c>
      <c r="BM137" s="12" t="s">
        <v>283</v>
      </c>
    </row>
    <row r="138" s="1" customFormat="1" ht="16.5" customHeight="1">
      <c r="B138" s="33"/>
      <c r="C138" s="192" t="s">
        <v>284</v>
      </c>
      <c r="D138" s="192" t="s">
        <v>112</v>
      </c>
      <c r="E138" s="193" t="s">
        <v>285</v>
      </c>
      <c r="F138" s="194" t="s">
        <v>286</v>
      </c>
      <c r="G138" s="195" t="s">
        <v>167</v>
      </c>
      <c r="H138" s="196">
        <v>3.1949999999999998</v>
      </c>
      <c r="I138" s="197"/>
      <c r="J138" s="198">
        <f>ROUND(I138*H138,2)</f>
        <v>0</v>
      </c>
      <c r="K138" s="194" t="s">
        <v>152</v>
      </c>
      <c r="L138" s="38"/>
      <c r="M138" s="199" t="s">
        <v>1</v>
      </c>
      <c r="N138" s="200" t="s">
        <v>39</v>
      </c>
      <c r="O138" s="74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AR138" s="12" t="s">
        <v>182</v>
      </c>
      <c r="AT138" s="12" t="s">
        <v>112</v>
      </c>
      <c r="AU138" s="12" t="s">
        <v>75</v>
      </c>
      <c r="AY138" s="12" t="s">
        <v>111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2" t="s">
        <v>73</v>
      </c>
      <c r="BK138" s="203">
        <f>ROUND(I138*H138,2)</f>
        <v>0</v>
      </c>
      <c r="BL138" s="12" t="s">
        <v>182</v>
      </c>
      <c r="BM138" s="12" t="s">
        <v>287</v>
      </c>
    </row>
    <row r="139" s="10" customFormat="1" ht="22.8" customHeight="1">
      <c r="B139" s="178"/>
      <c r="C139" s="179"/>
      <c r="D139" s="180" t="s">
        <v>67</v>
      </c>
      <c r="E139" s="204" t="s">
        <v>288</v>
      </c>
      <c r="F139" s="204" t="s">
        <v>289</v>
      </c>
      <c r="G139" s="179"/>
      <c r="H139" s="179"/>
      <c r="I139" s="182"/>
      <c r="J139" s="205">
        <f>BK139</f>
        <v>0</v>
      </c>
      <c r="K139" s="179"/>
      <c r="L139" s="184"/>
      <c r="M139" s="185"/>
      <c r="N139" s="186"/>
      <c r="O139" s="186"/>
      <c r="P139" s="187">
        <f>SUM(P140:P142)</f>
        <v>0</v>
      </c>
      <c r="Q139" s="186"/>
      <c r="R139" s="187">
        <f>SUM(R140:R142)</f>
        <v>0.59239200000000003</v>
      </c>
      <c r="S139" s="186"/>
      <c r="T139" s="188">
        <f>SUM(T140:T142)</f>
        <v>0.140988</v>
      </c>
      <c r="AR139" s="189" t="s">
        <v>75</v>
      </c>
      <c r="AT139" s="190" t="s">
        <v>67</v>
      </c>
      <c r="AU139" s="190" t="s">
        <v>73</v>
      </c>
      <c r="AY139" s="189" t="s">
        <v>111</v>
      </c>
      <c r="BK139" s="191">
        <f>SUM(BK140:BK142)</f>
        <v>0</v>
      </c>
    </row>
    <row r="140" s="1" customFormat="1" ht="16.5" customHeight="1">
      <c r="B140" s="33"/>
      <c r="C140" s="192" t="s">
        <v>290</v>
      </c>
      <c r="D140" s="192" t="s">
        <v>112</v>
      </c>
      <c r="E140" s="193" t="s">
        <v>291</v>
      </c>
      <c r="F140" s="194" t="s">
        <v>292</v>
      </c>
      <c r="G140" s="195" t="s">
        <v>146</v>
      </c>
      <c r="H140" s="196">
        <v>454.80000000000001</v>
      </c>
      <c r="I140" s="197"/>
      <c r="J140" s="198">
        <f>ROUND(I140*H140,2)</f>
        <v>0</v>
      </c>
      <c r="K140" s="194" t="s">
        <v>152</v>
      </c>
      <c r="L140" s="38"/>
      <c r="M140" s="199" t="s">
        <v>1</v>
      </c>
      <c r="N140" s="200" t="s">
        <v>39</v>
      </c>
      <c r="O140" s="74"/>
      <c r="P140" s="201">
        <f>O140*H140</f>
        <v>0</v>
      </c>
      <c r="Q140" s="201">
        <v>0.001</v>
      </c>
      <c r="R140" s="201">
        <f>Q140*H140</f>
        <v>0.45480000000000004</v>
      </c>
      <c r="S140" s="201">
        <v>0.00031</v>
      </c>
      <c r="T140" s="202">
        <f>S140*H140</f>
        <v>0.140988</v>
      </c>
      <c r="AR140" s="12" t="s">
        <v>182</v>
      </c>
      <c r="AT140" s="12" t="s">
        <v>112</v>
      </c>
      <c r="AU140" s="12" t="s">
        <v>75</v>
      </c>
      <c r="AY140" s="12" t="s">
        <v>111</v>
      </c>
      <c r="BE140" s="203">
        <f>IF(N140="základní",J140,0)</f>
        <v>0</v>
      </c>
      <c r="BF140" s="203">
        <f>IF(N140="snížená",J140,0)</f>
        <v>0</v>
      </c>
      <c r="BG140" s="203">
        <f>IF(N140="zákl. přenesená",J140,0)</f>
        <v>0</v>
      </c>
      <c r="BH140" s="203">
        <f>IF(N140="sníž. přenesená",J140,0)</f>
        <v>0</v>
      </c>
      <c r="BI140" s="203">
        <f>IF(N140="nulová",J140,0)</f>
        <v>0</v>
      </c>
      <c r="BJ140" s="12" t="s">
        <v>73</v>
      </c>
      <c r="BK140" s="203">
        <f>ROUND(I140*H140,2)</f>
        <v>0</v>
      </c>
      <c r="BL140" s="12" t="s">
        <v>182</v>
      </c>
      <c r="BM140" s="12" t="s">
        <v>293</v>
      </c>
    </row>
    <row r="141" s="1" customFormat="1" ht="16.5" customHeight="1">
      <c r="B141" s="33"/>
      <c r="C141" s="192" t="s">
        <v>294</v>
      </c>
      <c r="D141" s="192" t="s">
        <v>112</v>
      </c>
      <c r="E141" s="193" t="s">
        <v>295</v>
      </c>
      <c r="F141" s="194" t="s">
        <v>296</v>
      </c>
      <c r="G141" s="195" t="s">
        <v>146</v>
      </c>
      <c r="H141" s="196">
        <v>280.80000000000001</v>
      </c>
      <c r="I141" s="197"/>
      <c r="J141" s="198">
        <f>ROUND(I141*H141,2)</f>
        <v>0</v>
      </c>
      <c r="K141" s="194" t="s">
        <v>147</v>
      </c>
      <c r="L141" s="38"/>
      <c r="M141" s="199" t="s">
        <v>1</v>
      </c>
      <c r="N141" s="200" t="s">
        <v>39</v>
      </c>
      <c r="O141" s="74"/>
      <c r="P141" s="201">
        <f>O141*H141</f>
        <v>0</v>
      </c>
      <c r="Q141" s="201">
        <v>0.00020000000000000001</v>
      </c>
      <c r="R141" s="201">
        <f>Q141*H141</f>
        <v>0.056160000000000002</v>
      </c>
      <c r="S141" s="201">
        <v>0</v>
      </c>
      <c r="T141" s="202">
        <f>S141*H141</f>
        <v>0</v>
      </c>
      <c r="AR141" s="12" t="s">
        <v>182</v>
      </c>
      <c r="AT141" s="12" t="s">
        <v>112</v>
      </c>
      <c r="AU141" s="12" t="s">
        <v>75</v>
      </c>
      <c r="AY141" s="12" t="s">
        <v>111</v>
      </c>
      <c r="BE141" s="203">
        <f>IF(N141="základní",J141,0)</f>
        <v>0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12" t="s">
        <v>73</v>
      </c>
      <c r="BK141" s="203">
        <f>ROUND(I141*H141,2)</f>
        <v>0</v>
      </c>
      <c r="BL141" s="12" t="s">
        <v>182</v>
      </c>
      <c r="BM141" s="12" t="s">
        <v>297</v>
      </c>
    </row>
    <row r="142" s="1" customFormat="1" ht="16.5" customHeight="1">
      <c r="B142" s="33"/>
      <c r="C142" s="192" t="s">
        <v>298</v>
      </c>
      <c r="D142" s="192" t="s">
        <v>112</v>
      </c>
      <c r="E142" s="193" t="s">
        <v>299</v>
      </c>
      <c r="F142" s="194" t="s">
        <v>300</v>
      </c>
      <c r="G142" s="195" t="s">
        <v>146</v>
      </c>
      <c r="H142" s="196">
        <v>280.80000000000001</v>
      </c>
      <c r="I142" s="197"/>
      <c r="J142" s="198">
        <f>ROUND(I142*H142,2)</f>
        <v>0</v>
      </c>
      <c r="K142" s="194" t="s">
        <v>147</v>
      </c>
      <c r="L142" s="38"/>
      <c r="M142" s="216" t="s">
        <v>1</v>
      </c>
      <c r="N142" s="217" t="s">
        <v>39</v>
      </c>
      <c r="O142" s="218"/>
      <c r="P142" s="219">
        <f>O142*H142</f>
        <v>0</v>
      </c>
      <c r="Q142" s="219">
        <v>0.00029</v>
      </c>
      <c r="R142" s="219">
        <f>Q142*H142</f>
        <v>0.081432000000000004</v>
      </c>
      <c r="S142" s="219">
        <v>0</v>
      </c>
      <c r="T142" s="220">
        <f>S142*H142</f>
        <v>0</v>
      </c>
      <c r="AR142" s="12" t="s">
        <v>182</v>
      </c>
      <c r="AT142" s="12" t="s">
        <v>112</v>
      </c>
      <c r="AU142" s="12" t="s">
        <v>75</v>
      </c>
      <c r="AY142" s="12" t="s">
        <v>111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2" t="s">
        <v>73</v>
      </c>
      <c r="BK142" s="203">
        <f>ROUND(I142*H142,2)</f>
        <v>0</v>
      </c>
      <c r="BL142" s="12" t="s">
        <v>182</v>
      </c>
      <c r="BM142" s="12" t="s">
        <v>301</v>
      </c>
    </row>
    <row r="143" s="1" customFormat="1" ht="6.96" customHeight="1">
      <c r="B143" s="52"/>
      <c r="C143" s="53"/>
      <c r="D143" s="53"/>
      <c r="E143" s="53"/>
      <c r="F143" s="53"/>
      <c r="G143" s="53"/>
      <c r="H143" s="53"/>
      <c r="I143" s="144"/>
      <c r="J143" s="53"/>
      <c r="K143" s="53"/>
      <c r="L143" s="38"/>
    </row>
  </sheetData>
  <sheetProtection sheet="1" autoFilter="0" formatColumns="0" formatRows="0" objects="1" scenarios="1" spinCount="100000" saltValue="+sEJH2dnbynnsIO21XRjV0lxT4fTpxuDGSp4093aXiIGRO4vjxaBX74MkF8hV3UBKR8kZY1HsAhbZMiRMmMl8g==" hashValue="yvFiqKGMWRA/2NGyr7StXsUk9qfybQrYmpvr6dHAtVAYXm73lTpZ9yOJ24660KEQvE9FHjyTKVyFNKM9yPImkA==" algorithmName="SHA-512" password="CC35"/>
  <autoFilter ref="C86:K142"/>
  <mergeCells count="6">
    <mergeCell ref="E7:H7"/>
    <mergeCell ref="E16:H16"/>
    <mergeCell ref="E25:H25"/>
    <mergeCell ref="E46:H46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Vyroubalová Naděžda, Ing.</dc:creator>
  <cp:lastModifiedBy>Vyroubalová Naděžda, Ing.</cp:lastModifiedBy>
  <dcterms:created xsi:type="dcterms:W3CDTF">2019-04-29T12:20:02Z</dcterms:created>
  <dcterms:modified xsi:type="dcterms:W3CDTF">2019-04-29T12:20:06Z</dcterms:modified>
</cp:coreProperties>
</file>