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a - Izolace spodní stavby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'01a - Izolace spodní stavby'!$C$132:$K$342</definedName>
    <definedName name="_xlnm.Print_Area" localSheetId="1">'01a - Izolace spodní stavby'!$C$4:$J$76,'01a - Izolace spodní stavby'!$C$82:$J$114,'01a - Izolace spodní stavby'!$C$120:$K$342</definedName>
    <definedName name="_xlnm.Print_Titles" localSheetId="1">'01a - Izolace spodní stavby'!$132:$132</definedName>
  </definedNames>
  <calcPr/>
</workbook>
</file>

<file path=xl/calcChain.xml><?xml version="1.0" encoding="utf-8"?>
<calcChain xmlns="http://schemas.openxmlformats.org/spreadsheetml/2006/main">
  <c i="2" r="J37"/>
  <c r="J36"/>
  <c i="1" r="AY95"/>
  <c i="2" r="J35"/>
  <c i="1" r="AX95"/>
  <c i="2" r="BI342"/>
  <c r="BH342"/>
  <c r="BG342"/>
  <c r="BF342"/>
  <c r="T342"/>
  <c r="T341"/>
  <c r="T340"/>
  <c r="R342"/>
  <c r="R341"/>
  <c r="R340"/>
  <c r="P342"/>
  <c r="P341"/>
  <c r="P340"/>
  <c r="BK342"/>
  <c r="BK341"/>
  <c r="J341"/>
  <c r="BK340"/>
  <c r="J340"/>
  <c r="J342"/>
  <c r="BE342"/>
  <c r="J113"/>
  <c r="J112"/>
  <c r="BI339"/>
  <c r="BH339"/>
  <c r="BG339"/>
  <c r="BF339"/>
  <c r="T339"/>
  <c r="R339"/>
  <c r="P339"/>
  <c r="BK339"/>
  <c r="J339"/>
  <c r="BE339"/>
  <c r="BI338"/>
  <c r="BH338"/>
  <c r="BG338"/>
  <c r="BF338"/>
  <c r="T338"/>
  <c r="R338"/>
  <c r="P338"/>
  <c r="BK338"/>
  <c r="J338"/>
  <c r="BE338"/>
  <c r="BI337"/>
  <c r="BH337"/>
  <c r="BG337"/>
  <c r="BF337"/>
  <c r="T337"/>
  <c r="R337"/>
  <c r="P337"/>
  <c r="BK337"/>
  <c r="J337"/>
  <c r="BE337"/>
  <c r="BI336"/>
  <c r="BH336"/>
  <c r="BG336"/>
  <c r="BF336"/>
  <c r="T336"/>
  <c r="R336"/>
  <c r="P336"/>
  <c r="BK336"/>
  <c r="J336"/>
  <c r="BE336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1"/>
  <c r="BH331"/>
  <c r="BG331"/>
  <c r="BF331"/>
  <c r="T331"/>
  <c r="R331"/>
  <c r="P331"/>
  <c r="BK331"/>
  <c r="J331"/>
  <c r="BE331"/>
  <c r="BI330"/>
  <c r="BH330"/>
  <c r="BG330"/>
  <c r="BF330"/>
  <c r="T330"/>
  <c r="T329"/>
  <c r="T328"/>
  <c r="R330"/>
  <c r="R329"/>
  <c r="R328"/>
  <c r="P330"/>
  <c r="P329"/>
  <c r="P328"/>
  <c r="BK330"/>
  <c r="BK329"/>
  <c r="J329"/>
  <c r="BK328"/>
  <c r="J328"/>
  <c r="J330"/>
  <c r="BE330"/>
  <c r="J111"/>
  <c r="J110"/>
  <c r="BI323"/>
  <c r="BH323"/>
  <c r="BG323"/>
  <c r="BF323"/>
  <c r="T323"/>
  <c r="R323"/>
  <c r="P323"/>
  <c r="BK323"/>
  <c r="J323"/>
  <c r="BE323"/>
  <c r="BI321"/>
  <c r="BH321"/>
  <c r="BG321"/>
  <c r="BF321"/>
  <c r="T321"/>
  <c r="R321"/>
  <c r="P321"/>
  <c r="BK321"/>
  <c r="J321"/>
  <c r="BE321"/>
  <c r="BI320"/>
  <c r="BH320"/>
  <c r="BG320"/>
  <c r="BF320"/>
  <c r="T320"/>
  <c r="T319"/>
  <c r="R320"/>
  <c r="R319"/>
  <c r="P320"/>
  <c r="P319"/>
  <c r="BK320"/>
  <c r="BK319"/>
  <c r="J319"/>
  <c r="J320"/>
  <c r="BE320"/>
  <c r="J109"/>
  <c r="BI318"/>
  <c r="BH318"/>
  <c r="BG318"/>
  <c r="BF318"/>
  <c r="T318"/>
  <c r="R318"/>
  <c r="P318"/>
  <c r="BK318"/>
  <c r="J318"/>
  <c r="BE318"/>
  <c r="BI317"/>
  <c r="BH317"/>
  <c r="BG317"/>
  <c r="BF317"/>
  <c r="T317"/>
  <c r="R317"/>
  <c r="P317"/>
  <c r="BK317"/>
  <c r="J317"/>
  <c r="BE317"/>
  <c r="BI316"/>
  <c r="BH316"/>
  <c r="BG316"/>
  <c r="BF316"/>
  <c r="T316"/>
  <c r="R316"/>
  <c r="P316"/>
  <c r="BK316"/>
  <c r="J316"/>
  <c r="BE316"/>
  <c r="BI315"/>
  <c r="BH315"/>
  <c r="BG315"/>
  <c r="BF315"/>
  <c r="T315"/>
  <c r="T314"/>
  <c r="R315"/>
  <c r="R314"/>
  <c r="P315"/>
  <c r="P314"/>
  <c r="BK315"/>
  <c r="BK314"/>
  <c r="J314"/>
  <c r="J315"/>
  <c r="BE315"/>
  <c r="J108"/>
  <c r="BI313"/>
  <c r="BH313"/>
  <c r="BG313"/>
  <c r="BF313"/>
  <c r="T313"/>
  <c r="R313"/>
  <c r="P313"/>
  <c r="BK313"/>
  <c r="J313"/>
  <c r="BE313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299"/>
  <c r="BH299"/>
  <c r="BG299"/>
  <c r="BF299"/>
  <c r="T299"/>
  <c r="T298"/>
  <c r="T297"/>
  <c r="R299"/>
  <c r="R298"/>
  <c r="R297"/>
  <c r="P299"/>
  <c r="P298"/>
  <c r="P297"/>
  <c r="BK299"/>
  <c r="BK298"/>
  <c r="J298"/>
  <c r="BK297"/>
  <c r="J297"/>
  <c r="J299"/>
  <c r="BE299"/>
  <c r="J107"/>
  <c r="J106"/>
  <c r="BI296"/>
  <c r="BH296"/>
  <c r="BG296"/>
  <c r="BF296"/>
  <c r="T296"/>
  <c r="T295"/>
  <c r="R296"/>
  <c r="R295"/>
  <c r="P296"/>
  <c r="P295"/>
  <c r="BK296"/>
  <c r="BK295"/>
  <c r="J295"/>
  <c r="J296"/>
  <c r="BE296"/>
  <c r="J105"/>
  <c r="BI294"/>
  <c r="BH294"/>
  <c r="BG294"/>
  <c r="BF294"/>
  <c r="T294"/>
  <c r="R294"/>
  <c r="P294"/>
  <c r="BK294"/>
  <c r="J294"/>
  <c r="BE294"/>
  <c r="BI293"/>
  <c r="BH293"/>
  <c r="BG293"/>
  <c r="BF293"/>
  <c r="T293"/>
  <c r="R293"/>
  <c r="P293"/>
  <c r="BK293"/>
  <c r="J293"/>
  <c r="BE293"/>
  <c r="BI292"/>
  <c r="BH292"/>
  <c r="BG292"/>
  <c r="BF292"/>
  <c r="T292"/>
  <c r="R292"/>
  <c r="P292"/>
  <c r="BK292"/>
  <c r="J292"/>
  <c r="BE292"/>
  <c r="BI291"/>
  <c r="BH291"/>
  <c r="BG291"/>
  <c r="BF291"/>
  <c r="T291"/>
  <c r="R291"/>
  <c r="P291"/>
  <c r="BK291"/>
  <c r="J291"/>
  <c r="BE291"/>
  <c r="BI290"/>
  <c r="BH290"/>
  <c r="BG290"/>
  <c r="BF290"/>
  <c r="T290"/>
  <c r="R290"/>
  <c r="P290"/>
  <c r="BK290"/>
  <c r="J290"/>
  <c r="BE290"/>
  <c r="BI288"/>
  <c r="BH288"/>
  <c r="BG288"/>
  <c r="BF288"/>
  <c r="T288"/>
  <c r="R288"/>
  <c r="P288"/>
  <c r="BK288"/>
  <c r="J288"/>
  <c r="BE288"/>
  <c r="BI286"/>
  <c r="BH286"/>
  <c r="BG286"/>
  <c r="BF286"/>
  <c r="T286"/>
  <c r="R286"/>
  <c r="P286"/>
  <c r="BK286"/>
  <c r="J286"/>
  <c r="BE286"/>
  <c r="BI284"/>
  <c r="BH284"/>
  <c r="BG284"/>
  <c r="BF284"/>
  <c r="T284"/>
  <c r="R284"/>
  <c r="P284"/>
  <c r="BK284"/>
  <c r="J284"/>
  <c r="BE284"/>
  <c r="BI282"/>
  <c r="BH282"/>
  <c r="BG282"/>
  <c r="BF282"/>
  <c r="T282"/>
  <c r="R282"/>
  <c r="P282"/>
  <c r="BK282"/>
  <c r="J282"/>
  <c r="BE282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7"/>
  <c r="BH277"/>
  <c r="BG277"/>
  <c r="BF277"/>
  <c r="T277"/>
  <c r="T276"/>
  <c r="R277"/>
  <c r="R276"/>
  <c r="P277"/>
  <c r="P276"/>
  <c r="BK277"/>
  <c r="BK276"/>
  <c r="J276"/>
  <c r="J277"/>
  <c r="BE277"/>
  <c r="J104"/>
  <c r="BI275"/>
  <c r="BH275"/>
  <c r="BG275"/>
  <c r="BF275"/>
  <c r="T275"/>
  <c r="R275"/>
  <c r="P275"/>
  <c r="BK275"/>
  <c r="J275"/>
  <c r="BE275"/>
  <c r="BI274"/>
  <c r="BH274"/>
  <c r="BG274"/>
  <c r="BF274"/>
  <c r="T274"/>
  <c r="R274"/>
  <c r="P274"/>
  <c r="BK274"/>
  <c r="J274"/>
  <c r="BE274"/>
  <c r="BI273"/>
  <c r="BH273"/>
  <c r="BG273"/>
  <c r="BF273"/>
  <c r="T273"/>
  <c r="R273"/>
  <c r="P273"/>
  <c r="BK273"/>
  <c r="J273"/>
  <c r="BE273"/>
  <c r="BI272"/>
  <c r="BH272"/>
  <c r="BG272"/>
  <c r="BF272"/>
  <c r="T272"/>
  <c r="R272"/>
  <c r="P272"/>
  <c r="BK272"/>
  <c r="J272"/>
  <c r="BE272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8"/>
  <c r="BH258"/>
  <c r="BG258"/>
  <c r="BF258"/>
  <c r="T258"/>
  <c r="R258"/>
  <c r="P258"/>
  <c r="BK258"/>
  <c r="J258"/>
  <c r="BE258"/>
  <c r="BI255"/>
  <c r="BH255"/>
  <c r="BG255"/>
  <c r="BF255"/>
  <c r="T255"/>
  <c r="R255"/>
  <c r="P255"/>
  <c r="BK255"/>
  <c r="J255"/>
  <c r="BE255"/>
  <c r="BI250"/>
  <c r="BH250"/>
  <c r="BG250"/>
  <c r="BF250"/>
  <c r="T250"/>
  <c r="T249"/>
  <c r="R250"/>
  <c r="R249"/>
  <c r="P250"/>
  <c r="P249"/>
  <c r="BK250"/>
  <c r="BK249"/>
  <c r="J249"/>
  <c r="J250"/>
  <c r="BE250"/>
  <c r="J103"/>
  <c r="BI245"/>
  <c r="BH245"/>
  <c r="BG245"/>
  <c r="BF245"/>
  <c r="T245"/>
  <c r="R245"/>
  <c r="P245"/>
  <c r="BK245"/>
  <c r="J245"/>
  <c r="BE245"/>
  <c r="BI244"/>
  <c r="BH244"/>
  <c r="BG244"/>
  <c r="BF244"/>
  <c r="T244"/>
  <c r="T243"/>
  <c r="R244"/>
  <c r="R243"/>
  <c r="P244"/>
  <c r="P243"/>
  <c r="BK244"/>
  <c r="BK243"/>
  <c r="J243"/>
  <c r="J244"/>
  <c r="BE244"/>
  <c r="J102"/>
  <c r="BI241"/>
  <c r="BH241"/>
  <c r="BG241"/>
  <c r="BF241"/>
  <c r="T241"/>
  <c r="R241"/>
  <c r="P241"/>
  <c r="BK241"/>
  <c r="J241"/>
  <c r="BE241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0"/>
  <c r="BH220"/>
  <c r="BG220"/>
  <c r="BF220"/>
  <c r="T220"/>
  <c r="R220"/>
  <c r="P220"/>
  <c r="BK220"/>
  <c r="J220"/>
  <c r="BE220"/>
  <c r="BI218"/>
  <c r="BH218"/>
  <c r="BG218"/>
  <c r="BF218"/>
  <c r="T218"/>
  <c r="T217"/>
  <c r="R218"/>
  <c r="R217"/>
  <c r="P218"/>
  <c r="P217"/>
  <c r="BK218"/>
  <c r="BK217"/>
  <c r="J217"/>
  <c r="J218"/>
  <c r="BE218"/>
  <c r="J101"/>
  <c r="BI215"/>
  <c r="BH215"/>
  <c r="BG215"/>
  <c r="BF215"/>
  <c r="T215"/>
  <c r="R215"/>
  <c r="P215"/>
  <c r="BK215"/>
  <c r="J215"/>
  <c r="BE215"/>
  <c r="BI213"/>
  <c r="BH213"/>
  <c r="BG213"/>
  <c r="BF213"/>
  <c r="T213"/>
  <c r="R213"/>
  <c r="P213"/>
  <c r="BK213"/>
  <c r="J213"/>
  <c r="BE213"/>
  <c r="BI211"/>
  <c r="BH211"/>
  <c r="BG211"/>
  <c r="BF211"/>
  <c r="T211"/>
  <c r="R211"/>
  <c r="P211"/>
  <c r="BK211"/>
  <c r="J211"/>
  <c r="BE211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3"/>
  <c r="BH203"/>
  <c r="BG203"/>
  <c r="BF203"/>
  <c r="T203"/>
  <c r="T202"/>
  <c r="R203"/>
  <c r="R202"/>
  <c r="P203"/>
  <c r="P202"/>
  <c r="BK203"/>
  <c r="BK202"/>
  <c r="J202"/>
  <c r="J203"/>
  <c r="BE203"/>
  <c r="J100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/>
  <c r="BI192"/>
  <c r="BH192"/>
  <c r="BG192"/>
  <c r="BF192"/>
  <c r="T192"/>
  <c r="T191"/>
  <c r="R192"/>
  <c r="R191"/>
  <c r="P192"/>
  <c r="P191"/>
  <c r="BK192"/>
  <c r="BK191"/>
  <c r="J191"/>
  <c r="J192"/>
  <c r="BE192"/>
  <c r="J99"/>
  <c r="BI190"/>
  <c r="BH190"/>
  <c r="BG190"/>
  <c r="BF190"/>
  <c r="T190"/>
  <c r="R190"/>
  <c r="P190"/>
  <c r="BK190"/>
  <c r="J190"/>
  <c r="BE190"/>
  <c r="BI188"/>
  <c r="BH188"/>
  <c r="BG188"/>
  <c r="BF188"/>
  <c r="T188"/>
  <c r="R188"/>
  <c r="P188"/>
  <c r="BK188"/>
  <c r="J188"/>
  <c r="BE188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1"/>
  <c r="BH181"/>
  <c r="BG181"/>
  <c r="BF181"/>
  <c r="T181"/>
  <c r="R181"/>
  <c r="P181"/>
  <c r="BK181"/>
  <c r="J181"/>
  <c r="BE181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67"/>
  <c r="BH167"/>
  <c r="BG167"/>
  <c r="BF167"/>
  <c r="T167"/>
  <c r="R167"/>
  <c r="P167"/>
  <c r="BK167"/>
  <c r="J167"/>
  <c r="BE167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47"/>
  <c r="BH147"/>
  <c r="BG147"/>
  <c r="BF147"/>
  <c r="T147"/>
  <c r="R147"/>
  <c r="P147"/>
  <c r="BK147"/>
  <c r="J147"/>
  <c r="BE147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6"/>
  <c r="F37"/>
  <c i="1" r="BD95"/>
  <c i="2" r="BH136"/>
  <c r="F36"/>
  <c i="1" r="BC95"/>
  <c i="2" r="BG136"/>
  <c r="F35"/>
  <c i="1" r="BB95"/>
  <c i="2" r="BF136"/>
  <c r="J34"/>
  <c i="1" r="AW95"/>
  <c i="2" r="F34"/>
  <c i="1" r="BA95"/>
  <c i="2" r="T136"/>
  <c r="T135"/>
  <c r="T134"/>
  <c r="T133"/>
  <c r="R136"/>
  <c r="R135"/>
  <c r="R134"/>
  <c r="R133"/>
  <c r="P136"/>
  <c r="P135"/>
  <c r="P134"/>
  <c r="P133"/>
  <c i="1" r="AU95"/>
  <c i="2" r="BK136"/>
  <c r="BK135"/>
  <c r="J135"/>
  <c r="BK134"/>
  <c r="J134"/>
  <c r="BK133"/>
  <c r="J133"/>
  <c r="J96"/>
  <c r="J30"/>
  <c i="1" r="AG95"/>
  <c i="2" r="J136"/>
  <c r="BE136"/>
  <c r="J33"/>
  <c i="1" r="AV95"/>
  <c i="2" r="F33"/>
  <c i="1" r="AZ95"/>
  <c i="2" r="J98"/>
  <c r="J97"/>
  <c r="F127"/>
  <c r="E125"/>
  <c r="F89"/>
  <c r="E87"/>
  <c r="J39"/>
  <c r="J24"/>
  <c r="E24"/>
  <c r="J130"/>
  <c r="J92"/>
  <c r="J23"/>
  <c r="J21"/>
  <c r="E21"/>
  <c r="J129"/>
  <c r="J91"/>
  <c r="J20"/>
  <c r="J18"/>
  <c r="E18"/>
  <c r="F130"/>
  <c r="F92"/>
  <c r="J17"/>
  <c r="J15"/>
  <c r="E15"/>
  <c r="F129"/>
  <c r="F91"/>
  <c r="J14"/>
  <c r="J12"/>
  <c r="J127"/>
  <c r="J89"/>
  <c r="E7"/>
  <c r="E123"/>
  <c r="E85"/>
  <c i="1"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95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<sst xmlns="http://schemas.openxmlformats.org/spreadsheetml/2006/main">
  <si>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</si>
  <si>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</si>
  <si>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</si>
  <si>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</si>
  <si>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</si>
  <si>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{41f1edc6-cd4b-4049-9f04-c09624e1587c}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</si>
  <si>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</si>
  <si>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</si>
  <si>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</si>
  <si>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</si>
  <si>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</si>
  <si>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</si>
  <si>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</si>
  <si>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</si>
  <si>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0509a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</si>
  <si>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</si>
  <si>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</si>
  <si>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Hydroizolace obvodových stěn budovy MŠ Požární 61/8, Ostrava - Heřmanice</t>
  </si>
  <si>
    <t>KSO:</t>
  </si>
  <si>
    <t>CC-CZ:</t>
  </si>
  <si>
    <t>Místo:</t>
  </si>
  <si>
    <t xml:space="preserve"> </t>
  </si>
  <si>
    <t>Datum:</t>
  </si>
  <si>
    <t>9.5.2019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</si>
  <si>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</si>
  <si>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</si>
  <si>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</si>
  <si>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</si>
  <si>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</si>
  <si>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</si>
  <si>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</si>
  <si>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</si>
  <si>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</si>
  <si>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</si>
  <si>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</si>
  <si>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</si>
  <si>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</si>
  <si>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</si>
  <si>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</si>
  <si>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</si>
  <si>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</si>
  <si>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</si>
  <si>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</si>
  <si>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</si>
  <si>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</si>
  <si>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</si>
  <si>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</si>
  <si>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</si>
  <si>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</si>
  <si>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</si>
  <si>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</si>
  <si>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</si>
  <si>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</si>
  <si>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</si>
  <si>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</si>
  <si>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</si>
  <si>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</si>
  <si>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</si>
  <si>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</si>
  <si>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</si>
  <si>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</si>
  <si>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</si>
  <si>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</si>
  <si>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</si>
  <si>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</si>
  <si>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</si>
  <si>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</si>
  <si>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</si>
  <si>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</si>
  <si>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</si>
  <si>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</si>
  <si>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</si>
  <si>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</si>
  <si>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</si>
  <si>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</si>
  <si>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</si>
  <si>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</si>
  <si>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</si>
  <si>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01a</t>
  </si>
  <si>
    <t>Izolace spodní stavby</t>
  </si>
  <si>
    <t>STA</t>
  </si>
  <si>
    <t>1</t>
  </si>
  <si>
    <t>{ef54def5-0b81-439f-a102-61cb9defe502}</t>
  </si>
  <si>
    <t>2</t>
  </si>
  <si>
    <t>KRYCÍ LIST SOUPISU PRACÍ</t>
  </si>
  <si>
    <t>Objekt:</t>
  </si>
  <si>
    <t>01a - Izolace spodní stavby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</si>
  <si>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</si>
  <si>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</si>
  <si>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</si>
  <si>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</si>
  <si>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</si>
  <si>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</si>
  <si>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</si>
  <si>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</si>
  <si>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</si>
  <si>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</si>
  <si>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</si>
  <si>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</si>
  <si>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</si>
  <si>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</si>
  <si>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</si>
  <si>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</si>
  <si>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</si>
  <si>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767 - Konstrukce zámečnické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</si>
  <si>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</si>
  <si>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</si>
  <si>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</si>
  <si>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</si>
  <si>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</si>
  <si>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</si>
  <si>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</si>
  <si>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</si>
  <si>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</si>
  <si>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</si>
  <si>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</si>
  <si>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</si>
  <si>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</si>
  <si>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</si>
  <si>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</si>
  <si>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</si>
  <si>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</si>
  <si>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</si>
  <si>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</si>
  <si>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</si>
  <si>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</si>
  <si>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</si>
  <si>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113106111</t>
  </si>
  <si>
    <t>Rozebrání dlažeb z mozaiky komunikací pro pěší ručně</t>
  </si>
  <si>
    <t>m2</t>
  </si>
  <si>
    <t>CS ÚRS 2019 01</t>
  </si>
  <si>
    <t>4</t>
  </si>
  <si>
    <t>56705968</t>
  </si>
  <si>
    <t>VV</t>
  </si>
  <si>
    <t>1,3*3,5</t>
  </si>
  <si>
    <t>113106121</t>
  </si>
  <si>
    <t>Rozebrání dlažeb z betonových nebo kamenných dlaždic komunikací pro pěší ručně</t>
  </si>
  <si>
    <t>485854097</t>
  </si>
  <si>
    <t>"zadní vstup"4,0*3,5</t>
  </si>
  <si>
    <t>"okap. chodník"(7,0+8,75+3,3+11,39+0,6)*0,3</t>
  </si>
  <si>
    <t>Součet</t>
  </si>
  <si>
    <t>3</t>
  </si>
  <si>
    <t>113107312</t>
  </si>
  <si>
    <t>Odstranění podkladu z kameniva těženého tl 200 mm strojně pl do 50 m2</t>
  </si>
  <si>
    <t>-939122754</t>
  </si>
  <si>
    <t>"pod asfalt"47+12</t>
  </si>
  <si>
    <t>"pod ŽB"31</t>
  </si>
  <si>
    <t>"mozaika+dlažba"(1,3*3,5)+(4,0*3,5)</t>
  </si>
  <si>
    <t>113107331</t>
  </si>
  <si>
    <t>Odstranění podkladu z betonu prostého tl 150 mm strojně pl do 50 m2</t>
  </si>
  <si>
    <t>-1102976884</t>
  </si>
  <si>
    <t>"beton pod asfalt"47+12</t>
  </si>
  <si>
    <t>"beton u branky"1,2*1,5</t>
  </si>
  <si>
    <t>5</t>
  </si>
  <si>
    <t>113107337</t>
  </si>
  <si>
    <t>Odstranění podkladu z betonu vyztuženého sítěmi tl 300 mm strojně pl do 50 m2</t>
  </si>
  <si>
    <t>1204918051</t>
  </si>
  <si>
    <t>6</t>
  </si>
  <si>
    <t>113107342</t>
  </si>
  <si>
    <t>Odstranění podkladu živičného tl 100 mm strojně pl do 50 m2</t>
  </si>
  <si>
    <t>508162464</t>
  </si>
  <si>
    <t>47+12</t>
  </si>
  <si>
    <t>7</t>
  </si>
  <si>
    <t>113201111</t>
  </si>
  <si>
    <t>Vytrhání obrub chodníkových ležatých</t>
  </si>
  <si>
    <t>m</t>
  </si>
  <si>
    <t>940830453</t>
  </si>
  <si>
    <t>1,3+3,5</t>
  </si>
  <si>
    <t>8</t>
  </si>
  <si>
    <t>113202111</t>
  </si>
  <si>
    <t>Vytrhání obrub krajníků obrubníků stojatých</t>
  </si>
  <si>
    <t>1377107233</t>
  </si>
  <si>
    <t>14+15+4+3,5</t>
  </si>
  <si>
    <t>9</t>
  </si>
  <si>
    <t>119003131</t>
  </si>
  <si>
    <t>Výstražná páska pro zabezpečení výkopu zřízení</t>
  </si>
  <si>
    <t>2121809843</t>
  </si>
  <si>
    <t>10</t>
  </si>
  <si>
    <t>119003132</t>
  </si>
  <si>
    <t>Výstražná páska pro zabezpečení výkopu odstranění</t>
  </si>
  <si>
    <t>-2045803416</t>
  </si>
  <si>
    <t>11</t>
  </si>
  <si>
    <t>132312101</t>
  </si>
  <si>
    <t>Hloubení rýh š do 600 mm ručním nebo pneum nářadím v soudržných horninách tř. 4</t>
  </si>
  <si>
    <t>m3</t>
  </si>
  <si>
    <t>1800334707</t>
  </si>
  <si>
    <t>"palisády"(2,0+2,1+5,6)*0,4*0,5</t>
  </si>
  <si>
    <t>12</t>
  </si>
  <si>
    <t>132312201</t>
  </si>
  <si>
    <t>Hloubení rýh š přes 600 do 2000 mm ručním nebo pneum nářadím v soudržných horninách tř. 4</t>
  </si>
  <si>
    <t>1896303782</t>
  </si>
  <si>
    <t>(7,0+7,32+11,39)*1,0*1,5</t>
  </si>
  <si>
    <t>(12,57+2,0+13,64)*1,0*(1,5-0,4)</t>
  </si>
  <si>
    <t>(12,25+2,25)*1,0*1,0</t>
  </si>
  <si>
    <t>13</t>
  </si>
  <si>
    <t>151101101</t>
  </si>
  <si>
    <t>Zřízení příložného pažení a rozepření stěn rýh hl do 2 m</t>
  </si>
  <si>
    <t>-1991396694</t>
  </si>
  <si>
    <t>(19,57+2,0+13,64+7,32+11,39)*1,5</t>
  </si>
  <si>
    <t>(12,25+2,25)*1,0</t>
  </si>
  <si>
    <t>14</t>
  </si>
  <si>
    <t>151101111</t>
  </si>
  <si>
    <t>Odstranění příložného pažení a rozepření stěn rýh hl do 2 m</t>
  </si>
  <si>
    <t>-1596266289</t>
  </si>
  <si>
    <t>161101101</t>
  </si>
  <si>
    <t>Svislé přemístění výkopku z horniny tř. 1 až 4 hl výkopu do 2,5 m</t>
  </si>
  <si>
    <t>1678611621</t>
  </si>
  <si>
    <t>16</t>
  </si>
  <si>
    <t>162201102</t>
  </si>
  <si>
    <t>Vodorovné přemístění do 50 m výkopku/sypaniny z horniny tř. 1 až 4</t>
  </si>
  <si>
    <t>-297794489</t>
  </si>
  <si>
    <t>84,096+1,94</t>
  </si>
  <si>
    <t>17</t>
  </si>
  <si>
    <t>162701105</t>
  </si>
  <si>
    <t>Vodorovné přemístění do 10000 m výkopku/sypaniny z horniny tř. 1 až 4</t>
  </si>
  <si>
    <t>-1061127297</t>
  </si>
  <si>
    <t>18</t>
  </si>
  <si>
    <t>167101101</t>
  </si>
  <si>
    <t>Nakládání výkopku z hornin tř. 1 až 4 do 100 m3</t>
  </si>
  <si>
    <t>-1215796322</t>
  </si>
  <si>
    <t>19</t>
  </si>
  <si>
    <t>171201211</t>
  </si>
  <si>
    <t>Poplatek za uložení stavebního odpadu - zeminy a kameniva na skládce</t>
  </si>
  <si>
    <t>t</t>
  </si>
  <si>
    <t>319192186</t>
  </si>
  <si>
    <t>86,036*1,8 'Přepočtené koeficientem množství</t>
  </si>
  <si>
    <t>20</t>
  </si>
  <si>
    <t>174101101</t>
  </si>
  <si>
    <t>Zásyp jam, šachet rýh nebo kolem objektů sypaninou se zhutněním</t>
  </si>
  <si>
    <t>2021098214</t>
  </si>
  <si>
    <t>84,096-12,33</t>
  </si>
  <si>
    <t>M</t>
  </si>
  <si>
    <t>58337344</t>
  </si>
  <si>
    <t>štěrkopísek (struska)</t>
  </si>
  <si>
    <t>1675871332</t>
  </si>
  <si>
    <t>71,766*1,8 'Přepočtené koeficientem množství</t>
  </si>
  <si>
    <t>22</t>
  </si>
  <si>
    <t>181301102</t>
  </si>
  <si>
    <t>Rozprostření ornice tl vrstvy do 150 mm pl do 500 m2 v rovině nebo ve svahu do 1:5</t>
  </si>
  <si>
    <t>-668676620</t>
  </si>
  <si>
    <t>(7,0+19,5+11,5)*1,0</t>
  </si>
  <si>
    <t>23</t>
  </si>
  <si>
    <t>181411131</t>
  </si>
  <si>
    <t>Založení parkového trávníku výsevem plochy do 1000 m2 v rovině a ve svahu do 1:5</t>
  </si>
  <si>
    <t>9354177</t>
  </si>
  <si>
    <t>24</t>
  </si>
  <si>
    <t>00572410</t>
  </si>
  <si>
    <t>osivo směs travní parková</t>
  </si>
  <si>
    <t>kg</t>
  </si>
  <si>
    <t>496602644</t>
  </si>
  <si>
    <t>38*0,025 'Přepočtené koeficientem množství</t>
  </si>
  <si>
    <t>25</t>
  </si>
  <si>
    <t>181951102</t>
  </si>
  <si>
    <t>Úprava pláně v hornině tř. 1 až 4 se zhutněním</t>
  </si>
  <si>
    <t>443233901</t>
  </si>
  <si>
    <t>68,42*1,0</t>
  </si>
  <si>
    <t>26</t>
  </si>
  <si>
    <t>19999</t>
  </si>
  <si>
    <t>Vytýčení příp. stávajicích inž. sítí, vlastní vytyčení chodníků</t>
  </si>
  <si>
    <t>kpl</t>
  </si>
  <si>
    <t>-1500360738</t>
  </si>
  <si>
    <t>Zakládání</t>
  </si>
  <si>
    <t>27</t>
  </si>
  <si>
    <t>211531111</t>
  </si>
  <si>
    <t>Výplň odvodňovacích žeber nebo trativodů kamenivem hrubým drceným frakce 16 až 63 mm</t>
  </si>
  <si>
    <t>290435012</t>
  </si>
  <si>
    <t>68,5*0,6*0,3</t>
  </si>
  <si>
    <t>28</t>
  </si>
  <si>
    <t>211971110</t>
  </si>
  <si>
    <t>Zřízení opláštění žeber nebo trativodů geotextilií v rýze nebo zářezu sklonu do 1:2</t>
  </si>
  <si>
    <t>1408897734</t>
  </si>
  <si>
    <t>68,5*1,0</t>
  </si>
  <si>
    <t>29</t>
  </si>
  <si>
    <t>69311199</t>
  </si>
  <si>
    <t xml:space="preserve">geotextilie netkaná separační, ochranná, filtrační, drenážní  PES(70%)+PP(30%) 300g/m2</t>
  </si>
  <si>
    <t>340789831</t>
  </si>
  <si>
    <t>68,5*(1+1,5)</t>
  </si>
  <si>
    <t>171,25*1,02 'Přepočtené koeficientem množství</t>
  </si>
  <si>
    <t>30</t>
  </si>
  <si>
    <t>212752212</t>
  </si>
  <si>
    <t>Trativod z drenážních trubek plastových flexibilních D do 100 mm včetně lože otevřený výkop</t>
  </si>
  <si>
    <t>735066349</t>
  </si>
  <si>
    <t>31</t>
  </si>
  <si>
    <t>213311131</t>
  </si>
  <si>
    <t>Polštáře zhutněné pod základy z kameniva drceného frakce 0 až 4 mm</t>
  </si>
  <si>
    <t>1085395874</t>
  </si>
  <si>
    <t>"pod palisády"(1,8+2,1+5,6+0,3+5,6)*0,4*0,15</t>
  </si>
  <si>
    <t>Svislé a kompletní konstrukce</t>
  </si>
  <si>
    <t>32</t>
  </si>
  <si>
    <t>319201321</t>
  </si>
  <si>
    <t>Vyrovnání nerovného povrchu zdiva tl do 30 mm maltou</t>
  </si>
  <si>
    <t>594461091</t>
  </si>
  <si>
    <t>(19,57+13,64+7,32+11,39)*1,5</t>
  </si>
  <si>
    <t>33</t>
  </si>
  <si>
    <t>338171113</t>
  </si>
  <si>
    <t>Osazování sloupků a vzpěr plotových ocelových v do 2,00 m se zabetonováním (sloupek původní)</t>
  </si>
  <si>
    <t>kus</t>
  </si>
  <si>
    <t>-1074631480</t>
  </si>
  <si>
    <t>"brána+branka"1+1</t>
  </si>
  <si>
    <t>34</t>
  </si>
  <si>
    <t>339921132</t>
  </si>
  <si>
    <t>Osazování betonových palisád do betonového základu v řadě výšky prvku přes 0,5 do 1 m</t>
  </si>
  <si>
    <t>-1867631088</t>
  </si>
  <si>
    <t>2,7+2,7</t>
  </si>
  <si>
    <t>35</t>
  </si>
  <si>
    <t>591</t>
  </si>
  <si>
    <t>palisáda betonová KADENT 800x180x120 mm, barva karamel</t>
  </si>
  <si>
    <t>779686583</t>
  </si>
  <si>
    <t>(2,7+2,7)/0,18*1,01</t>
  </si>
  <si>
    <t>36</t>
  </si>
  <si>
    <t>339921133</t>
  </si>
  <si>
    <t>Osazování betonových palisád do betonového základu v řadě výšky prvku přes 1 do 1,5 m</t>
  </si>
  <si>
    <t>-1903773687</t>
  </si>
  <si>
    <t>1,8+2,1+2,9+0,38+2,9</t>
  </si>
  <si>
    <t>37</t>
  </si>
  <si>
    <t>59</t>
  </si>
  <si>
    <t>palisáda betonová KADENT 1200x180x120 mm, barva karamel</t>
  </si>
  <si>
    <t>647718251</t>
  </si>
  <si>
    <t>(1,8+2,1+2,9+2,9+0,38)/0,18*1,01</t>
  </si>
  <si>
    <t>Komunikace pozemní</t>
  </si>
  <si>
    <t>38</t>
  </si>
  <si>
    <t>564231111</t>
  </si>
  <si>
    <t>Podklad nebo podsyp ze štěrkopísku ŠP tl 100 mm</t>
  </si>
  <si>
    <t>452484852</t>
  </si>
  <si>
    <t>"okap. chodník"(8,75+3,3+12,2+7,0)*0,4</t>
  </si>
  <si>
    <t>39</t>
  </si>
  <si>
    <t>564861111</t>
  </si>
  <si>
    <t>Podklad ze štěrkodrtě ŠD tl 200 mm</t>
  </si>
  <si>
    <t>978646769</t>
  </si>
  <si>
    <t>4,0*3,5</t>
  </si>
  <si>
    <t>40</t>
  </si>
  <si>
    <t>564871113</t>
  </si>
  <si>
    <t>Podklad ze štěrkodrtě ŠD tl. 270 mm</t>
  </si>
  <si>
    <t>-219804585</t>
  </si>
  <si>
    <t>50+43</t>
  </si>
  <si>
    <t>41</t>
  </si>
  <si>
    <t>596211110</t>
  </si>
  <si>
    <t>Kladení zámkové dlažby komunikací pro pěší tl 60 mm skupiny A pl do 50 m2</t>
  </si>
  <si>
    <t>1825566611</t>
  </si>
  <si>
    <t>42</t>
  </si>
  <si>
    <t>BET.KA6C01</t>
  </si>
  <si>
    <t>dlažba BEST-KARO 20x20x6 cm přírodní</t>
  </si>
  <si>
    <t>-1575070204</t>
  </si>
  <si>
    <t>31,05*1,01 'Přepočtené koeficientem množství</t>
  </si>
  <si>
    <t>43</t>
  </si>
  <si>
    <t>1910688858</t>
  </si>
  <si>
    <t>"rampa"2,0*2,1+5,6*1,5</t>
  </si>
  <si>
    <t>44</t>
  </si>
  <si>
    <t>BET.K06C02</t>
  </si>
  <si>
    <t>dlažba BEST-KLASIKO 20 x 10 x 6 cm barevná - karamel</t>
  </si>
  <si>
    <t>1359146809</t>
  </si>
  <si>
    <t>12,6*1,01 'Přepočtené koeficientem množství</t>
  </si>
  <si>
    <t>45</t>
  </si>
  <si>
    <t>596212211</t>
  </si>
  <si>
    <t>Kladení zámkové dlažby pozemních komunikací tl 80 mm skupiny A pl do 100 m2</t>
  </si>
  <si>
    <t>1791347070</t>
  </si>
  <si>
    <t>"rampa"-12,6</t>
  </si>
  <si>
    <t>46</t>
  </si>
  <si>
    <t>BET.KA8C01</t>
  </si>
  <si>
    <t>dlažba BEST-KARO 20x20x8 cm přírodní</t>
  </si>
  <si>
    <t>1316344737</t>
  </si>
  <si>
    <t>80,4*1,01 'Přepočtené koeficientem množství</t>
  </si>
  <si>
    <t>Úpravy povrchů, podlahy a osazování výplní</t>
  </si>
  <si>
    <t>47</t>
  </si>
  <si>
    <t>629995101</t>
  </si>
  <si>
    <t>Očištění vnějších ploch tlakovou vodou</t>
  </si>
  <si>
    <t>816064176</t>
  </si>
  <si>
    <t>48</t>
  </si>
  <si>
    <t>635111215</t>
  </si>
  <si>
    <t>Násyp pod podlahy ze štěrkopísku se zhutněním</t>
  </si>
  <si>
    <t>-2106269425</t>
  </si>
  <si>
    <t>"rampa"2,1*2,0*0,6</t>
  </si>
  <si>
    <t>(5,6*0,6)/2*1,5</t>
  </si>
  <si>
    <t>Ostatní konstrukce a práce, bourání</t>
  </si>
  <si>
    <t>49</t>
  </si>
  <si>
    <t>916231213</t>
  </si>
  <si>
    <t>Osazení chodníkového obrubníku betonového stojatého s boční opěrou do lože z betonu prostého</t>
  </si>
  <si>
    <t>2062122420</t>
  </si>
  <si>
    <t>"Pojízdná plocha"14+15+3</t>
  </si>
  <si>
    <t>"pochůzí plocha"3,5+4+3,5+1,3</t>
  </si>
  <si>
    <t>"u rampy"1,5</t>
  </si>
  <si>
    <t>50</t>
  </si>
  <si>
    <t>59217017</t>
  </si>
  <si>
    <t>obrubník betonový chodníkový 1000x100x250mm</t>
  </si>
  <si>
    <t>87863791</t>
  </si>
  <si>
    <t>3,5+4+3,5+1,3+1,5</t>
  </si>
  <si>
    <t>13,8*1,01 'Přepočtené koeficientem množství</t>
  </si>
  <si>
    <t>51</t>
  </si>
  <si>
    <t>59217023</t>
  </si>
  <si>
    <t>obrubník betonový chodníkový 1000x150x250mm</t>
  </si>
  <si>
    <t>-1362878257</t>
  </si>
  <si>
    <t>14+15+3</t>
  </si>
  <si>
    <t>32*1,01 'Přepočtené koeficientem množství</t>
  </si>
  <si>
    <t>52</t>
  </si>
  <si>
    <t>916331112</t>
  </si>
  <si>
    <t>Osazení zahradního obrubníku betonového do lože z betonu s boční opěrou</t>
  </si>
  <si>
    <t>1265286977</t>
  </si>
  <si>
    <t>"okap. chodník"8,75*3,7+12,4+7,4</t>
  </si>
  <si>
    <t>53</t>
  </si>
  <si>
    <t>59217002</t>
  </si>
  <si>
    <t>obrubník betonový zahradní šedý 1000x50x200mm</t>
  </si>
  <si>
    <t>-1185813784</t>
  </si>
  <si>
    <t>52,175*1,01 'Přepočtené koeficientem množství</t>
  </si>
  <si>
    <t>54</t>
  </si>
  <si>
    <t>961044111</t>
  </si>
  <si>
    <t>Bourání základů z betonu prostého</t>
  </si>
  <si>
    <t>2012347195</t>
  </si>
  <si>
    <t>"pod brankou"1,0*0,25*0,6</t>
  </si>
  <si>
    <t>55</t>
  </si>
  <si>
    <t>965043431</t>
  </si>
  <si>
    <t>Bourání podkladů pod dlažby betonových s potěrem nebo teracem tl do 150 mm pl do 4 m2</t>
  </si>
  <si>
    <t>1293443709</t>
  </si>
  <si>
    <t>"schodiště"2,2*0,45*0,15</t>
  </si>
  <si>
    <t>(2,7*0,45*0,15)+(2,2*0,15*0,15)</t>
  </si>
  <si>
    <t>(3,3*0,9*0,15)+(2,2*0,15*0,15)</t>
  </si>
  <si>
    <t>56</t>
  </si>
  <si>
    <t>965049112</t>
  </si>
  <si>
    <t>Příplatek k bourání betonových mazanin za bourání mazanin se svařovanou sítí tl přes 100 mm</t>
  </si>
  <si>
    <t>15693217</t>
  </si>
  <si>
    <t>57</t>
  </si>
  <si>
    <t>966071711</t>
  </si>
  <si>
    <t>Bourání sloupků a vzpěr plotových ocelových do 2,5 m zabetonovaných</t>
  </si>
  <si>
    <t>-789053666</t>
  </si>
  <si>
    <t>58</t>
  </si>
  <si>
    <t>985131311</t>
  </si>
  <si>
    <t>Ruční dočištění ploch stěn, rubu kleneb a podlah ocelových kartáči</t>
  </si>
  <si>
    <t>1290905980</t>
  </si>
  <si>
    <t>988</t>
  </si>
  <si>
    <t>Napojení drenáže do šachtice</t>
  </si>
  <si>
    <t>-2128029100</t>
  </si>
  <si>
    <t>997</t>
  </si>
  <si>
    <t>Přesun sutě</t>
  </si>
  <si>
    <t>60</t>
  </si>
  <si>
    <t>997221551</t>
  </si>
  <si>
    <t>Vodorovná doprava suti ze sypkých materiálů do 1 km</t>
  </si>
  <si>
    <t>-1035934898</t>
  </si>
  <si>
    <t>61</t>
  </si>
  <si>
    <t>997221559</t>
  </si>
  <si>
    <t>Příplatek ZKD 1 km u vodorovné dopravy suti ze sypkých materiálů</t>
  </si>
  <si>
    <t>207634746</t>
  </si>
  <si>
    <t>32,565*9 'Přepočtené koeficientem množství</t>
  </si>
  <si>
    <t>62</t>
  </si>
  <si>
    <t>997221561</t>
  </si>
  <si>
    <t>Vodorovná doprava suti z kusových materiálů do 1 km</t>
  </si>
  <si>
    <t>-377032471</t>
  </si>
  <si>
    <t>1,279+5,945+19,76+12,98+1,104+7,483+0,131+0,233</t>
  </si>
  <si>
    <t>63</t>
  </si>
  <si>
    <t>997221569</t>
  </si>
  <si>
    <t>Příplatek ZKD 1 km u vodorovné dopravy suti z kusových materiálů</t>
  </si>
  <si>
    <t>2115324509</t>
  </si>
  <si>
    <t>48,915*9 'Přepočtené koeficientem množství</t>
  </si>
  <si>
    <t>64</t>
  </si>
  <si>
    <t>997221571</t>
  </si>
  <si>
    <t>Vodorovná doprava vybouraných hmot do 1 km</t>
  </si>
  <si>
    <t>483693217</t>
  </si>
  <si>
    <t>19,53+0,3+1,927+0,025</t>
  </si>
  <si>
    <t>65</t>
  </si>
  <si>
    <t>997221579</t>
  </si>
  <si>
    <t>Příplatek ZKD 1 km u vodorovné dopravy vybouraných hmot</t>
  </si>
  <si>
    <t>-1471367072</t>
  </si>
  <si>
    <t>21,782*9 'Přepočtené koeficientem množství</t>
  </si>
  <si>
    <t>66</t>
  </si>
  <si>
    <t>997221611</t>
  </si>
  <si>
    <t>Nakládání suti na dopravní prostředky pro vodorovnou dopravu</t>
  </si>
  <si>
    <t>733211099</t>
  </si>
  <si>
    <t>32,565+48,915</t>
  </si>
  <si>
    <t>67</t>
  </si>
  <si>
    <t>997221612</t>
  </si>
  <si>
    <t>Nakládání vybouraných hmot na dopravní prostředky pro vodorovnou dopravu</t>
  </si>
  <si>
    <t>1566627036</t>
  </si>
  <si>
    <t>68</t>
  </si>
  <si>
    <t>997013807</t>
  </si>
  <si>
    <t>Poplatek za uložení na skládce (skládkovné) stavebního odpadu keramického kód odpadu 170 103</t>
  </si>
  <si>
    <t>-1360022218</t>
  </si>
  <si>
    <t>69</t>
  </si>
  <si>
    <t>997221815</t>
  </si>
  <si>
    <t>Poplatek za uložení na skládce (skládkovné) stavebního odpadu betonového kód odpadu 170 101</t>
  </si>
  <si>
    <t>1241318360</t>
  </si>
  <si>
    <t>70</t>
  </si>
  <si>
    <t>997221825</t>
  </si>
  <si>
    <t>Poplatek za uložení na skládce (skládkovné) stavebního odpadu železobetonového kód odpadu 170 101</t>
  </si>
  <si>
    <t>2114560721</t>
  </si>
  <si>
    <t>71</t>
  </si>
  <si>
    <t>997221855</t>
  </si>
  <si>
    <t>Poplatek za uložení na skládce (skládkovné) zeminy a kameniva kód odpadu 170 504</t>
  </si>
  <si>
    <t>2059287464</t>
  </si>
  <si>
    <t>998</t>
  </si>
  <si>
    <t>Přesun hmot</t>
  </si>
  <si>
    <t>72</t>
  </si>
  <si>
    <t>998011001</t>
  </si>
  <si>
    <t>Přesun hmot pro budovy zděné v do 6 m</t>
  </si>
  <si>
    <t>-1960605497</t>
  </si>
  <si>
    <t>PSV</t>
  </si>
  <si>
    <t>Práce a dodávky PSV</t>
  </si>
  <si>
    <t>711</t>
  </si>
  <si>
    <t>Izolace proti vodě, vlhkosti a plynům</t>
  </si>
  <si>
    <t>73</t>
  </si>
  <si>
    <t>711112001</t>
  </si>
  <si>
    <t>Provedení izolace proti zemní vlhkosti svislé za studena nátěrem penetračním</t>
  </si>
  <si>
    <t>1520556373</t>
  </si>
  <si>
    <t>74</t>
  </si>
  <si>
    <t>11163150</t>
  </si>
  <si>
    <t>lak penetrační asfaltový</t>
  </si>
  <si>
    <t>-245875084</t>
  </si>
  <si>
    <t>92,38*0,00035 'Přepočtené koeficientem množství</t>
  </si>
  <si>
    <t>75</t>
  </si>
  <si>
    <t>711142559</t>
  </si>
  <si>
    <t>Provedení izolace proti zemní vlhkosti pásy přitavením svislé NAIP</t>
  </si>
  <si>
    <t>-2010990094</t>
  </si>
  <si>
    <t>76</t>
  </si>
  <si>
    <t>62855001</t>
  </si>
  <si>
    <t xml:space="preserve">pás asfaltový natavitelný modifikovaný SBS tl 4,0mm </t>
  </si>
  <si>
    <t>-1593951188</t>
  </si>
  <si>
    <t>92,38*1,2 'Přepočtené koeficientem množství</t>
  </si>
  <si>
    <t>77</t>
  </si>
  <si>
    <t>711161212.TSS</t>
  </si>
  <si>
    <t>Izolace proti zemní vlhkosti nopovou fólií svislá, nopek v 8,0 mm, tl 0,45 mm TECHNODREN typ 0815 Z1</t>
  </si>
  <si>
    <t>-1933965960</t>
  </si>
  <si>
    <t>78</t>
  </si>
  <si>
    <t>711161384.TSS</t>
  </si>
  <si>
    <t>Izolace proti zemní vlhkosti nopovou fólií ukončení provětrávací lištou TECHNODREN</t>
  </si>
  <si>
    <t>-201321027</t>
  </si>
  <si>
    <t>19,57+2,0+13,64+7,32+11,39</t>
  </si>
  <si>
    <t>12,25+2,25</t>
  </si>
  <si>
    <t>79</t>
  </si>
  <si>
    <t>998711201</t>
  </si>
  <si>
    <t>Přesun hmot procentní pro izolace proti vodě, vlhkosti a plynům v objektech v do 6 m</t>
  </si>
  <si>
    <t>%</t>
  </si>
  <si>
    <t>-1272791409</t>
  </si>
  <si>
    <t>721</t>
  </si>
  <si>
    <t>Zdravotechnika - vnitřní kanalizace</t>
  </si>
  <si>
    <t>80</t>
  </si>
  <si>
    <t>721171916</t>
  </si>
  <si>
    <t>Potrubí z PP propojení potrubí DN 125</t>
  </si>
  <si>
    <t>1676050070</t>
  </si>
  <si>
    <t>81</t>
  </si>
  <si>
    <t>721242116</t>
  </si>
  <si>
    <t>Lapač střešních splavenin z PP s kulovým kloubem na odtoku DN 125</t>
  </si>
  <si>
    <t>-1815080686</t>
  </si>
  <si>
    <t>82</t>
  </si>
  <si>
    <t>721242804</t>
  </si>
  <si>
    <t>Demontáž lapače střešních splavenin DN 125</t>
  </si>
  <si>
    <t>1889557878</t>
  </si>
  <si>
    <t>83</t>
  </si>
  <si>
    <t>998721201</t>
  </si>
  <si>
    <t>Přesun hmot procentní pro vnitřní kanalizace v objektech v do 6 m</t>
  </si>
  <si>
    <t>-688696262</t>
  </si>
  <si>
    <t>767</t>
  </si>
  <si>
    <t>Konstrukce zámečnické</t>
  </si>
  <si>
    <t>84</t>
  </si>
  <si>
    <t>76704</t>
  </si>
  <si>
    <t>Ztažení základových konst. pomocí ocel. výztuže profil 25 (ve dvou řadách) do cementové malty, vysekání drážky, osazení výztuže do cem. malty, spoje svařované</t>
  </si>
  <si>
    <t>bm</t>
  </si>
  <si>
    <t>-1287014644</t>
  </si>
  <si>
    <t>85</t>
  </si>
  <si>
    <t>767220110</t>
  </si>
  <si>
    <t xml:space="preserve">Montáž zábradlí schodišťového hmotnosti do 15 kg z trubek </t>
  </si>
  <si>
    <t>300807887</t>
  </si>
  <si>
    <t>1,8+2,1+5,65+5,65+0,3</t>
  </si>
  <si>
    <t>86</t>
  </si>
  <si>
    <t>140</t>
  </si>
  <si>
    <t>zábradlí z ocelových trubek hladkých profil 51/2,9 mm, vč. nátěru</t>
  </si>
  <si>
    <t>853914608</t>
  </si>
  <si>
    <t>"sloupky"0,9*9*3,44*1,1</t>
  </si>
  <si>
    <t>"zábradlí"(1,8+2,1+5,65+0,3+5,66)*3*3,44*1,1</t>
  </si>
  <si>
    <t>"plotny 18x12*0,6 cm"0,18*0,12*9*47,1*1,1</t>
  </si>
  <si>
    <t>Práce a dodávky M</t>
  </si>
  <si>
    <t>21-M</t>
  </si>
  <si>
    <t>Elektromontáže</t>
  </si>
  <si>
    <t>87</t>
  </si>
  <si>
    <t>210220020</t>
  </si>
  <si>
    <t>Montáž uzemňovacího vedení vodičů FeZn pomocí svorek v zemi páskou do 120 mm2 ve městské zástavbě</t>
  </si>
  <si>
    <t>1497929655</t>
  </si>
  <si>
    <t>88</t>
  </si>
  <si>
    <t>35442062</t>
  </si>
  <si>
    <t>pás zemnící 30x4mm FeZn</t>
  </si>
  <si>
    <t>128</t>
  </si>
  <si>
    <t>430903357</t>
  </si>
  <si>
    <t>70*0,95 'Přepočtené koeficientem množství</t>
  </si>
  <si>
    <t>89</t>
  </si>
  <si>
    <t>210220101</t>
  </si>
  <si>
    <t>Montáž hromosvodného vedení svodových vodičů vč. podpěr průměru do 10 mm</t>
  </si>
  <si>
    <t>638202076</t>
  </si>
  <si>
    <t>90</t>
  </si>
  <si>
    <t>35441073</t>
  </si>
  <si>
    <t>drát D 10mm FeZn</t>
  </si>
  <si>
    <t>1264119477</t>
  </si>
  <si>
    <t>20*0,62 'Přepočtené koeficientem množství</t>
  </si>
  <si>
    <t>91</t>
  </si>
  <si>
    <t>210220301</t>
  </si>
  <si>
    <t>Montáž svorek hromosvodných se 2 šrouby</t>
  </si>
  <si>
    <t>-374402872</t>
  </si>
  <si>
    <t>92</t>
  </si>
  <si>
    <t>35431160</t>
  </si>
  <si>
    <t xml:space="preserve">svorka univerzální </t>
  </si>
  <si>
    <t>-1600145067</t>
  </si>
  <si>
    <t>93</t>
  </si>
  <si>
    <t>210220401</t>
  </si>
  <si>
    <t>Montáž vedení hromosvodné - štítků k označení svodů</t>
  </si>
  <si>
    <t>-609788403</t>
  </si>
  <si>
    <t>94</t>
  </si>
  <si>
    <t>73534530</t>
  </si>
  <si>
    <t xml:space="preserve">tabulka bezpečnostní s tiskem </t>
  </si>
  <si>
    <t>732235502</t>
  </si>
  <si>
    <t>VRN</t>
  </si>
  <si>
    <t>Vedlejší rozpočtové náklady</t>
  </si>
  <si>
    <t>VRN3</t>
  </si>
  <si>
    <t>Zařízení staveniště</t>
  </si>
  <si>
    <t>95</t>
  </si>
  <si>
    <t>032002000</t>
  </si>
  <si>
    <t>1024</t>
  </si>
  <si>
    <t>-2083704122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</si>
</sst>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23" fillId="0" borderId="0" xfId="0" applyNumberFormat="1" applyFont="1" applyAlignment="1" applyProtection="1"/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ht="36.96" customHeight="1">
      <c r="AR2"/>
      <c r="BS2" s="15" t="s">
        <v>6</v>
      </c>
      <c r="BT2" s="15" t="s">
        <v>7</v>
      </c>
    </row>
    <row r="3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ht="18.48" customHeight="1">
      <c r="B11" s="19"/>
      <c r="C11" s="20"/>
      <c r="D11" s="20"/>
      <c r="E11" s="25" t="s">
        <v>21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26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ht="12" customHeight="1">
      <c r="B13" s="19"/>
      <c r="C13" s="20"/>
      <c r="D13" s="30" t="s">
        <v>27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28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28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26</v>
      </c>
      <c r="AL14" s="20"/>
      <c r="AM14" s="20"/>
      <c r="AN14" s="32" t="s">
        <v>28</v>
      </c>
      <c r="AO14" s="20"/>
      <c r="AP14" s="20"/>
      <c r="AQ14" s="20"/>
      <c r="AR14" s="18"/>
      <c r="BE14" s="29"/>
      <c r="BS14" s="15" t="s">
        <v>6</v>
      </c>
    </row>
    <row r="15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ht="12" customHeight="1">
      <c r="B16" s="19"/>
      <c r="C16" s="20"/>
      <c r="D16" s="30" t="s">
        <v>29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26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30</v>
      </c>
    </row>
    <row r="18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ht="12" customHeight="1">
      <c r="B19" s="19"/>
      <c r="C19" s="20"/>
      <c r="D19" s="30" t="s">
        <v>31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ht="18.48" customHeight="1">
      <c r="B20" s="19"/>
      <c r="C20" s="20"/>
      <c r="D20" s="20"/>
      <c r="E20" s="25" t="s">
        <v>21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26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30</v>
      </c>
    </row>
    <row r="2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ht="12" customHeight="1">
      <c r="B22" s="19"/>
      <c r="C22" s="20"/>
      <c r="D22" s="30" t="s">
        <v>32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1" customFormat="1" ht="25.92" customHeight="1">
      <c r="B26" s="36"/>
      <c r="C26" s="37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9"/>
    </row>
    <row r="27" s="1" customFormat="1" ht="6.96" customHeight="1"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9"/>
    </row>
    <row r="28" s="1" customForma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34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35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36</v>
      </c>
      <c r="AL28" s="42"/>
      <c r="AM28" s="42"/>
      <c r="AN28" s="42"/>
      <c r="AO28" s="42"/>
      <c r="AP28" s="37"/>
      <c r="AQ28" s="37"/>
      <c r="AR28" s="41"/>
      <c r="BE28" s="29"/>
    </row>
    <row r="29" s="2" customFormat="1" ht="14.4" customHeight="1">
      <c r="B29" s="43"/>
      <c r="C29" s="44"/>
      <c r="D29" s="30" t="s">
        <v>37</v>
      </c>
      <c r="E29" s="44"/>
      <c r="F29" s="30" t="s">
        <v>38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2" customFormat="1" ht="14.4" customHeight="1">
      <c r="B30" s="43"/>
      <c r="C30" s="44"/>
      <c r="D30" s="44"/>
      <c r="E30" s="44"/>
      <c r="F30" s="30" t="s">
        <v>39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2" customFormat="1" ht="14.4" customHeight="1">
      <c r="B31" s="43"/>
      <c r="C31" s="44"/>
      <c r="D31" s="44"/>
      <c r="E31" s="44"/>
      <c r="F31" s="30" t="s">
        <v>40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2" customFormat="1" ht="14.4" customHeight="1">
      <c r="B32" s="43"/>
      <c r="C32" s="44"/>
      <c r="D32" s="44"/>
      <c r="E32" s="44"/>
      <c r="F32" s="30" t="s">
        <v>41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2" customFormat="1" ht="14.4" customHeight="1">
      <c r="B33" s="43"/>
      <c r="C33" s="44"/>
      <c r="D33" s="44"/>
      <c r="E33" s="44"/>
      <c r="F33" s="30" t="s">
        <v>42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1" customFormat="1" ht="6.96" customHeight="1"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9"/>
    </row>
    <row r="35" s="1" customFormat="1" ht="25.92" customHeight="1">
      <c r="B35" s="36"/>
      <c r="C35" s="49"/>
      <c r="D35" s="50" t="s">
        <v>43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44</v>
      </c>
      <c r="U35" s="51"/>
      <c r="V35" s="51"/>
      <c r="W35" s="51"/>
      <c r="X35" s="53" t="s">
        <v>45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</row>
    <row r="36" s="1" customFormat="1" ht="6.96" customHeight="1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="1" customFormat="1" ht="14.4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1" customFormat="1" ht="14.4" customHeight="1">
      <c r="B49" s="36"/>
      <c r="C49" s="37"/>
      <c r="D49" s="56" t="s">
        <v>46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47</v>
      </c>
      <c r="AI49" s="57"/>
      <c r="AJ49" s="57"/>
      <c r="AK49" s="57"/>
      <c r="AL49" s="57"/>
      <c r="AM49" s="57"/>
      <c r="AN49" s="57"/>
      <c r="AO49" s="57"/>
      <c r="AP49" s="37"/>
      <c r="AQ49" s="37"/>
      <c r="AR49" s="4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1" customFormat="1">
      <c r="B60" s="36"/>
      <c r="C60" s="37"/>
      <c r="D60" s="58" t="s">
        <v>48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8" t="s">
        <v>49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8" t="s">
        <v>48</v>
      </c>
      <c r="AI60" s="39"/>
      <c r="AJ60" s="39"/>
      <c r="AK60" s="39"/>
      <c r="AL60" s="39"/>
      <c r="AM60" s="58" t="s">
        <v>49</v>
      </c>
      <c r="AN60" s="39"/>
      <c r="AO60" s="39"/>
      <c r="AP60" s="37"/>
      <c r="AQ60" s="37"/>
      <c r="AR60" s="41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1" customFormat="1">
      <c r="B64" s="36"/>
      <c r="C64" s="37"/>
      <c r="D64" s="56" t="s">
        <v>50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6" t="s">
        <v>51</v>
      </c>
      <c r="AI64" s="57"/>
      <c r="AJ64" s="57"/>
      <c r="AK64" s="57"/>
      <c r="AL64" s="57"/>
      <c r="AM64" s="57"/>
      <c r="AN64" s="57"/>
      <c r="AO64" s="57"/>
      <c r="AP64" s="37"/>
      <c r="AQ64" s="37"/>
      <c r="AR64" s="41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1" customFormat="1">
      <c r="B75" s="36"/>
      <c r="C75" s="37"/>
      <c r="D75" s="58" t="s">
        <v>48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8" t="s">
        <v>49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8" t="s">
        <v>48</v>
      </c>
      <c r="AI75" s="39"/>
      <c r="AJ75" s="39"/>
      <c r="AK75" s="39"/>
      <c r="AL75" s="39"/>
      <c r="AM75" s="58" t="s">
        <v>49</v>
      </c>
      <c r="AN75" s="39"/>
      <c r="AO75" s="39"/>
      <c r="AP75" s="37"/>
      <c r="AQ75" s="37"/>
      <c r="AR75" s="41"/>
    </row>
    <row r="76" s="1" customFormat="1"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</row>
    <row r="77" s="1" customFormat="1" ht="6.96" customHeight="1"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41"/>
    </row>
    <row r="81" s="1" customFormat="1" ht="6.96" customHeight="1"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41"/>
    </row>
    <row r="82" s="1" customFormat="1" ht="24.96" customHeight="1">
      <c r="B82" s="36"/>
      <c r="C82" s="21" t="s">
        <v>52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</row>
    <row r="83" s="1" customFormat="1" ht="6.96" customHeight="1"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</row>
    <row r="84" s="3" customFormat="1" ht="12" customHeight="1">
      <c r="B84" s="63"/>
      <c r="C84" s="30" t="s">
        <v>13</v>
      </c>
      <c r="D84" s="64"/>
      <c r="E84" s="64"/>
      <c r="F84" s="64"/>
      <c r="G84" s="64"/>
      <c r="H84" s="64"/>
      <c r="I84" s="64"/>
      <c r="J84" s="64"/>
      <c r="K84" s="64"/>
      <c r="L84" s="64" t="str">
        <f>K5</f>
        <v>0509a</v>
      </c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5"/>
    </row>
    <row r="85" s="4" customFormat="1" ht="36.96" customHeight="1">
      <c r="B85" s="66"/>
      <c r="C85" s="67" t="s">
        <v>16</v>
      </c>
      <c r="D85" s="68"/>
      <c r="E85" s="68"/>
      <c r="F85" s="68"/>
      <c r="G85" s="68"/>
      <c r="H85" s="68"/>
      <c r="I85" s="68"/>
      <c r="J85" s="68"/>
      <c r="K85" s="68"/>
      <c r="L85" s="69" t="str">
        <f>K6</f>
        <v>Hydroizolace obvodových stěn budovy MŠ Požární 61/8, Ostrava - Heřmanice</v>
      </c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70"/>
    </row>
    <row r="86" s="1" customFormat="1" ht="6.96" customHeight="1"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</row>
    <row r="87" s="1" customFormat="1" ht="12" customHeight="1">
      <c r="B87" s="36"/>
      <c r="C87" s="30" t="s">
        <v>20</v>
      </c>
      <c r="D87" s="37"/>
      <c r="E87" s="37"/>
      <c r="F87" s="37"/>
      <c r="G87" s="37"/>
      <c r="H87" s="37"/>
      <c r="I87" s="37"/>
      <c r="J87" s="37"/>
      <c r="K87" s="37"/>
      <c r="L87" s="71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0" t="s">
        <v>22</v>
      </c>
      <c r="AJ87" s="37"/>
      <c r="AK87" s="37"/>
      <c r="AL87" s="37"/>
      <c r="AM87" s="72" t="str">
        <f>IF(AN8= "","",AN8)</f>
        <v>9.5.2019</v>
      </c>
      <c r="AN87" s="72"/>
      <c r="AO87" s="37"/>
      <c r="AP87" s="37"/>
      <c r="AQ87" s="37"/>
      <c r="AR87" s="41"/>
    </row>
    <row r="88" s="1" customFormat="1" ht="6.96" customHeight="1"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</row>
    <row r="89" s="1" customFormat="1" ht="15.15" customHeight="1">
      <c r="B89" s="36"/>
      <c r="C89" s="30" t="s">
        <v>24</v>
      </c>
      <c r="D89" s="37"/>
      <c r="E89" s="37"/>
      <c r="F89" s="37"/>
      <c r="G89" s="37"/>
      <c r="H89" s="37"/>
      <c r="I89" s="37"/>
      <c r="J89" s="37"/>
      <c r="K89" s="37"/>
      <c r="L89" s="64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0" t="s">
        <v>29</v>
      </c>
      <c r="AJ89" s="37"/>
      <c r="AK89" s="37"/>
      <c r="AL89" s="37"/>
      <c r="AM89" s="73" t="str">
        <f>IF(E17="","",E17)</f>
        <v xml:space="preserve"> </v>
      </c>
      <c r="AN89" s="64"/>
      <c r="AO89" s="64"/>
      <c r="AP89" s="64"/>
      <c r="AQ89" s="37"/>
      <c r="AR89" s="41"/>
      <c r="AS89" s="74" t="s">
        <v>53</v>
      </c>
      <c r="AT89" s="75"/>
      <c r="AU89" s="76"/>
      <c r="AV89" s="76"/>
      <c r="AW89" s="76"/>
      <c r="AX89" s="76"/>
      <c r="AY89" s="76"/>
      <c r="AZ89" s="76"/>
      <c r="BA89" s="76"/>
      <c r="BB89" s="76"/>
      <c r="BC89" s="76"/>
      <c r="BD89" s="77"/>
    </row>
    <row r="90" s="1" customFormat="1" ht="15.15" customHeight="1">
      <c r="B90" s="36"/>
      <c r="C90" s="30" t="s">
        <v>27</v>
      </c>
      <c r="D90" s="37"/>
      <c r="E90" s="37"/>
      <c r="F90" s="37"/>
      <c r="G90" s="37"/>
      <c r="H90" s="37"/>
      <c r="I90" s="37"/>
      <c r="J90" s="37"/>
      <c r="K90" s="37"/>
      <c r="L90" s="6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0" t="s">
        <v>31</v>
      </c>
      <c r="AJ90" s="37"/>
      <c r="AK90" s="37"/>
      <c r="AL90" s="37"/>
      <c r="AM90" s="73" t="str">
        <f>IF(E20="","",E20)</f>
        <v xml:space="preserve"> </v>
      </c>
      <c r="AN90" s="64"/>
      <c r="AO90" s="64"/>
      <c r="AP90" s="64"/>
      <c r="AQ90" s="37"/>
      <c r="AR90" s="41"/>
      <c r="AS90" s="78"/>
      <c r="AT90" s="79"/>
      <c r="AU90" s="80"/>
      <c r="AV90" s="80"/>
      <c r="AW90" s="80"/>
      <c r="AX90" s="80"/>
      <c r="AY90" s="80"/>
      <c r="AZ90" s="80"/>
      <c r="BA90" s="80"/>
      <c r="BB90" s="80"/>
      <c r="BC90" s="80"/>
      <c r="BD90" s="81"/>
    </row>
    <row r="91" s="1" customFormat="1" ht="10.8" customHeight="1"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2"/>
      <c r="AT91" s="83"/>
      <c r="AU91" s="84"/>
      <c r="AV91" s="84"/>
      <c r="AW91" s="84"/>
      <c r="AX91" s="84"/>
      <c r="AY91" s="84"/>
      <c r="AZ91" s="84"/>
      <c r="BA91" s="84"/>
      <c r="BB91" s="84"/>
      <c r="BC91" s="84"/>
      <c r="BD91" s="85"/>
    </row>
    <row r="92" s="1" customFormat="1" ht="29.28" customHeight="1">
      <c r="B92" s="36"/>
      <c r="C92" s="86" t="s">
        <v>54</v>
      </c>
      <c r="D92" s="87"/>
      <c r="E92" s="87"/>
      <c r="F92" s="87"/>
      <c r="G92" s="87"/>
      <c r="H92" s="88"/>
      <c r="I92" s="89" t="s">
        <v>55</v>
      </c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90" t="s">
        <v>56</v>
      </c>
      <c r="AH92" s="87"/>
      <c r="AI92" s="87"/>
      <c r="AJ92" s="87"/>
      <c r="AK92" s="87"/>
      <c r="AL92" s="87"/>
      <c r="AM92" s="87"/>
      <c r="AN92" s="89" t="s">
        <v>57</v>
      </c>
      <c r="AO92" s="87"/>
      <c r="AP92" s="91"/>
      <c r="AQ92" s="92" t="s">
        <v>58</v>
      </c>
      <c r="AR92" s="41"/>
      <c r="AS92" s="93" t="s">
        <v>59</v>
      </c>
      <c r="AT92" s="94" t="s">
        <v>60</v>
      </c>
      <c r="AU92" s="94" t="s">
        <v>61</v>
      </c>
      <c r="AV92" s="94" t="s">
        <v>62</v>
      </c>
      <c r="AW92" s="94" t="s">
        <v>63</v>
      </c>
      <c r="AX92" s="94" t="s">
        <v>64</v>
      </c>
      <c r="AY92" s="94" t="s">
        <v>65</v>
      </c>
      <c r="AZ92" s="94" t="s">
        <v>66</v>
      </c>
      <c r="BA92" s="94" t="s">
        <v>67</v>
      </c>
      <c r="BB92" s="94" t="s">
        <v>68</v>
      </c>
      <c r="BC92" s="94" t="s">
        <v>69</v>
      </c>
      <c r="BD92" s="95" t="s">
        <v>70</v>
      </c>
    </row>
    <row r="93" s="1" customFormat="1" ht="10.8" customHeight="1"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96"/>
      <c r="AT93" s="97"/>
      <c r="AU93" s="97"/>
      <c r="AV93" s="97"/>
      <c r="AW93" s="97"/>
      <c r="AX93" s="97"/>
      <c r="AY93" s="97"/>
      <c r="AZ93" s="97"/>
      <c r="BA93" s="97"/>
      <c r="BB93" s="97"/>
      <c r="BC93" s="97"/>
      <c r="BD93" s="98"/>
    </row>
    <row r="94" s="5" customFormat="1" ht="32.4" customHeight="1">
      <c r="B94" s="99"/>
      <c r="C94" s="100" t="s">
        <v>71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2">
        <f>ROUND(AG95,2)</f>
        <v>0</v>
      </c>
      <c r="AH94" s="102"/>
      <c r="AI94" s="102"/>
      <c r="AJ94" s="102"/>
      <c r="AK94" s="102"/>
      <c r="AL94" s="102"/>
      <c r="AM94" s="102"/>
      <c r="AN94" s="103">
        <f>SUM(AG94,AT94)</f>
        <v>0</v>
      </c>
      <c r="AO94" s="103"/>
      <c r="AP94" s="103"/>
      <c r="AQ94" s="104" t="s">
        <v>1</v>
      </c>
      <c r="AR94" s="105"/>
      <c r="AS94" s="106">
        <f>ROUND(AS95,2)</f>
        <v>0</v>
      </c>
      <c r="AT94" s="107">
        <f>ROUND(SUM(AV94:AW94),2)</f>
        <v>0</v>
      </c>
      <c r="AU94" s="108">
        <f>ROUND(AU95,5)</f>
        <v>0</v>
      </c>
      <c r="AV94" s="107">
        <f>ROUND(AZ94*L29,2)</f>
        <v>0</v>
      </c>
      <c r="AW94" s="107">
        <f>ROUND(BA94*L30,2)</f>
        <v>0</v>
      </c>
      <c r="AX94" s="107">
        <f>ROUND(BB94*L29,2)</f>
        <v>0</v>
      </c>
      <c r="AY94" s="107">
        <f>ROUND(BC94*L30,2)</f>
        <v>0</v>
      </c>
      <c r="AZ94" s="107">
        <f>ROUND(AZ95,2)</f>
        <v>0</v>
      </c>
      <c r="BA94" s="107">
        <f>ROUND(BA95,2)</f>
        <v>0</v>
      </c>
      <c r="BB94" s="107">
        <f>ROUND(BB95,2)</f>
        <v>0</v>
      </c>
      <c r="BC94" s="107">
        <f>ROUND(BC95,2)</f>
        <v>0</v>
      </c>
      <c r="BD94" s="109">
        <f>ROUND(BD95,2)</f>
        <v>0</v>
      </c>
      <c r="BS94" s="110" t="s">
        <v>72</v>
      </c>
      <c r="BT94" s="110" t="s">
        <v>73</v>
      </c>
      <c r="BU94" s="111" t="s">
        <v>74</v>
      </c>
      <c r="BV94" s="110" t="s">
        <v>75</v>
      </c>
      <c r="BW94" s="110" t="s">
        <v>5</v>
      </c>
      <c r="BX94" s="110" t="s">
        <v>76</v>
      </c>
      <c r="CL94" s="110" t="s">
        <v>1</v>
      </c>
    </row>
    <row r="95" s="6" customFormat="1" ht="16.5" customHeight="1">
      <c r="A95" s="112" t="s">
        <v>77</v>
      </c>
      <c r="B95" s="113"/>
      <c r="C95" s="114"/>
      <c r="D95" s="115" t="s">
        <v>78</v>
      </c>
      <c r="E95" s="115"/>
      <c r="F95" s="115"/>
      <c r="G95" s="115"/>
      <c r="H95" s="115"/>
      <c r="I95" s="116"/>
      <c r="J95" s="115" t="s">
        <v>79</v>
      </c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7">
        <f>'01a - Izolace spodní stavby'!J30</f>
        <v>0</v>
      </c>
      <c r="AH95" s="116"/>
      <c r="AI95" s="116"/>
      <c r="AJ95" s="116"/>
      <c r="AK95" s="116"/>
      <c r="AL95" s="116"/>
      <c r="AM95" s="116"/>
      <c r="AN95" s="117">
        <f>SUM(AG95,AT95)</f>
        <v>0</v>
      </c>
      <c r="AO95" s="116"/>
      <c r="AP95" s="116"/>
      <c r="AQ95" s="118" t="s">
        <v>80</v>
      </c>
      <c r="AR95" s="119"/>
      <c r="AS95" s="120">
        <v>0</v>
      </c>
      <c r="AT95" s="121">
        <f>ROUND(SUM(AV95:AW95),2)</f>
        <v>0</v>
      </c>
      <c r="AU95" s="122">
        <f>'01a - Izolace spodní stavby'!P133</f>
        <v>0</v>
      </c>
      <c r="AV95" s="121">
        <f>'01a - Izolace spodní stavby'!J33</f>
        <v>0</v>
      </c>
      <c r="AW95" s="121">
        <f>'01a - Izolace spodní stavby'!J34</f>
        <v>0</v>
      </c>
      <c r="AX95" s="121">
        <f>'01a - Izolace spodní stavby'!J35</f>
        <v>0</v>
      </c>
      <c r="AY95" s="121">
        <f>'01a - Izolace spodní stavby'!J36</f>
        <v>0</v>
      </c>
      <c r="AZ95" s="121">
        <f>'01a - Izolace spodní stavby'!F33</f>
        <v>0</v>
      </c>
      <c r="BA95" s="121">
        <f>'01a - Izolace spodní stavby'!F34</f>
        <v>0</v>
      </c>
      <c r="BB95" s="121">
        <f>'01a - Izolace spodní stavby'!F35</f>
        <v>0</v>
      </c>
      <c r="BC95" s="121">
        <f>'01a - Izolace spodní stavby'!F36</f>
        <v>0</v>
      </c>
      <c r="BD95" s="123">
        <f>'01a - Izolace spodní stavby'!F37</f>
        <v>0</v>
      </c>
      <c r="BT95" s="124" t="s">
        <v>81</v>
      </c>
      <c r="BV95" s="124" t="s">
        <v>75</v>
      </c>
      <c r="BW95" s="124" t="s">
        <v>82</v>
      </c>
      <c r="BX95" s="124" t="s">
        <v>5</v>
      </c>
      <c r="CL95" s="124" t="s">
        <v>1</v>
      </c>
      <c r="CM95" s="124" t="s">
        <v>83</v>
      </c>
    </row>
    <row r="96" s="1" customFormat="1" ht="30" customHeight="1"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</row>
    <row r="97" s="1" customFormat="1" ht="6.96" customHeight="1">
      <c r="B97" s="59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41"/>
    </row>
  </sheetData>
  <sheetProtection sheet="1" formatColumns="0" formatRows="0" objects="1" scenarios="1" spinCount="100000" saltValue="bm0BbWUrI6hER3kqRei6hbTXv8huy4lIpxf2pZIJhnwqcEFUtm3RDUofjpL9umLbrU8gLF4jnh2iCoQqwXrwmw==" hashValue="lRifIBe939Tfk9EVXvdkHmaazIoz4SkGuzBtf2JcMjOzoGl+NU0gMTgJ0m4iDJhMSWvHAe66fgAsJoMuZCL2Kg==" algorithmName="SHA-512" password="CC35"/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95" location="'01a - Izolace spodní stavb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50.83" customWidth="1"/>
    <col min="7" max="7" width="7" customWidth="1"/>
    <col min="8" max="8" width="11.5" customWidth="1"/>
    <col min="9" max="9" width="20.17" style="125" customWidth="1"/>
    <col min="10" max="10" width="20.17" customWidth="1"/>
    <col min="11" max="11" width="20.17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5" t="s">
        <v>82</v>
      </c>
    </row>
    <row r="3" ht="6.96" customHeight="1">
      <c r="B3" s="126"/>
      <c r="C3" s="127"/>
      <c r="D3" s="127"/>
      <c r="E3" s="127"/>
      <c r="F3" s="127"/>
      <c r="G3" s="127"/>
      <c r="H3" s="127"/>
      <c r="I3" s="128"/>
      <c r="J3" s="127"/>
      <c r="K3" s="127"/>
      <c r="L3" s="18"/>
      <c r="AT3" s="15" t="s">
        <v>83</v>
      </c>
    </row>
    <row r="4" ht="24.96" customHeight="1">
      <c r="B4" s="18"/>
      <c r="D4" s="129" t="s">
        <v>84</v>
      </c>
      <c r="L4" s="18"/>
      <c r="M4" s="130" t="s">
        <v>10</v>
      </c>
      <c r="AT4" s="15" t="s">
        <v>4</v>
      </c>
    </row>
    <row r="5" ht="6.96" customHeight="1">
      <c r="B5" s="18"/>
      <c r="L5" s="18"/>
    </row>
    <row r="6" ht="12" customHeight="1">
      <c r="B6" s="18"/>
      <c r="D6" s="131" t="s">
        <v>16</v>
      </c>
      <c r="L6" s="18"/>
    </row>
    <row r="7" ht="16.5" customHeight="1">
      <c r="B7" s="18"/>
      <c r="E7" s="132" t="str">
        <f>'Rekapitulace stavby'!K6</f>
        <v>Hydroizolace obvodových stěn budovy MŠ Požární 61/8, Ostrava - Heřmanice</v>
      </c>
      <c r="F7" s="131"/>
      <c r="G7" s="131"/>
      <c r="H7" s="131"/>
      <c r="L7" s="18"/>
    </row>
    <row r="8" s="1" customFormat="1" ht="12" customHeight="1">
      <c r="B8" s="41"/>
      <c r="D8" s="131" t="s">
        <v>85</v>
      </c>
      <c r="I8" s="133"/>
      <c r="L8" s="41"/>
    </row>
    <row r="9" s="1" customFormat="1" ht="36.96" customHeight="1">
      <c r="B9" s="41"/>
      <c r="E9" s="134" t="s">
        <v>86</v>
      </c>
      <c r="F9" s="1"/>
      <c r="G9" s="1"/>
      <c r="H9" s="1"/>
      <c r="I9" s="133"/>
      <c r="L9" s="41"/>
    </row>
    <row r="10" s="1" customFormat="1">
      <c r="B10" s="41"/>
      <c r="I10" s="133"/>
      <c r="L10" s="41"/>
    </row>
    <row r="11" s="1" customFormat="1" ht="12" customHeight="1">
      <c r="B11" s="41"/>
      <c r="D11" s="131" t="s">
        <v>18</v>
      </c>
      <c r="F11" s="135" t="s">
        <v>1</v>
      </c>
      <c r="I11" s="136" t="s">
        <v>19</v>
      </c>
      <c r="J11" s="135" t="s">
        <v>1</v>
      </c>
      <c r="L11" s="41"/>
    </row>
    <row r="12" s="1" customFormat="1" ht="12" customHeight="1">
      <c r="B12" s="41"/>
      <c r="D12" s="131" t="s">
        <v>20</v>
      </c>
      <c r="F12" s="135" t="s">
        <v>21</v>
      </c>
      <c r="I12" s="136" t="s">
        <v>22</v>
      </c>
      <c r="J12" s="137" t="str">
        <f>'Rekapitulace stavby'!AN8</f>
        <v>9.5.2019</v>
      </c>
      <c r="L12" s="41"/>
    </row>
    <row r="13" s="1" customFormat="1" ht="10.8" customHeight="1">
      <c r="B13" s="41"/>
      <c r="I13" s="133"/>
      <c r="L13" s="41"/>
    </row>
    <row r="14" s="1" customFormat="1" ht="12" customHeight="1">
      <c r="B14" s="41"/>
      <c r="D14" s="131" t="s">
        <v>24</v>
      </c>
      <c r="I14" s="136" t="s">
        <v>25</v>
      </c>
      <c r="J14" s="135" t="str">
        <f>IF('Rekapitulace stavby'!AN10="","",'Rekapitulace stavby'!AN10)</f>
        <v/>
      </c>
      <c r="L14" s="41"/>
    </row>
    <row r="15" s="1" customFormat="1" ht="18" customHeight="1">
      <c r="B15" s="41"/>
      <c r="E15" s="135" t="str">
        <f>IF('Rekapitulace stavby'!E11="","",'Rekapitulace stavby'!E11)</f>
        <v xml:space="preserve"> </v>
      </c>
      <c r="I15" s="136" t="s">
        <v>26</v>
      </c>
      <c r="J15" s="135" t="str">
        <f>IF('Rekapitulace stavby'!AN11="","",'Rekapitulace stavby'!AN11)</f>
        <v/>
      </c>
      <c r="L15" s="41"/>
    </row>
    <row r="16" s="1" customFormat="1" ht="6.96" customHeight="1">
      <c r="B16" s="41"/>
      <c r="I16" s="133"/>
      <c r="L16" s="41"/>
    </row>
    <row r="17" s="1" customFormat="1" ht="12" customHeight="1">
      <c r="B17" s="41"/>
      <c r="D17" s="131" t="s">
        <v>27</v>
      </c>
      <c r="I17" s="136" t="s">
        <v>25</v>
      </c>
      <c r="J17" s="31" t="str">
        <f>'Rekapitulace stavby'!AN13</f>
        <v>Vyplň údaj</v>
      </c>
      <c r="L17" s="41"/>
    </row>
    <row r="18" s="1" customFormat="1" ht="18" customHeight="1">
      <c r="B18" s="41"/>
      <c r="E18" s="31" t="str">
        <f>'Rekapitulace stavby'!E14</f>
        <v>Vyplň údaj</v>
      </c>
      <c r="F18" s="135"/>
      <c r="G18" s="135"/>
      <c r="H18" s="135"/>
      <c r="I18" s="136" t="s">
        <v>26</v>
      </c>
      <c r="J18" s="31" t="str">
        <f>'Rekapitulace stavby'!AN14</f>
        <v>Vyplň údaj</v>
      </c>
      <c r="L18" s="41"/>
    </row>
    <row r="19" s="1" customFormat="1" ht="6.96" customHeight="1">
      <c r="B19" s="41"/>
      <c r="I19" s="133"/>
      <c r="L19" s="41"/>
    </row>
    <row r="20" s="1" customFormat="1" ht="12" customHeight="1">
      <c r="B20" s="41"/>
      <c r="D20" s="131" t="s">
        <v>29</v>
      </c>
      <c r="I20" s="136" t="s">
        <v>25</v>
      </c>
      <c r="J20" s="135" t="str">
        <f>IF('Rekapitulace stavby'!AN16="","",'Rekapitulace stavby'!AN16)</f>
        <v/>
      </c>
      <c r="L20" s="41"/>
    </row>
    <row r="21" s="1" customFormat="1" ht="18" customHeight="1">
      <c r="B21" s="41"/>
      <c r="E21" s="135" t="str">
        <f>IF('Rekapitulace stavby'!E17="","",'Rekapitulace stavby'!E17)</f>
        <v xml:space="preserve"> </v>
      </c>
      <c r="I21" s="136" t="s">
        <v>26</v>
      </c>
      <c r="J21" s="135" t="str">
        <f>IF('Rekapitulace stavby'!AN17="","",'Rekapitulace stavby'!AN17)</f>
        <v/>
      </c>
      <c r="L21" s="41"/>
    </row>
    <row r="22" s="1" customFormat="1" ht="6.96" customHeight="1">
      <c r="B22" s="41"/>
      <c r="I22" s="133"/>
      <c r="L22" s="41"/>
    </row>
    <row r="23" s="1" customFormat="1" ht="12" customHeight="1">
      <c r="B23" s="41"/>
      <c r="D23" s="131" t="s">
        <v>31</v>
      </c>
      <c r="I23" s="136" t="s">
        <v>25</v>
      </c>
      <c r="J23" s="135" t="str">
        <f>IF('Rekapitulace stavby'!AN19="","",'Rekapitulace stavby'!AN19)</f>
        <v/>
      </c>
      <c r="L23" s="41"/>
    </row>
    <row r="24" s="1" customFormat="1" ht="18" customHeight="1">
      <c r="B24" s="41"/>
      <c r="E24" s="135" t="str">
        <f>IF('Rekapitulace stavby'!E20="","",'Rekapitulace stavby'!E20)</f>
        <v xml:space="preserve"> </v>
      </c>
      <c r="I24" s="136" t="s">
        <v>26</v>
      </c>
      <c r="J24" s="135" t="str">
        <f>IF('Rekapitulace stavby'!AN20="","",'Rekapitulace stavby'!AN20)</f>
        <v/>
      </c>
      <c r="L24" s="41"/>
    </row>
    <row r="25" s="1" customFormat="1" ht="6.96" customHeight="1">
      <c r="B25" s="41"/>
      <c r="I25" s="133"/>
      <c r="L25" s="41"/>
    </row>
    <row r="26" s="1" customFormat="1" ht="12" customHeight="1">
      <c r="B26" s="41"/>
      <c r="D26" s="131" t="s">
        <v>32</v>
      </c>
      <c r="I26" s="133"/>
      <c r="L26" s="41"/>
    </row>
    <row r="27" s="7" customFormat="1" ht="16.5" customHeight="1">
      <c r="B27" s="138"/>
      <c r="E27" s="139" t="s">
        <v>1</v>
      </c>
      <c r="F27" s="139"/>
      <c r="G27" s="139"/>
      <c r="H27" s="139"/>
      <c r="I27" s="140"/>
      <c r="L27" s="138"/>
    </row>
    <row r="28" s="1" customFormat="1" ht="6.96" customHeight="1">
      <c r="B28" s="41"/>
      <c r="I28" s="133"/>
      <c r="L28" s="41"/>
    </row>
    <row r="29" s="1" customFormat="1" ht="6.96" customHeight="1">
      <c r="B29" s="41"/>
      <c r="D29" s="76"/>
      <c r="E29" s="76"/>
      <c r="F29" s="76"/>
      <c r="G29" s="76"/>
      <c r="H29" s="76"/>
      <c r="I29" s="141"/>
      <c r="J29" s="76"/>
      <c r="K29" s="76"/>
      <c r="L29" s="41"/>
    </row>
    <row r="30" s="1" customFormat="1" ht="25.44" customHeight="1">
      <c r="B30" s="41"/>
      <c r="D30" s="142" t="s">
        <v>33</v>
      </c>
      <c r="I30" s="133"/>
      <c r="J30" s="143">
        <f>ROUND(J133, 2)</f>
        <v>0</v>
      </c>
      <c r="L30" s="41"/>
    </row>
    <row r="31" s="1" customFormat="1" ht="6.96" customHeight="1">
      <c r="B31" s="41"/>
      <c r="D31" s="76"/>
      <c r="E31" s="76"/>
      <c r="F31" s="76"/>
      <c r="G31" s="76"/>
      <c r="H31" s="76"/>
      <c r="I31" s="141"/>
      <c r="J31" s="76"/>
      <c r="K31" s="76"/>
      <c r="L31" s="41"/>
    </row>
    <row r="32" s="1" customFormat="1" ht="14.4" customHeight="1">
      <c r="B32" s="41"/>
      <c r="F32" s="144" t="s">
        <v>35</v>
      </c>
      <c r="I32" s="145" t="s">
        <v>34</v>
      </c>
      <c r="J32" s="144" t="s">
        <v>36</v>
      </c>
      <c r="L32" s="41"/>
    </row>
    <row r="33" s="1" customFormat="1" ht="14.4" customHeight="1">
      <c r="B33" s="41"/>
      <c r="D33" s="146" t="s">
        <v>37</v>
      </c>
      <c r="E33" s="131" t="s">
        <v>38</v>
      </c>
      <c r="F33" s="147">
        <f>ROUND((SUM(BE133:BE342)),  2)</f>
        <v>0</v>
      </c>
      <c r="I33" s="148">
        <v>0.20999999999999999</v>
      </c>
      <c r="J33" s="147">
        <f>ROUND(((SUM(BE133:BE342))*I33),  2)</f>
        <v>0</v>
      </c>
      <c r="L33" s="41"/>
    </row>
    <row r="34" s="1" customFormat="1" ht="14.4" customHeight="1">
      <c r="B34" s="41"/>
      <c r="E34" s="131" t="s">
        <v>39</v>
      </c>
      <c r="F34" s="147">
        <f>ROUND((SUM(BF133:BF342)),  2)</f>
        <v>0</v>
      </c>
      <c r="I34" s="148">
        <v>0.14999999999999999</v>
      </c>
      <c r="J34" s="147">
        <f>ROUND(((SUM(BF133:BF342))*I34),  2)</f>
        <v>0</v>
      </c>
      <c r="L34" s="41"/>
    </row>
    <row r="35" hidden="1" s="1" customFormat="1" ht="14.4" customHeight="1">
      <c r="B35" s="41"/>
      <c r="E35" s="131" t="s">
        <v>40</v>
      </c>
      <c r="F35" s="147">
        <f>ROUND((SUM(BG133:BG342)),  2)</f>
        <v>0</v>
      </c>
      <c r="I35" s="148">
        <v>0.20999999999999999</v>
      </c>
      <c r="J35" s="147">
        <f>0</f>
        <v>0</v>
      </c>
      <c r="L35" s="41"/>
    </row>
    <row r="36" hidden="1" s="1" customFormat="1" ht="14.4" customHeight="1">
      <c r="B36" s="41"/>
      <c r="E36" s="131" t="s">
        <v>41</v>
      </c>
      <c r="F36" s="147">
        <f>ROUND((SUM(BH133:BH342)),  2)</f>
        <v>0</v>
      </c>
      <c r="I36" s="148">
        <v>0.14999999999999999</v>
      </c>
      <c r="J36" s="147">
        <f>0</f>
        <v>0</v>
      </c>
      <c r="L36" s="41"/>
    </row>
    <row r="37" hidden="1" s="1" customFormat="1" ht="14.4" customHeight="1">
      <c r="B37" s="41"/>
      <c r="E37" s="131" t="s">
        <v>42</v>
      </c>
      <c r="F37" s="147">
        <f>ROUND((SUM(BI133:BI342)),  2)</f>
        <v>0</v>
      </c>
      <c r="I37" s="148">
        <v>0</v>
      </c>
      <c r="J37" s="147">
        <f>0</f>
        <v>0</v>
      </c>
      <c r="L37" s="41"/>
    </row>
    <row r="38" s="1" customFormat="1" ht="6.96" customHeight="1">
      <c r="B38" s="41"/>
      <c r="I38" s="133"/>
      <c r="L38" s="41"/>
    </row>
    <row r="39" s="1" customFormat="1" ht="25.44" customHeight="1">
      <c r="B39" s="41"/>
      <c r="C39" s="149"/>
      <c r="D39" s="150" t="s">
        <v>43</v>
      </c>
      <c r="E39" s="151"/>
      <c r="F39" s="151"/>
      <c r="G39" s="152" t="s">
        <v>44</v>
      </c>
      <c r="H39" s="153" t="s">
        <v>45</v>
      </c>
      <c r="I39" s="154"/>
      <c r="J39" s="155">
        <f>SUM(J30:J37)</f>
        <v>0</v>
      </c>
      <c r="K39" s="156"/>
      <c r="L39" s="41"/>
    </row>
    <row r="40" s="1" customFormat="1" ht="14.4" customHeight="1">
      <c r="B40" s="41"/>
      <c r="I40" s="133"/>
      <c r="L40" s="41"/>
    </row>
    <row r="41" ht="14.4" customHeight="1">
      <c r="B41" s="18"/>
      <c r="L41" s="18"/>
    </row>
    <row r="42" ht="14.4" customHeight="1">
      <c r="B42" s="18"/>
      <c r="L42" s="18"/>
    </row>
    <row r="43" ht="14.4" customHeight="1">
      <c r="B43" s="18"/>
      <c r="L43" s="18"/>
    </row>
    <row r="44" ht="14.4" customHeight="1">
      <c r="B44" s="18"/>
      <c r="L44" s="18"/>
    </row>
    <row r="45" ht="14.4" customHeight="1">
      <c r="B45" s="18"/>
      <c r="L45" s="18"/>
    </row>
    <row r="46" ht="14.4" customHeight="1">
      <c r="B46" s="18"/>
      <c r="L46" s="18"/>
    </row>
    <row r="47" ht="14.4" customHeight="1">
      <c r="B47" s="18"/>
      <c r="L47" s="18"/>
    </row>
    <row r="48" ht="14.4" customHeight="1">
      <c r="B48" s="18"/>
      <c r="L48" s="18"/>
    </row>
    <row r="49" ht="14.4" customHeight="1">
      <c r="B49" s="18"/>
      <c r="L49" s="18"/>
    </row>
    <row r="50" s="1" customFormat="1" ht="14.4" customHeight="1">
      <c r="B50" s="41"/>
      <c r="D50" s="157" t="s">
        <v>46</v>
      </c>
      <c r="E50" s="158"/>
      <c r="F50" s="158"/>
      <c r="G50" s="157" t="s">
        <v>47</v>
      </c>
      <c r="H50" s="158"/>
      <c r="I50" s="159"/>
      <c r="J50" s="158"/>
      <c r="K50" s="158"/>
      <c r="L50" s="4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1" customFormat="1">
      <c r="B61" s="41"/>
      <c r="D61" s="160" t="s">
        <v>48</v>
      </c>
      <c r="E61" s="161"/>
      <c r="F61" s="162" t="s">
        <v>49</v>
      </c>
      <c r="G61" s="160" t="s">
        <v>48</v>
      </c>
      <c r="H61" s="161"/>
      <c r="I61" s="163"/>
      <c r="J61" s="164" t="s">
        <v>49</v>
      </c>
      <c r="K61" s="161"/>
      <c r="L61" s="41"/>
    </row>
    <row r="62">
      <c r="B62" s="18"/>
      <c r="L62" s="18"/>
    </row>
    <row r="63">
      <c r="B63" s="18"/>
      <c r="L63" s="18"/>
    </row>
    <row r="64">
      <c r="B64" s="18"/>
      <c r="L64" s="18"/>
    </row>
    <row r="65" s="1" customFormat="1">
      <c r="B65" s="41"/>
      <c r="D65" s="157" t="s">
        <v>50</v>
      </c>
      <c r="E65" s="158"/>
      <c r="F65" s="158"/>
      <c r="G65" s="157" t="s">
        <v>51</v>
      </c>
      <c r="H65" s="158"/>
      <c r="I65" s="159"/>
      <c r="J65" s="158"/>
      <c r="K65" s="158"/>
      <c r="L65" s="41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1" customFormat="1">
      <c r="B76" s="41"/>
      <c r="D76" s="160" t="s">
        <v>48</v>
      </c>
      <c r="E76" s="161"/>
      <c r="F76" s="162" t="s">
        <v>49</v>
      </c>
      <c r="G76" s="160" t="s">
        <v>48</v>
      </c>
      <c r="H76" s="161"/>
      <c r="I76" s="163"/>
      <c r="J76" s="164" t="s">
        <v>49</v>
      </c>
      <c r="K76" s="161"/>
      <c r="L76" s="41"/>
    </row>
    <row r="77" s="1" customFormat="1" ht="14.4" customHeight="1">
      <c r="B77" s="165"/>
      <c r="C77" s="166"/>
      <c r="D77" s="166"/>
      <c r="E77" s="166"/>
      <c r="F77" s="166"/>
      <c r="G77" s="166"/>
      <c r="H77" s="166"/>
      <c r="I77" s="167"/>
      <c r="J77" s="166"/>
      <c r="K77" s="166"/>
      <c r="L77" s="41"/>
    </row>
    <row r="81" s="1" customFormat="1" ht="6.96" customHeight="1">
      <c r="B81" s="168"/>
      <c r="C81" s="169"/>
      <c r="D81" s="169"/>
      <c r="E81" s="169"/>
      <c r="F81" s="169"/>
      <c r="G81" s="169"/>
      <c r="H81" s="169"/>
      <c r="I81" s="170"/>
      <c r="J81" s="169"/>
      <c r="K81" s="169"/>
      <c r="L81" s="41"/>
    </row>
    <row r="82" s="1" customFormat="1" ht="24.96" customHeight="1">
      <c r="B82" s="36"/>
      <c r="C82" s="21" t="s">
        <v>87</v>
      </c>
      <c r="D82" s="37"/>
      <c r="E82" s="37"/>
      <c r="F82" s="37"/>
      <c r="G82" s="37"/>
      <c r="H82" s="37"/>
      <c r="I82" s="133"/>
      <c r="J82" s="37"/>
      <c r="K82" s="37"/>
      <c r="L82" s="41"/>
    </row>
    <row r="83" s="1" customFormat="1" ht="6.96" customHeight="1">
      <c r="B83" s="36"/>
      <c r="C83" s="37"/>
      <c r="D83" s="37"/>
      <c r="E83" s="37"/>
      <c r="F83" s="37"/>
      <c r="G83" s="37"/>
      <c r="H83" s="37"/>
      <c r="I83" s="133"/>
      <c r="J83" s="37"/>
      <c r="K83" s="37"/>
      <c r="L83" s="41"/>
    </row>
    <row r="84" s="1" customFormat="1" ht="12" customHeight="1">
      <c r="B84" s="36"/>
      <c r="C84" s="30" t="s">
        <v>16</v>
      </c>
      <c r="D84" s="37"/>
      <c r="E84" s="37"/>
      <c r="F84" s="37"/>
      <c r="G84" s="37"/>
      <c r="H84" s="37"/>
      <c r="I84" s="133"/>
      <c r="J84" s="37"/>
      <c r="K84" s="37"/>
      <c r="L84" s="41"/>
    </row>
    <row r="85" s="1" customFormat="1" ht="16.5" customHeight="1">
      <c r="B85" s="36"/>
      <c r="C85" s="37"/>
      <c r="D85" s="37"/>
      <c r="E85" s="171" t="str">
        <f>E7</f>
        <v>Hydroizolace obvodových stěn budovy MŠ Požární 61/8, Ostrava - Heřmanice</v>
      </c>
      <c r="F85" s="30"/>
      <c r="G85" s="30"/>
      <c r="H85" s="30"/>
      <c r="I85" s="133"/>
      <c r="J85" s="37"/>
      <c r="K85" s="37"/>
      <c r="L85" s="41"/>
    </row>
    <row r="86" s="1" customFormat="1" ht="12" customHeight="1">
      <c r="B86" s="36"/>
      <c r="C86" s="30" t="s">
        <v>85</v>
      </c>
      <c r="D86" s="37"/>
      <c r="E86" s="37"/>
      <c r="F86" s="37"/>
      <c r="G86" s="37"/>
      <c r="H86" s="37"/>
      <c r="I86" s="133"/>
      <c r="J86" s="37"/>
      <c r="K86" s="37"/>
      <c r="L86" s="41"/>
    </row>
    <row r="87" s="1" customFormat="1" ht="16.5" customHeight="1">
      <c r="B87" s="36"/>
      <c r="C87" s="37"/>
      <c r="D87" s="37"/>
      <c r="E87" s="69" t="str">
        <f>E9</f>
        <v>01a - Izolace spodní stavby</v>
      </c>
      <c r="F87" s="37"/>
      <c r="G87" s="37"/>
      <c r="H87" s="37"/>
      <c r="I87" s="133"/>
      <c r="J87" s="37"/>
      <c r="K87" s="37"/>
      <c r="L87" s="41"/>
    </row>
    <row r="88" s="1" customFormat="1" ht="6.96" customHeight="1">
      <c r="B88" s="36"/>
      <c r="C88" s="37"/>
      <c r="D88" s="37"/>
      <c r="E88" s="37"/>
      <c r="F88" s="37"/>
      <c r="G88" s="37"/>
      <c r="H88" s="37"/>
      <c r="I88" s="133"/>
      <c r="J88" s="37"/>
      <c r="K88" s="37"/>
      <c r="L88" s="41"/>
    </row>
    <row r="89" s="1" customFormat="1" ht="12" customHeight="1">
      <c r="B89" s="36"/>
      <c r="C89" s="30" t="s">
        <v>20</v>
      </c>
      <c r="D89" s="37"/>
      <c r="E89" s="37"/>
      <c r="F89" s="25" t="str">
        <f>F12</f>
        <v xml:space="preserve"> </v>
      </c>
      <c r="G89" s="37"/>
      <c r="H89" s="37"/>
      <c r="I89" s="136" t="s">
        <v>22</v>
      </c>
      <c r="J89" s="72" t="str">
        <f>IF(J12="","",J12)</f>
        <v>9.5.2019</v>
      </c>
      <c r="K89" s="37"/>
      <c r="L89" s="41"/>
    </row>
    <row r="90" s="1" customFormat="1" ht="6.96" customHeight="1">
      <c r="B90" s="36"/>
      <c r="C90" s="37"/>
      <c r="D90" s="37"/>
      <c r="E90" s="37"/>
      <c r="F90" s="37"/>
      <c r="G90" s="37"/>
      <c r="H90" s="37"/>
      <c r="I90" s="133"/>
      <c r="J90" s="37"/>
      <c r="K90" s="37"/>
      <c r="L90" s="41"/>
    </row>
    <row r="91" s="1" customFormat="1" ht="15.15" customHeight="1">
      <c r="B91" s="36"/>
      <c r="C91" s="30" t="s">
        <v>24</v>
      </c>
      <c r="D91" s="37"/>
      <c r="E91" s="37"/>
      <c r="F91" s="25" t="str">
        <f>E15</f>
        <v xml:space="preserve"> </v>
      </c>
      <c r="G91" s="37"/>
      <c r="H91" s="37"/>
      <c r="I91" s="136" t="s">
        <v>29</v>
      </c>
      <c r="J91" s="34" t="str">
        <f>E21</f>
        <v xml:space="preserve"> </v>
      </c>
      <c r="K91" s="37"/>
      <c r="L91" s="41"/>
    </row>
    <row r="92" s="1" customFormat="1" ht="15.15" customHeight="1">
      <c r="B92" s="36"/>
      <c r="C92" s="30" t="s">
        <v>27</v>
      </c>
      <c r="D92" s="37"/>
      <c r="E92" s="37"/>
      <c r="F92" s="25" t="str">
        <f>IF(E18="","",E18)</f>
        <v>Vyplň údaj</v>
      </c>
      <c r="G92" s="37"/>
      <c r="H92" s="37"/>
      <c r="I92" s="136" t="s">
        <v>31</v>
      </c>
      <c r="J92" s="34" t="str">
        <f>E24</f>
        <v xml:space="preserve"> </v>
      </c>
      <c r="K92" s="37"/>
      <c r="L92" s="41"/>
    </row>
    <row r="93" s="1" customFormat="1" ht="10.32" customHeight="1">
      <c r="B93" s="36"/>
      <c r="C93" s="37"/>
      <c r="D93" s="37"/>
      <c r="E93" s="37"/>
      <c r="F93" s="37"/>
      <c r="G93" s="37"/>
      <c r="H93" s="37"/>
      <c r="I93" s="133"/>
      <c r="J93" s="37"/>
      <c r="K93" s="37"/>
      <c r="L93" s="41"/>
    </row>
    <row r="94" s="1" customFormat="1" ht="29.28" customHeight="1">
      <c r="B94" s="36"/>
      <c r="C94" s="172" t="s">
        <v>88</v>
      </c>
      <c r="D94" s="173"/>
      <c r="E94" s="173"/>
      <c r="F94" s="173"/>
      <c r="G94" s="173"/>
      <c r="H94" s="173"/>
      <c r="I94" s="174"/>
      <c r="J94" s="175" t="s">
        <v>89</v>
      </c>
      <c r="K94" s="173"/>
      <c r="L94" s="41"/>
    </row>
    <row r="95" s="1" customFormat="1" ht="10.32" customHeight="1">
      <c r="B95" s="36"/>
      <c r="C95" s="37"/>
      <c r="D95" s="37"/>
      <c r="E95" s="37"/>
      <c r="F95" s="37"/>
      <c r="G95" s="37"/>
      <c r="H95" s="37"/>
      <c r="I95" s="133"/>
      <c r="J95" s="37"/>
      <c r="K95" s="37"/>
      <c r="L95" s="41"/>
    </row>
    <row r="96" s="1" customFormat="1" ht="22.8" customHeight="1">
      <c r="B96" s="36"/>
      <c r="C96" s="176" t="s">
        <v>90</v>
      </c>
      <c r="D96" s="37"/>
      <c r="E96" s="37"/>
      <c r="F96" s="37"/>
      <c r="G96" s="37"/>
      <c r="H96" s="37"/>
      <c r="I96" s="133"/>
      <c r="J96" s="103">
        <f>J133</f>
        <v>0</v>
      </c>
      <c r="K96" s="37"/>
      <c r="L96" s="41"/>
      <c r="AU96" s="15" t="s">
        <v>91</v>
      </c>
    </row>
    <row r="97" s="8" customFormat="1" ht="24.96" customHeight="1">
      <c r="B97" s="177"/>
      <c r="C97" s="178"/>
      <c r="D97" s="179" t="s">
        <v>92</v>
      </c>
      <c r="E97" s="180"/>
      <c r="F97" s="180"/>
      <c r="G97" s="180"/>
      <c r="H97" s="180"/>
      <c r="I97" s="181"/>
      <c r="J97" s="182">
        <f>J134</f>
        <v>0</v>
      </c>
      <c r="K97" s="178"/>
      <c r="L97" s="183"/>
    </row>
    <row r="98" s="9" customFormat="1" ht="19.92" customHeight="1">
      <c r="B98" s="184"/>
      <c r="C98" s="185"/>
      <c r="D98" s="186" t="s">
        <v>93</v>
      </c>
      <c r="E98" s="187"/>
      <c r="F98" s="187"/>
      <c r="G98" s="187"/>
      <c r="H98" s="187"/>
      <c r="I98" s="188"/>
      <c r="J98" s="189">
        <f>J135</f>
        <v>0</v>
      </c>
      <c r="K98" s="185"/>
      <c r="L98" s="190"/>
    </row>
    <row r="99" s="9" customFormat="1" ht="19.92" customHeight="1">
      <c r="B99" s="184"/>
      <c r="C99" s="185"/>
      <c r="D99" s="186" t="s">
        <v>94</v>
      </c>
      <c r="E99" s="187"/>
      <c r="F99" s="187"/>
      <c r="G99" s="187"/>
      <c r="H99" s="187"/>
      <c r="I99" s="188"/>
      <c r="J99" s="189">
        <f>J191</f>
        <v>0</v>
      </c>
      <c r="K99" s="185"/>
      <c r="L99" s="190"/>
    </row>
    <row r="100" s="9" customFormat="1" ht="19.92" customHeight="1">
      <c r="B100" s="184"/>
      <c r="C100" s="185"/>
      <c r="D100" s="186" t="s">
        <v>95</v>
      </c>
      <c r="E100" s="187"/>
      <c r="F100" s="187"/>
      <c r="G100" s="187"/>
      <c r="H100" s="187"/>
      <c r="I100" s="188"/>
      <c r="J100" s="189">
        <f>J202</f>
        <v>0</v>
      </c>
      <c r="K100" s="185"/>
      <c r="L100" s="190"/>
    </row>
    <row r="101" s="9" customFormat="1" ht="19.92" customHeight="1">
      <c r="B101" s="184"/>
      <c r="C101" s="185"/>
      <c r="D101" s="186" t="s">
        <v>96</v>
      </c>
      <c r="E101" s="187"/>
      <c r="F101" s="187"/>
      <c r="G101" s="187"/>
      <c r="H101" s="187"/>
      <c r="I101" s="188"/>
      <c r="J101" s="189">
        <f>J217</f>
        <v>0</v>
      </c>
      <c r="K101" s="185"/>
      <c r="L101" s="190"/>
    </row>
    <row r="102" s="9" customFormat="1" ht="19.92" customHeight="1">
      <c r="B102" s="184"/>
      <c r="C102" s="185"/>
      <c r="D102" s="186" t="s">
        <v>97</v>
      </c>
      <c r="E102" s="187"/>
      <c r="F102" s="187"/>
      <c r="G102" s="187"/>
      <c r="H102" s="187"/>
      <c r="I102" s="188"/>
      <c r="J102" s="189">
        <f>J243</f>
        <v>0</v>
      </c>
      <c r="K102" s="185"/>
      <c r="L102" s="190"/>
    </row>
    <row r="103" s="9" customFormat="1" ht="19.92" customHeight="1">
      <c r="B103" s="184"/>
      <c r="C103" s="185"/>
      <c r="D103" s="186" t="s">
        <v>98</v>
      </c>
      <c r="E103" s="187"/>
      <c r="F103" s="187"/>
      <c r="G103" s="187"/>
      <c r="H103" s="187"/>
      <c r="I103" s="188"/>
      <c r="J103" s="189">
        <f>J249</f>
        <v>0</v>
      </c>
      <c r="K103" s="185"/>
      <c r="L103" s="190"/>
    </row>
    <row r="104" s="9" customFormat="1" ht="19.92" customHeight="1">
      <c r="B104" s="184"/>
      <c r="C104" s="185"/>
      <c r="D104" s="186" t="s">
        <v>99</v>
      </c>
      <c r="E104" s="187"/>
      <c r="F104" s="187"/>
      <c r="G104" s="187"/>
      <c r="H104" s="187"/>
      <c r="I104" s="188"/>
      <c r="J104" s="189">
        <f>J276</f>
        <v>0</v>
      </c>
      <c r="K104" s="185"/>
      <c r="L104" s="190"/>
    </row>
    <row r="105" s="9" customFormat="1" ht="19.92" customHeight="1">
      <c r="B105" s="184"/>
      <c r="C105" s="185"/>
      <c r="D105" s="186" t="s">
        <v>100</v>
      </c>
      <c r="E105" s="187"/>
      <c r="F105" s="187"/>
      <c r="G105" s="187"/>
      <c r="H105" s="187"/>
      <c r="I105" s="188"/>
      <c r="J105" s="189">
        <f>J295</f>
        <v>0</v>
      </c>
      <c r="K105" s="185"/>
      <c r="L105" s="190"/>
    </row>
    <row r="106" s="8" customFormat="1" ht="24.96" customHeight="1">
      <c r="B106" s="177"/>
      <c r="C106" s="178"/>
      <c r="D106" s="179" t="s">
        <v>101</v>
      </c>
      <c r="E106" s="180"/>
      <c r="F106" s="180"/>
      <c r="G106" s="180"/>
      <c r="H106" s="180"/>
      <c r="I106" s="181"/>
      <c r="J106" s="182">
        <f>J297</f>
        <v>0</v>
      </c>
      <c r="K106" s="178"/>
      <c r="L106" s="183"/>
    </row>
    <row r="107" s="9" customFormat="1" ht="19.92" customHeight="1">
      <c r="B107" s="184"/>
      <c r="C107" s="185"/>
      <c r="D107" s="186" t="s">
        <v>102</v>
      </c>
      <c r="E107" s="187"/>
      <c r="F107" s="187"/>
      <c r="G107" s="187"/>
      <c r="H107" s="187"/>
      <c r="I107" s="188"/>
      <c r="J107" s="189">
        <f>J298</f>
        <v>0</v>
      </c>
      <c r="K107" s="185"/>
      <c r="L107" s="190"/>
    </row>
    <row r="108" s="9" customFormat="1" ht="19.92" customHeight="1">
      <c r="B108" s="184"/>
      <c r="C108" s="185"/>
      <c r="D108" s="186" t="s">
        <v>103</v>
      </c>
      <c r="E108" s="187"/>
      <c r="F108" s="187"/>
      <c r="G108" s="187"/>
      <c r="H108" s="187"/>
      <c r="I108" s="188"/>
      <c r="J108" s="189">
        <f>J314</f>
        <v>0</v>
      </c>
      <c r="K108" s="185"/>
      <c r="L108" s="190"/>
    </row>
    <row r="109" s="9" customFormat="1" ht="19.92" customHeight="1">
      <c r="B109" s="184"/>
      <c r="C109" s="185"/>
      <c r="D109" s="186" t="s">
        <v>104</v>
      </c>
      <c r="E109" s="187"/>
      <c r="F109" s="187"/>
      <c r="G109" s="187"/>
      <c r="H109" s="187"/>
      <c r="I109" s="188"/>
      <c r="J109" s="189">
        <f>J319</f>
        <v>0</v>
      </c>
      <c r="K109" s="185"/>
      <c r="L109" s="190"/>
    </row>
    <row r="110" s="8" customFormat="1" ht="24.96" customHeight="1">
      <c r="B110" s="177"/>
      <c r="C110" s="178"/>
      <c r="D110" s="179" t="s">
        <v>105</v>
      </c>
      <c r="E110" s="180"/>
      <c r="F110" s="180"/>
      <c r="G110" s="180"/>
      <c r="H110" s="180"/>
      <c r="I110" s="181"/>
      <c r="J110" s="182">
        <f>J328</f>
        <v>0</v>
      </c>
      <c r="K110" s="178"/>
      <c r="L110" s="183"/>
    </row>
    <row r="111" s="9" customFormat="1" ht="19.92" customHeight="1">
      <c r="B111" s="184"/>
      <c r="C111" s="185"/>
      <c r="D111" s="186" t="s">
        <v>106</v>
      </c>
      <c r="E111" s="187"/>
      <c r="F111" s="187"/>
      <c r="G111" s="187"/>
      <c r="H111" s="187"/>
      <c r="I111" s="188"/>
      <c r="J111" s="189">
        <f>J329</f>
        <v>0</v>
      </c>
      <c r="K111" s="185"/>
      <c r="L111" s="190"/>
    </row>
    <row r="112" s="8" customFormat="1" ht="24.96" customHeight="1">
      <c r="B112" s="177"/>
      <c r="C112" s="178"/>
      <c r="D112" s="179" t="s">
        <v>107</v>
      </c>
      <c r="E112" s="180"/>
      <c r="F112" s="180"/>
      <c r="G112" s="180"/>
      <c r="H112" s="180"/>
      <c r="I112" s="181"/>
      <c r="J112" s="182">
        <f>J340</f>
        <v>0</v>
      </c>
      <c r="K112" s="178"/>
      <c r="L112" s="183"/>
    </row>
    <row r="113" s="9" customFormat="1" ht="19.92" customHeight="1">
      <c r="B113" s="184"/>
      <c r="C113" s="185"/>
      <c r="D113" s="186" t="s">
        <v>108</v>
      </c>
      <c r="E113" s="187"/>
      <c r="F113" s="187"/>
      <c r="G113" s="187"/>
      <c r="H113" s="187"/>
      <c r="I113" s="188"/>
      <c r="J113" s="189">
        <f>J341</f>
        <v>0</v>
      </c>
      <c r="K113" s="185"/>
      <c r="L113" s="190"/>
    </row>
    <row r="114" s="1" customFormat="1" ht="21.84" customHeight="1">
      <c r="B114" s="36"/>
      <c r="C114" s="37"/>
      <c r="D114" s="37"/>
      <c r="E114" s="37"/>
      <c r="F114" s="37"/>
      <c r="G114" s="37"/>
      <c r="H114" s="37"/>
      <c r="I114" s="133"/>
      <c r="J114" s="37"/>
      <c r="K114" s="37"/>
      <c r="L114" s="41"/>
    </row>
    <row r="115" s="1" customFormat="1" ht="6.96" customHeight="1">
      <c r="B115" s="59"/>
      <c r="C115" s="60"/>
      <c r="D115" s="60"/>
      <c r="E115" s="60"/>
      <c r="F115" s="60"/>
      <c r="G115" s="60"/>
      <c r="H115" s="60"/>
      <c r="I115" s="167"/>
      <c r="J115" s="60"/>
      <c r="K115" s="60"/>
      <c r="L115" s="41"/>
    </row>
    <row r="119" s="1" customFormat="1" ht="6.96" customHeight="1">
      <c r="B119" s="61"/>
      <c r="C119" s="62"/>
      <c r="D119" s="62"/>
      <c r="E119" s="62"/>
      <c r="F119" s="62"/>
      <c r="G119" s="62"/>
      <c r="H119" s="62"/>
      <c r="I119" s="170"/>
      <c r="J119" s="62"/>
      <c r="K119" s="62"/>
      <c r="L119" s="41"/>
    </row>
    <row r="120" s="1" customFormat="1" ht="24.96" customHeight="1">
      <c r="B120" s="36"/>
      <c r="C120" s="21" t="s">
        <v>109</v>
      </c>
      <c r="D120" s="37"/>
      <c r="E120" s="37"/>
      <c r="F120" s="37"/>
      <c r="G120" s="37"/>
      <c r="H120" s="37"/>
      <c r="I120" s="133"/>
      <c r="J120" s="37"/>
      <c r="K120" s="37"/>
      <c r="L120" s="41"/>
    </row>
    <row r="121" s="1" customFormat="1" ht="6.96" customHeight="1">
      <c r="B121" s="36"/>
      <c r="C121" s="37"/>
      <c r="D121" s="37"/>
      <c r="E121" s="37"/>
      <c r="F121" s="37"/>
      <c r="G121" s="37"/>
      <c r="H121" s="37"/>
      <c r="I121" s="133"/>
      <c r="J121" s="37"/>
      <c r="K121" s="37"/>
      <c r="L121" s="41"/>
    </row>
    <row r="122" s="1" customFormat="1" ht="12" customHeight="1">
      <c r="B122" s="36"/>
      <c r="C122" s="30" t="s">
        <v>16</v>
      </c>
      <c r="D122" s="37"/>
      <c r="E122" s="37"/>
      <c r="F122" s="37"/>
      <c r="G122" s="37"/>
      <c r="H122" s="37"/>
      <c r="I122" s="133"/>
      <c r="J122" s="37"/>
      <c r="K122" s="37"/>
      <c r="L122" s="41"/>
    </row>
    <row r="123" s="1" customFormat="1" ht="16.5" customHeight="1">
      <c r="B123" s="36"/>
      <c r="C123" s="37"/>
      <c r="D123" s="37"/>
      <c r="E123" s="171" t="str">
        <f>E7</f>
        <v>Hydroizolace obvodových stěn budovy MŠ Požární 61/8, Ostrava - Heřmanice</v>
      </c>
      <c r="F123" s="30"/>
      <c r="G123" s="30"/>
      <c r="H123" s="30"/>
      <c r="I123" s="133"/>
      <c r="J123" s="37"/>
      <c r="K123" s="37"/>
      <c r="L123" s="41"/>
    </row>
    <row r="124" s="1" customFormat="1" ht="12" customHeight="1">
      <c r="B124" s="36"/>
      <c r="C124" s="30" t="s">
        <v>85</v>
      </c>
      <c r="D124" s="37"/>
      <c r="E124" s="37"/>
      <c r="F124" s="37"/>
      <c r="G124" s="37"/>
      <c r="H124" s="37"/>
      <c r="I124" s="133"/>
      <c r="J124" s="37"/>
      <c r="K124" s="37"/>
      <c r="L124" s="41"/>
    </row>
    <row r="125" s="1" customFormat="1" ht="16.5" customHeight="1">
      <c r="B125" s="36"/>
      <c r="C125" s="37"/>
      <c r="D125" s="37"/>
      <c r="E125" s="69" t="str">
        <f>E9</f>
        <v>01a - Izolace spodní stavby</v>
      </c>
      <c r="F125" s="37"/>
      <c r="G125" s="37"/>
      <c r="H125" s="37"/>
      <c r="I125" s="133"/>
      <c r="J125" s="37"/>
      <c r="K125" s="37"/>
      <c r="L125" s="41"/>
    </row>
    <row r="126" s="1" customFormat="1" ht="6.96" customHeight="1">
      <c r="B126" s="36"/>
      <c r="C126" s="37"/>
      <c r="D126" s="37"/>
      <c r="E126" s="37"/>
      <c r="F126" s="37"/>
      <c r="G126" s="37"/>
      <c r="H126" s="37"/>
      <c r="I126" s="133"/>
      <c r="J126" s="37"/>
      <c r="K126" s="37"/>
      <c r="L126" s="41"/>
    </row>
    <row r="127" s="1" customFormat="1" ht="12" customHeight="1">
      <c r="B127" s="36"/>
      <c r="C127" s="30" t="s">
        <v>20</v>
      </c>
      <c r="D127" s="37"/>
      <c r="E127" s="37"/>
      <c r="F127" s="25" t="str">
        <f>F12</f>
        <v xml:space="preserve"> </v>
      </c>
      <c r="G127" s="37"/>
      <c r="H127" s="37"/>
      <c r="I127" s="136" t="s">
        <v>22</v>
      </c>
      <c r="J127" s="72" t="str">
        <f>IF(J12="","",J12)</f>
        <v>9.5.2019</v>
      </c>
      <c r="K127" s="37"/>
      <c r="L127" s="41"/>
    </row>
    <row r="128" s="1" customFormat="1" ht="6.96" customHeight="1">
      <c r="B128" s="36"/>
      <c r="C128" s="37"/>
      <c r="D128" s="37"/>
      <c r="E128" s="37"/>
      <c r="F128" s="37"/>
      <c r="G128" s="37"/>
      <c r="H128" s="37"/>
      <c r="I128" s="133"/>
      <c r="J128" s="37"/>
      <c r="K128" s="37"/>
      <c r="L128" s="41"/>
    </row>
    <row r="129" s="1" customFormat="1" ht="15.15" customHeight="1">
      <c r="B129" s="36"/>
      <c r="C129" s="30" t="s">
        <v>24</v>
      </c>
      <c r="D129" s="37"/>
      <c r="E129" s="37"/>
      <c r="F129" s="25" t="str">
        <f>E15</f>
        <v xml:space="preserve"> </v>
      </c>
      <c r="G129" s="37"/>
      <c r="H129" s="37"/>
      <c r="I129" s="136" t="s">
        <v>29</v>
      </c>
      <c r="J129" s="34" t="str">
        <f>E21</f>
        <v xml:space="preserve"> </v>
      </c>
      <c r="K129" s="37"/>
      <c r="L129" s="41"/>
    </row>
    <row r="130" s="1" customFormat="1" ht="15.15" customHeight="1">
      <c r="B130" s="36"/>
      <c r="C130" s="30" t="s">
        <v>27</v>
      </c>
      <c r="D130" s="37"/>
      <c r="E130" s="37"/>
      <c r="F130" s="25" t="str">
        <f>IF(E18="","",E18)</f>
        <v>Vyplň údaj</v>
      </c>
      <c r="G130" s="37"/>
      <c r="H130" s="37"/>
      <c r="I130" s="136" t="s">
        <v>31</v>
      </c>
      <c r="J130" s="34" t="str">
        <f>E24</f>
        <v xml:space="preserve"> </v>
      </c>
      <c r="K130" s="37"/>
      <c r="L130" s="41"/>
    </row>
    <row r="131" s="1" customFormat="1" ht="10.32" customHeight="1">
      <c r="B131" s="36"/>
      <c r="C131" s="37"/>
      <c r="D131" s="37"/>
      <c r="E131" s="37"/>
      <c r="F131" s="37"/>
      <c r="G131" s="37"/>
      <c r="H131" s="37"/>
      <c r="I131" s="133"/>
      <c r="J131" s="37"/>
      <c r="K131" s="37"/>
      <c r="L131" s="41"/>
    </row>
    <row r="132" s="10" customFormat="1" ht="29.28" customHeight="1">
      <c r="B132" s="191"/>
      <c r="C132" s="192" t="s">
        <v>110</v>
      </c>
      <c r="D132" s="193" t="s">
        <v>58</v>
      </c>
      <c r="E132" s="193" t="s">
        <v>54</v>
      </c>
      <c r="F132" s="193" t="s">
        <v>55</v>
      </c>
      <c r="G132" s="193" t="s">
        <v>111</v>
      </c>
      <c r="H132" s="193" t="s">
        <v>112</v>
      </c>
      <c r="I132" s="194" t="s">
        <v>113</v>
      </c>
      <c r="J132" s="195" t="s">
        <v>89</v>
      </c>
      <c r="K132" s="196" t="s">
        <v>114</v>
      </c>
      <c r="L132" s="197"/>
      <c r="M132" s="93" t="s">
        <v>1</v>
      </c>
      <c r="N132" s="94" t="s">
        <v>37</v>
      </c>
      <c r="O132" s="94" t="s">
        <v>115</v>
      </c>
      <c r="P132" s="94" t="s">
        <v>116</v>
      </c>
      <c r="Q132" s="94" t="s">
        <v>117</v>
      </c>
      <c r="R132" s="94" t="s">
        <v>118</v>
      </c>
      <c r="S132" s="94" t="s">
        <v>119</v>
      </c>
      <c r="T132" s="95" t="s">
        <v>120</v>
      </c>
    </row>
    <row r="133" s="1" customFormat="1" ht="22.8" customHeight="1">
      <c r="B133" s="36"/>
      <c r="C133" s="100" t="s">
        <v>121</v>
      </c>
      <c r="D133" s="37"/>
      <c r="E133" s="37"/>
      <c r="F133" s="37"/>
      <c r="G133" s="37"/>
      <c r="H133" s="37"/>
      <c r="I133" s="133"/>
      <c r="J133" s="198">
        <f>BK133</f>
        <v>0</v>
      </c>
      <c r="K133" s="37"/>
      <c r="L133" s="41"/>
      <c r="M133" s="96"/>
      <c r="N133" s="97"/>
      <c r="O133" s="97"/>
      <c r="P133" s="199">
        <f>P134+P297+P328+P340</f>
        <v>0</v>
      </c>
      <c r="Q133" s="97"/>
      <c r="R133" s="199">
        <f>R134+R297+R328+R340</f>
        <v>88.465954750000023</v>
      </c>
      <c r="S133" s="97"/>
      <c r="T133" s="200">
        <f>T134+T297+T328+T340</f>
        <v>103.104124</v>
      </c>
      <c r="AT133" s="15" t="s">
        <v>72</v>
      </c>
      <c r="AU133" s="15" t="s">
        <v>91</v>
      </c>
      <c r="BK133" s="201">
        <f>BK134+BK297+BK328+BK340</f>
        <v>0</v>
      </c>
    </row>
    <row r="134" s="11" customFormat="1" ht="25.92" customHeight="1">
      <c r="B134" s="202"/>
      <c r="C134" s="203"/>
      <c r="D134" s="204" t="s">
        <v>72</v>
      </c>
      <c r="E134" s="205" t="s">
        <v>122</v>
      </c>
      <c r="F134" s="205" t="s">
        <v>123</v>
      </c>
      <c r="G134" s="203"/>
      <c r="H134" s="203"/>
      <c r="I134" s="206"/>
      <c r="J134" s="207">
        <f>BK134</f>
        <v>0</v>
      </c>
      <c r="K134" s="203"/>
      <c r="L134" s="208"/>
      <c r="M134" s="209"/>
      <c r="N134" s="210"/>
      <c r="O134" s="210"/>
      <c r="P134" s="211">
        <f>P135+P191+P202+P217+P243+P249+P276+P295</f>
        <v>0</v>
      </c>
      <c r="Q134" s="210"/>
      <c r="R134" s="211">
        <f>R135+R191+R202+R217+R243+R249+R276+R295</f>
        <v>88.115719150000018</v>
      </c>
      <c r="S134" s="210"/>
      <c r="T134" s="212">
        <f>T135+T191+T202+T217+T243+T249+T276+T295</f>
        <v>103.02861400000001</v>
      </c>
      <c r="AR134" s="213" t="s">
        <v>81</v>
      </c>
      <c r="AT134" s="214" t="s">
        <v>72</v>
      </c>
      <c r="AU134" s="214" t="s">
        <v>73</v>
      </c>
      <c r="AY134" s="213" t="s">
        <v>124</v>
      </c>
      <c r="BK134" s="215">
        <f>BK135+BK191+BK202+BK217+BK243+BK249+BK276+BK295</f>
        <v>0</v>
      </c>
    </row>
    <row r="135" s="11" customFormat="1" ht="22.8" customHeight="1">
      <c r="B135" s="202"/>
      <c r="C135" s="203"/>
      <c r="D135" s="204" t="s">
        <v>72</v>
      </c>
      <c r="E135" s="216" t="s">
        <v>81</v>
      </c>
      <c r="F135" s="216" t="s">
        <v>125</v>
      </c>
      <c r="G135" s="203"/>
      <c r="H135" s="203"/>
      <c r="I135" s="206"/>
      <c r="J135" s="217">
        <f>BK135</f>
        <v>0</v>
      </c>
      <c r="K135" s="203"/>
      <c r="L135" s="208"/>
      <c r="M135" s="209"/>
      <c r="N135" s="210"/>
      <c r="O135" s="210"/>
      <c r="P135" s="211">
        <f>SUM(P136:P190)</f>
        <v>0</v>
      </c>
      <c r="Q135" s="210"/>
      <c r="R135" s="211">
        <f>SUM(R136:R190)</f>
        <v>0.11956920000000001</v>
      </c>
      <c r="S135" s="210"/>
      <c r="T135" s="212">
        <f>SUM(T136:T190)</f>
        <v>100.64461</v>
      </c>
      <c r="AR135" s="213" t="s">
        <v>81</v>
      </c>
      <c r="AT135" s="214" t="s">
        <v>72</v>
      </c>
      <c r="AU135" s="214" t="s">
        <v>81</v>
      </c>
      <c r="AY135" s="213" t="s">
        <v>124</v>
      </c>
      <c r="BK135" s="215">
        <f>SUM(BK136:BK190)</f>
        <v>0</v>
      </c>
    </row>
    <row r="136" s="1" customFormat="1" ht="16.5" customHeight="1">
      <c r="B136" s="36"/>
      <c r="C136" s="218" t="s">
        <v>81</v>
      </c>
      <c r="D136" s="218" t="s">
        <v>126</v>
      </c>
      <c r="E136" s="219" t="s">
        <v>127</v>
      </c>
      <c r="F136" s="220" t="s">
        <v>128</v>
      </c>
      <c r="G136" s="221" t="s">
        <v>129</v>
      </c>
      <c r="H136" s="222">
        <v>4.5499999999999998</v>
      </c>
      <c r="I136" s="223"/>
      <c r="J136" s="224">
        <f>ROUND(I136*H136,2)</f>
        <v>0</v>
      </c>
      <c r="K136" s="220" t="s">
        <v>130</v>
      </c>
      <c r="L136" s="41"/>
      <c r="M136" s="225" t="s">
        <v>1</v>
      </c>
      <c r="N136" s="226" t="s">
        <v>38</v>
      </c>
      <c r="O136" s="84"/>
      <c r="P136" s="227">
        <f>O136*H136</f>
        <v>0</v>
      </c>
      <c r="Q136" s="227">
        <v>0</v>
      </c>
      <c r="R136" s="227">
        <f>Q136*H136</f>
        <v>0</v>
      </c>
      <c r="S136" s="227">
        <v>0.28100000000000003</v>
      </c>
      <c r="T136" s="228">
        <f>S136*H136</f>
        <v>1.2785500000000001</v>
      </c>
      <c r="AR136" s="229" t="s">
        <v>131</v>
      </c>
      <c r="AT136" s="229" t="s">
        <v>126</v>
      </c>
      <c r="AU136" s="229" t="s">
        <v>83</v>
      </c>
      <c r="AY136" s="15" t="s">
        <v>124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5" t="s">
        <v>81</v>
      </c>
      <c r="BK136" s="230">
        <f>ROUND(I136*H136,2)</f>
        <v>0</v>
      </c>
      <c r="BL136" s="15" t="s">
        <v>131</v>
      </c>
      <c r="BM136" s="229" t="s">
        <v>132</v>
      </c>
    </row>
    <row r="137" s="12" customFormat="1">
      <c r="B137" s="231"/>
      <c r="C137" s="232"/>
      <c r="D137" s="233" t="s">
        <v>133</v>
      </c>
      <c r="E137" s="234" t="s">
        <v>1</v>
      </c>
      <c r="F137" s="235" t="s">
        <v>134</v>
      </c>
      <c r="G137" s="232"/>
      <c r="H137" s="236">
        <v>4.5499999999999998</v>
      </c>
      <c r="I137" s="237"/>
      <c r="J137" s="232"/>
      <c r="K137" s="232"/>
      <c r="L137" s="238"/>
      <c r="M137" s="239"/>
      <c r="N137" s="240"/>
      <c r="O137" s="240"/>
      <c r="P137" s="240"/>
      <c r="Q137" s="240"/>
      <c r="R137" s="240"/>
      <c r="S137" s="240"/>
      <c r="T137" s="241"/>
      <c r="AT137" s="242" t="s">
        <v>133</v>
      </c>
      <c r="AU137" s="242" t="s">
        <v>83</v>
      </c>
      <c r="AV137" s="12" t="s">
        <v>83</v>
      </c>
      <c r="AW137" s="12" t="s">
        <v>30</v>
      </c>
      <c r="AX137" s="12" t="s">
        <v>81</v>
      </c>
      <c r="AY137" s="242" t="s">
        <v>124</v>
      </c>
    </row>
    <row r="138" s="1" customFormat="1" ht="24" customHeight="1">
      <c r="B138" s="36"/>
      <c r="C138" s="218" t="s">
        <v>83</v>
      </c>
      <c r="D138" s="218" t="s">
        <v>126</v>
      </c>
      <c r="E138" s="219" t="s">
        <v>135</v>
      </c>
      <c r="F138" s="220" t="s">
        <v>136</v>
      </c>
      <c r="G138" s="221" t="s">
        <v>129</v>
      </c>
      <c r="H138" s="222">
        <v>23.312000000000001</v>
      </c>
      <c r="I138" s="223"/>
      <c r="J138" s="224">
        <f>ROUND(I138*H138,2)</f>
        <v>0</v>
      </c>
      <c r="K138" s="220" t="s">
        <v>130</v>
      </c>
      <c r="L138" s="41"/>
      <c r="M138" s="225" t="s">
        <v>1</v>
      </c>
      <c r="N138" s="226" t="s">
        <v>38</v>
      </c>
      <c r="O138" s="84"/>
      <c r="P138" s="227">
        <f>O138*H138</f>
        <v>0</v>
      </c>
      <c r="Q138" s="227">
        <v>0</v>
      </c>
      <c r="R138" s="227">
        <f>Q138*H138</f>
        <v>0</v>
      </c>
      <c r="S138" s="227">
        <v>0.255</v>
      </c>
      <c r="T138" s="228">
        <f>S138*H138</f>
        <v>5.9445600000000001</v>
      </c>
      <c r="AR138" s="229" t="s">
        <v>131</v>
      </c>
      <c r="AT138" s="229" t="s">
        <v>126</v>
      </c>
      <c r="AU138" s="229" t="s">
        <v>83</v>
      </c>
      <c r="AY138" s="15" t="s">
        <v>124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5" t="s">
        <v>81</v>
      </c>
      <c r="BK138" s="230">
        <f>ROUND(I138*H138,2)</f>
        <v>0</v>
      </c>
      <c r="BL138" s="15" t="s">
        <v>131</v>
      </c>
      <c r="BM138" s="229" t="s">
        <v>137</v>
      </c>
    </row>
    <row r="139" s="12" customFormat="1">
      <c r="B139" s="231"/>
      <c r="C139" s="232"/>
      <c r="D139" s="233" t="s">
        <v>133</v>
      </c>
      <c r="E139" s="234" t="s">
        <v>1</v>
      </c>
      <c r="F139" s="235" t="s">
        <v>138</v>
      </c>
      <c r="G139" s="232"/>
      <c r="H139" s="236">
        <v>14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AT139" s="242" t="s">
        <v>133</v>
      </c>
      <c r="AU139" s="242" t="s">
        <v>83</v>
      </c>
      <c r="AV139" s="12" t="s">
        <v>83</v>
      </c>
      <c r="AW139" s="12" t="s">
        <v>30</v>
      </c>
      <c r="AX139" s="12" t="s">
        <v>73</v>
      </c>
      <c r="AY139" s="242" t="s">
        <v>124</v>
      </c>
    </row>
    <row r="140" s="12" customFormat="1">
      <c r="B140" s="231"/>
      <c r="C140" s="232"/>
      <c r="D140" s="233" t="s">
        <v>133</v>
      </c>
      <c r="E140" s="234" t="s">
        <v>1</v>
      </c>
      <c r="F140" s="235" t="s">
        <v>139</v>
      </c>
      <c r="G140" s="232"/>
      <c r="H140" s="236">
        <v>9.3119999999999994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AT140" s="242" t="s">
        <v>133</v>
      </c>
      <c r="AU140" s="242" t="s">
        <v>83</v>
      </c>
      <c r="AV140" s="12" t="s">
        <v>83</v>
      </c>
      <c r="AW140" s="12" t="s">
        <v>30</v>
      </c>
      <c r="AX140" s="12" t="s">
        <v>73</v>
      </c>
      <c r="AY140" s="242" t="s">
        <v>124</v>
      </c>
    </row>
    <row r="141" s="13" customFormat="1">
      <c r="B141" s="243"/>
      <c r="C141" s="244"/>
      <c r="D141" s="233" t="s">
        <v>133</v>
      </c>
      <c r="E141" s="245" t="s">
        <v>1</v>
      </c>
      <c r="F141" s="246" t="s">
        <v>140</v>
      </c>
      <c r="G141" s="244"/>
      <c r="H141" s="247">
        <v>23.312000000000001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AT141" s="253" t="s">
        <v>133</v>
      </c>
      <c r="AU141" s="253" t="s">
        <v>83</v>
      </c>
      <c r="AV141" s="13" t="s">
        <v>131</v>
      </c>
      <c r="AW141" s="13" t="s">
        <v>30</v>
      </c>
      <c r="AX141" s="13" t="s">
        <v>81</v>
      </c>
      <c r="AY141" s="253" t="s">
        <v>124</v>
      </c>
    </row>
    <row r="142" s="1" customFormat="1" ht="24" customHeight="1">
      <c r="B142" s="36"/>
      <c r="C142" s="218" t="s">
        <v>141</v>
      </c>
      <c r="D142" s="218" t="s">
        <v>126</v>
      </c>
      <c r="E142" s="219" t="s">
        <v>142</v>
      </c>
      <c r="F142" s="220" t="s">
        <v>143</v>
      </c>
      <c r="G142" s="221" t="s">
        <v>129</v>
      </c>
      <c r="H142" s="222">
        <v>108.55</v>
      </c>
      <c r="I142" s="223"/>
      <c r="J142" s="224">
        <f>ROUND(I142*H142,2)</f>
        <v>0</v>
      </c>
      <c r="K142" s="220" t="s">
        <v>130</v>
      </c>
      <c r="L142" s="41"/>
      <c r="M142" s="225" t="s">
        <v>1</v>
      </c>
      <c r="N142" s="226" t="s">
        <v>38</v>
      </c>
      <c r="O142" s="84"/>
      <c r="P142" s="227">
        <f>O142*H142</f>
        <v>0</v>
      </c>
      <c r="Q142" s="227">
        <v>0</v>
      </c>
      <c r="R142" s="227">
        <f>Q142*H142</f>
        <v>0</v>
      </c>
      <c r="S142" s="227">
        <v>0.29999999999999999</v>
      </c>
      <c r="T142" s="228">
        <f>S142*H142</f>
        <v>32.564999999999998</v>
      </c>
      <c r="AR142" s="229" t="s">
        <v>131</v>
      </c>
      <c r="AT142" s="229" t="s">
        <v>126</v>
      </c>
      <c r="AU142" s="229" t="s">
        <v>83</v>
      </c>
      <c r="AY142" s="15" t="s">
        <v>124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81</v>
      </c>
      <c r="BK142" s="230">
        <f>ROUND(I142*H142,2)</f>
        <v>0</v>
      </c>
      <c r="BL142" s="15" t="s">
        <v>131</v>
      </c>
      <c r="BM142" s="229" t="s">
        <v>144</v>
      </c>
    </row>
    <row r="143" s="12" customFormat="1">
      <c r="B143" s="231"/>
      <c r="C143" s="232"/>
      <c r="D143" s="233" t="s">
        <v>133</v>
      </c>
      <c r="E143" s="234" t="s">
        <v>1</v>
      </c>
      <c r="F143" s="235" t="s">
        <v>145</v>
      </c>
      <c r="G143" s="232"/>
      <c r="H143" s="236">
        <v>59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AT143" s="242" t="s">
        <v>133</v>
      </c>
      <c r="AU143" s="242" t="s">
        <v>83</v>
      </c>
      <c r="AV143" s="12" t="s">
        <v>83</v>
      </c>
      <c r="AW143" s="12" t="s">
        <v>30</v>
      </c>
      <c r="AX143" s="12" t="s">
        <v>73</v>
      </c>
      <c r="AY143" s="242" t="s">
        <v>124</v>
      </c>
    </row>
    <row r="144" s="12" customFormat="1">
      <c r="B144" s="231"/>
      <c r="C144" s="232"/>
      <c r="D144" s="233" t="s">
        <v>133</v>
      </c>
      <c r="E144" s="234" t="s">
        <v>1</v>
      </c>
      <c r="F144" s="235" t="s">
        <v>146</v>
      </c>
      <c r="G144" s="232"/>
      <c r="H144" s="236">
        <v>31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AT144" s="242" t="s">
        <v>133</v>
      </c>
      <c r="AU144" s="242" t="s">
        <v>83</v>
      </c>
      <c r="AV144" s="12" t="s">
        <v>83</v>
      </c>
      <c r="AW144" s="12" t="s">
        <v>30</v>
      </c>
      <c r="AX144" s="12" t="s">
        <v>73</v>
      </c>
      <c r="AY144" s="242" t="s">
        <v>124</v>
      </c>
    </row>
    <row r="145" s="12" customFormat="1">
      <c r="B145" s="231"/>
      <c r="C145" s="232"/>
      <c r="D145" s="233" t="s">
        <v>133</v>
      </c>
      <c r="E145" s="234" t="s">
        <v>1</v>
      </c>
      <c r="F145" s="235" t="s">
        <v>147</v>
      </c>
      <c r="G145" s="232"/>
      <c r="H145" s="236">
        <v>18.550000000000001</v>
      </c>
      <c r="I145" s="237"/>
      <c r="J145" s="232"/>
      <c r="K145" s="232"/>
      <c r="L145" s="238"/>
      <c r="M145" s="239"/>
      <c r="N145" s="240"/>
      <c r="O145" s="240"/>
      <c r="P145" s="240"/>
      <c r="Q145" s="240"/>
      <c r="R145" s="240"/>
      <c r="S145" s="240"/>
      <c r="T145" s="241"/>
      <c r="AT145" s="242" t="s">
        <v>133</v>
      </c>
      <c r="AU145" s="242" t="s">
        <v>83</v>
      </c>
      <c r="AV145" s="12" t="s">
        <v>83</v>
      </c>
      <c r="AW145" s="12" t="s">
        <v>30</v>
      </c>
      <c r="AX145" s="12" t="s">
        <v>73</v>
      </c>
      <c r="AY145" s="242" t="s">
        <v>124</v>
      </c>
    </row>
    <row r="146" s="13" customFormat="1">
      <c r="B146" s="243"/>
      <c r="C146" s="244"/>
      <c r="D146" s="233" t="s">
        <v>133</v>
      </c>
      <c r="E146" s="245" t="s">
        <v>1</v>
      </c>
      <c r="F146" s="246" t="s">
        <v>140</v>
      </c>
      <c r="G146" s="244"/>
      <c r="H146" s="247">
        <v>108.55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AT146" s="253" t="s">
        <v>133</v>
      </c>
      <c r="AU146" s="253" t="s">
        <v>83</v>
      </c>
      <c r="AV146" s="13" t="s">
        <v>131</v>
      </c>
      <c r="AW146" s="13" t="s">
        <v>30</v>
      </c>
      <c r="AX146" s="13" t="s">
        <v>81</v>
      </c>
      <c r="AY146" s="253" t="s">
        <v>124</v>
      </c>
    </row>
    <row r="147" s="1" customFormat="1" ht="24" customHeight="1">
      <c r="B147" s="36"/>
      <c r="C147" s="218" t="s">
        <v>131</v>
      </c>
      <c r="D147" s="218" t="s">
        <v>126</v>
      </c>
      <c r="E147" s="219" t="s">
        <v>148</v>
      </c>
      <c r="F147" s="220" t="s">
        <v>149</v>
      </c>
      <c r="G147" s="221" t="s">
        <v>129</v>
      </c>
      <c r="H147" s="222">
        <v>60.799999999999997</v>
      </c>
      <c r="I147" s="223"/>
      <c r="J147" s="224">
        <f>ROUND(I147*H147,2)</f>
        <v>0</v>
      </c>
      <c r="K147" s="220" t="s">
        <v>130</v>
      </c>
      <c r="L147" s="41"/>
      <c r="M147" s="225" t="s">
        <v>1</v>
      </c>
      <c r="N147" s="226" t="s">
        <v>38</v>
      </c>
      <c r="O147" s="84"/>
      <c r="P147" s="227">
        <f>O147*H147</f>
        <v>0</v>
      </c>
      <c r="Q147" s="227">
        <v>0</v>
      </c>
      <c r="R147" s="227">
        <f>Q147*H147</f>
        <v>0</v>
      </c>
      <c r="S147" s="227">
        <v>0.32500000000000001</v>
      </c>
      <c r="T147" s="228">
        <f>S147*H147</f>
        <v>19.759999999999998</v>
      </c>
      <c r="AR147" s="229" t="s">
        <v>131</v>
      </c>
      <c r="AT147" s="229" t="s">
        <v>126</v>
      </c>
      <c r="AU147" s="229" t="s">
        <v>83</v>
      </c>
      <c r="AY147" s="15" t="s">
        <v>124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5" t="s">
        <v>81</v>
      </c>
      <c r="BK147" s="230">
        <f>ROUND(I147*H147,2)</f>
        <v>0</v>
      </c>
      <c r="BL147" s="15" t="s">
        <v>131</v>
      </c>
      <c r="BM147" s="229" t="s">
        <v>150</v>
      </c>
    </row>
    <row r="148" s="12" customFormat="1">
      <c r="B148" s="231"/>
      <c r="C148" s="232"/>
      <c r="D148" s="233" t="s">
        <v>133</v>
      </c>
      <c r="E148" s="234" t="s">
        <v>1</v>
      </c>
      <c r="F148" s="235" t="s">
        <v>151</v>
      </c>
      <c r="G148" s="232"/>
      <c r="H148" s="236">
        <v>59</v>
      </c>
      <c r="I148" s="237"/>
      <c r="J148" s="232"/>
      <c r="K148" s="232"/>
      <c r="L148" s="238"/>
      <c r="M148" s="239"/>
      <c r="N148" s="240"/>
      <c r="O148" s="240"/>
      <c r="P148" s="240"/>
      <c r="Q148" s="240"/>
      <c r="R148" s="240"/>
      <c r="S148" s="240"/>
      <c r="T148" s="241"/>
      <c r="AT148" s="242" t="s">
        <v>133</v>
      </c>
      <c r="AU148" s="242" t="s">
        <v>83</v>
      </c>
      <c r="AV148" s="12" t="s">
        <v>83</v>
      </c>
      <c r="AW148" s="12" t="s">
        <v>30</v>
      </c>
      <c r="AX148" s="12" t="s">
        <v>73</v>
      </c>
      <c r="AY148" s="242" t="s">
        <v>124</v>
      </c>
    </row>
    <row r="149" s="12" customFormat="1">
      <c r="B149" s="231"/>
      <c r="C149" s="232"/>
      <c r="D149" s="233" t="s">
        <v>133</v>
      </c>
      <c r="E149" s="234" t="s">
        <v>1</v>
      </c>
      <c r="F149" s="235" t="s">
        <v>152</v>
      </c>
      <c r="G149" s="232"/>
      <c r="H149" s="236">
        <v>1.8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AT149" s="242" t="s">
        <v>133</v>
      </c>
      <c r="AU149" s="242" t="s">
        <v>83</v>
      </c>
      <c r="AV149" s="12" t="s">
        <v>83</v>
      </c>
      <c r="AW149" s="12" t="s">
        <v>30</v>
      </c>
      <c r="AX149" s="12" t="s">
        <v>73</v>
      </c>
      <c r="AY149" s="242" t="s">
        <v>124</v>
      </c>
    </row>
    <row r="150" s="13" customFormat="1">
      <c r="B150" s="243"/>
      <c r="C150" s="244"/>
      <c r="D150" s="233" t="s">
        <v>133</v>
      </c>
      <c r="E150" s="245" t="s">
        <v>1</v>
      </c>
      <c r="F150" s="246" t="s">
        <v>140</v>
      </c>
      <c r="G150" s="244"/>
      <c r="H150" s="247">
        <v>60.799999999999997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AT150" s="253" t="s">
        <v>133</v>
      </c>
      <c r="AU150" s="253" t="s">
        <v>83</v>
      </c>
      <c r="AV150" s="13" t="s">
        <v>131</v>
      </c>
      <c r="AW150" s="13" t="s">
        <v>30</v>
      </c>
      <c r="AX150" s="13" t="s">
        <v>81</v>
      </c>
      <c r="AY150" s="253" t="s">
        <v>124</v>
      </c>
    </row>
    <row r="151" s="1" customFormat="1" ht="24" customHeight="1">
      <c r="B151" s="36"/>
      <c r="C151" s="218" t="s">
        <v>153</v>
      </c>
      <c r="D151" s="218" t="s">
        <v>126</v>
      </c>
      <c r="E151" s="219" t="s">
        <v>154</v>
      </c>
      <c r="F151" s="220" t="s">
        <v>155</v>
      </c>
      <c r="G151" s="221" t="s">
        <v>129</v>
      </c>
      <c r="H151" s="222">
        <v>31</v>
      </c>
      <c r="I151" s="223"/>
      <c r="J151" s="224">
        <f>ROUND(I151*H151,2)</f>
        <v>0</v>
      </c>
      <c r="K151" s="220" t="s">
        <v>130</v>
      </c>
      <c r="L151" s="41"/>
      <c r="M151" s="225" t="s">
        <v>1</v>
      </c>
      <c r="N151" s="226" t="s">
        <v>38</v>
      </c>
      <c r="O151" s="84"/>
      <c r="P151" s="227">
        <f>O151*H151</f>
        <v>0</v>
      </c>
      <c r="Q151" s="227">
        <v>0</v>
      </c>
      <c r="R151" s="227">
        <f>Q151*H151</f>
        <v>0</v>
      </c>
      <c r="S151" s="227">
        <v>0.63</v>
      </c>
      <c r="T151" s="228">
        <f>S151*H151</f>
        <v>19.530000000000001</v>
      </c>
      <c r="AR151" s="229" t="s">
        <v>131</v>
      </c>
      <c r="AT151" s="229" t="s">
        <v>126</v>
      </c>
      <c r="AU151" s="229" t="s">
        <v>83</v>
      </c>
      <c r="AY151" s="15" t="s">
        <v>124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81</v>
      </c>
      <c r="BK151" s="230">
        <f>ROUND(I151*H151,2)</f>
        <v>0</v>
      </c>
      <c r="BL151" s="15" t="s">
        <v>131</v>
      </c>
      <c r="BM151" s="229" t="s">
        <v>156</v>
      </c>
    </row>
    <row r="152" s="1" customFormat="1" ht="24" customHeight="1">
      <c r="B152" s="36"/>
      <c r="C152" s="218" t="s">
        <v>157</v>
      </c>
      <c r="D152" s="218" t="s">
        <v>126</v>
      </c>
      <c r="E152" s="219" t="s">
        <v>158</v>
      </c>
      <c r="F152" s="220" t="s">
        <v>159</v>
      </c>
      <c r="G152" s="221" t="s">
        <v>129</v>
      </c>
      <c r="H152" s="222">
        <v>59</v>
      </c>
      <c r="I152" s="223"/>
      <c r="J152" s="224">
        <f>ROUND(I152*H152,2)</f>
        <v>0</v>
      </c>
      <c r="K152" s="220" t="s">
        <v>130</v>
      </c>
      <c r="L152" s="41"/>
      <c r="M152" s="225" t="s">
        <v>1</v>
      </c>
      <c r="N152" s="226" t="s">
        <v>38</v>
      </c>
      <c r="O152" s="84"/>
      <c r="P152" s="227">
        <f>O152*H152</f>
        <v>0</v>
      </c>
      <c r="Q152" s="227">
        <v>0</v>
      </c>
      <c r="R152" s="227">
        <f>Q152*H152</f>
        <v>0</v>
      </c>
      <c r="S152" s="227">
        <v>0.22</v>
      </c>
      <c r="T152" s="228">
        <f>S152*H152</f>
        <v>12.98</v>
      </c>
      <c r="AR152" s="229" t="s">
        <v>131</v>
      </c>
      <c r="AT152" s="229" t="s">
        <v>126</v>
      </c>
      <c r="AU152" s="229" t="s">
        <v>83</v>
      </c>
      <c r="AY152" s="15" t="s">
        <v>124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5" t="s">
        <v>81</v>
      </c>
      <c r="BK152" s="230">
        <f>ROUND(I152*H152,2)</f>
        <v>0</v>
      </c>
      <c r="BL152" s="15" t="s">
        <v>131</v>
      </c>
      <c r="BM152" s="229" t="s">
        <v>160</v>
      </c>
    </row>
    <row r="153" s="12" customFormat="1">
      <c r="B153" s="231"/>
      <c r="C153" s="232"/>
      <c r="D153" s="233" t="s">
        <v>133</v>
      </c>
      <c r="E153" s="234" t="s">
        <v>1</v>
      </c>
      <c r="F153" s="235" t="s">
        <v>161</v>
      </c>
      <c r="G153" s="232"/>
      <c r="H153" s="236">
        <v>59</v>
      </c>
      <c r="I153" s="237"/>
      <c r="J153" s="232"/>
      <c r="K153" s="232"/>
      <c r="L153" s="238"/>
      <c r="M153" s="239"/>
      <c r="N153" s="240"/>
      <c r="O153" s="240"/>
      <c r="P153" s="240"/>
      <c r="Q153" s="240"/>
      <c r="R153" s="240"/>
      <c r="S153" s="240"/>
      <c r="T153" s="241"/>
      <c r="AT153" s="242" t="s">
        <v>133</v>
      </c>
      <c r="AU153" s="242" t="s">
        <v>83</v>
      </c>
      <c r="AV153" s="12" t="s">
        <v>83</v>
      </c>
      <c r="AW153" s="12" t="s">
        <v>30</v>
      </c>
      <c r="AX153" s="12" t="s">
        <v>81</v>
      </c>
      <c r="AY153" s="242" t="s">
        <v>124</v>
      </c>
    </row>
    <row r="154" s="1" customFormat="1" ht="16.5" customHeight="1">
      <c r="B154" s="36"/>
      <c r="C154" s="218" t="s">
        <v>162</v>
      </c>
      <c r="D154" s="218" t="s">
        <v>126</v>
      </c>
      <c r="E154" s="219" t="s">
        <v>163</v>
      </c>
      <c r="F154" s="220" t="s">
        <v>164</v>
      </c>
      <c r="G154" s="221" t="s">
        <v>165</v>
      </c>
      <c r="H154" s="222">
        <v>4.7999999999999998</v>
      </c>
      <c r="I154" s="223"/>
      <c r="J154" s="224">
        <f>ROUND(I154*H154,2)</f>
        <v>0</v>
      </c>
      <c r="K154" s="220" t="s">
        <v>130</v>
      </c>
      <c r="L154" s="41"/>
      <c r="M154" s="225" t="s">
        <v>1</v>
      </c>
      <c r="N154" s="226" t="s">
        <v>38</v>
      </c>
      <c r="O154" s="84"/>
      <c r="P154" s="227">
        <f>O154*H154</f>
        <v>0</v>
      </c>
      <c r="Q154" s="227">
        <v>0</v>
      </c>
      <c r="R154" s="227">
        <f>Q154*H154</f>
        <v>0</v>
      </c>
      <c r="S154" s="227">
        <v>0.23000000000000001</v>
      </c>
      <c r="T154" s="228">
        <f>S154*H154</f>
        <v>1.1040000000000001</v>
      </c>
      <c r="AR154" s="229" t="s">
        <v>131</v>
      </c>
      <c r="AT154" s="229" t="s">
        <v>126</v>
      </c>
      <c r="AU154" s="229" t="s">
        <v>83</v>
      </c>
      <c r="AY154" s="15" t="s">
        <v>124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5" t="s">
        <v>81</v>
      </c>
      <c r="BK154" s="230">
        <f>ROUND(I154*H154,2)</f>
        <v>0</v>
      </c>
      <c r="BL154" s="15" t="s">
        <v>131</v>
      </c>
      <c r="BM154" s="229" t="s">
        <v>166</v>
      </c>
    </row>
    <row r="155" s="12" customFormat="1">
      <c r="B155" s="231"/>
      <c r="C155" s="232"/>
      <c r="D155" s="233" t="s">
        <v>133</v>
      </c>
      <c r="E155" s="234" t="s">
        <v>1</v>
      </c>
      <c r="F155" s="235" t="s">
        <v>167</v>
      </c>
      <c r="G155" s="232"/>
      <c r="H155" s="236">
        <v>4.7999999999999998</v>
      </c>
      <c r="I155" s="237"/>
      <c r="J155" s="232"/>
      <c r="K155" s="232"/>
      <c r="L155" s="238"/>
      <c r="M155" s="239"/>
      <c r="N155" s="240"/>
      <c r="O155" s="240"/>
      <c r="P155" s="240"/>
      <c r="Q155" s="240"/>
      <c r="R155" s="240"/>
      <c r="S155" s="240"/>
      <c r="T155" s="241"/>
      <c r="AT155" s="242" t="s">
        <v>133</v>
      </c>
      <c r="AU155" s="242" t="s">
        <v>83</v>
      </c>
      <c r="AV155" s="12" t="s">
        <v>83</v>
      </c>
      <c r="AW155" s="12" t="s">
        <v>30</v>
      </c>
      <c r="AX155" s="12" t="s">
        <v>81</v>
      </c>
      <c r="AY155" s="242" t="s">
        <v>124</v>
      </c>
    </row>
    <row r="156" s="1" customFormat="1" ht="16.5" customHeight="1">
      <c r="B156" s="36"/>
      <c r="C156" s="218" t="s">
        <v>168</v>
      </c>
      <c r="D156" s="218" t="s">
        <v>126</v>
      </c>
      <c r="E156" s="219" t="s">
        <v>169</v>
      </c>
      <c r="F156" s="220" t="s">
        <v>170</v>
      </c>
      <c r="G156" s="221" t="s">
        <v>165</v>
      </c>
      <c r="H156" s="222">
        <v>36.5</v>
      </c>
      <c r="I156" s="223"/>
      <c r="J156" s="224">
        <f>ROUND(I156*H156,2)</f>
        <v>0</v>
      </c>
      <c r="K156" s="220" t="s">
        <v>130</v>
      </c>
      <c r="L156" s="41"/>
      <c r="M156" s="225" t="s">
        <v>1</v>
      </c>
      <c r="N156" s="226" t="s">
        <v>38</v>
      </c>
      <c r="O156" s="84"/>
      <c r="P156" s="227">
        <f>O156*H156</f>
        <v>0</v>
      </c>
      <c r="Q156" s="227">
        <v>0</v>
      </c>
      <c r="R156" s="227">
        <f>Q156*H156</f>
        <v>0</v>
      </c>
      <c r="S156" s="227">
        <v>0.20499999999999999</v>
      </c>
      <c r="T156" s="228">
        <f>S156*H156</f>
        <v>7.4824999999999999</v>
      </c>
      <c r="AR156" s="229" t="s">
        <v>131</v>
      </c>
      <c r="AT156" s="229" t="s">
        <v>126</v>
      </c>
      <c r="AU156" s="229" t="s">
        <v>83</v>
      </c>
      <c r="AY156" s="15" t="s">
        <v>124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81</v>
      </c>
      <c r="BK156" s="230">
        <f>ROUND(I156*H156,2)</f>
        <v>0</v>
      </c>
      <c r="BL156" s="15" t="s">
        <v>131</v>
      </c>
      <c r="BM156" s="229" t="s">
        <v>171</v>
      </c>
    </row>
    <row r="157" s="12" customFormat="1">
      <c r="B157" s="231"/>
      <c r="C157" s="232"/>
      <c r="D157" s="233" t="s">
        <v>133</v>
      </c>
      <c r="E157" s="234" t="s">
        <v>1</v>
      </c>
      <c r="F157" s="235" t="s">
        <v>172</v>
      </c>
      <c r="G157" s="232"/>
      <c r="H157" s="236">
        <v>36.5</v>
      </c>
      <c r="I157" s="237"/>
      <c r="J157" s="232"/>
      <c r="K157" s="232"/>
      <c r="L157" s="238"/>
      <c r="M157" s="239"/>
      <c r="N157" s="240"/>
      <c r="O157" s="240"/>
      <c r="P157" s="240"/>
      <c r="Q157" s="240"/>
      <c r="R157" s="240"/>
      <c r="S157" s="240"/>
      <c r="T157" s="241"/>
      <c r="AT157" s="242" t="s">
        <v>133</v>
      </c>
      <c r="AU157" s="242" t="s">
        <v>83</v>
      </c>
      <c r="AV157" s="12" t="s">
        <v>83</v>
      </c>
      <c r="AW157" s="12" t="s">
        <v>30</v>
      </c>
      <c r="AX157" s="12" t="s">
        <v>81</v>
      </c>
      <c r="AY157" s="242" t="s">
        <v>124</v>
      </c>
    </row>
    <row r="158" s="1" customFormat="1" ht="16.5" customHeight="1">
      <c r="B158" s="36"/>
      <c r="C158" s="218" t="s">
        <v>173</v>
      </c>
      <c r="D158" s="218" t="s">
        <v>126</v>
      </c>
      <c r="E158" s="219" t="s">
        <v>174</v>
      </c>
      <c r="F158" s="220" t="s">
        <v>175</v>
      </c>
      <c r="G158" s="221" t="s">
        <v>165</v>
      </c>
      <c r="H158" s="222">
        <v>70</v>
      </c>
      <c r="I158" s="223"/>
      <c r="J158" s="224">
        <f>ROUND(I158*H158,2)</f>
        <v>0</v>
      </c>
      <c r="K158" s="220" t="s">
        <v>130</v>
      </c>
      <c r="L158" s="41"/>
      <c r="M158" s="225" t="s">
        <v>1</v>
      </c>
      <c r="N158" s="226" t="s">
        <v>38</v>
      </c>
      <c r="O158" s="84"/>
      <c r="P158" s="227">
        <f>O158*H158</f>
        <v>0</v>
      </c>
      <c r="Q158" s="227">
        <v>0.00055000000000000003</v>
      </c>
      <c r="R158" s="227">
        <f>Q158*H158</f>
        <v>0.0385</v>
      </c>
      <c r="S158" s="227">
        <v>0</v>
      </c>
      <c r="T158" s="228">
        <f>S158*H158</f>
        <v>0</v>
      </c>
      <c r="AR158" s="229" t="s">
        <v>131</v>
      </c>
      <c r="AT158" s="229" t="s">
        <v>126</v>
      </c>
      <c r="AU158" s="229" t="s">
        <v>83</v>
      </c>
      <c r="AY158" s="15" t="s">
        <v>124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5" t="s">
        <v>81</v>
      </c>
      <c r="BK158" s="230">
        <f>ROUND(I158*H158,2)</f>
        <v>0</v>
      </c>
      <c r="BL158" s="15" t="s">
        <v>131</v>
      </c>
      <c r="BM158" s="229" t="s">
        <v>176</v>
      </c>
    </row>
    <row r="159" s="1" customFormat="1" ht="16.5" customHeight="1">
      <c r="B159" s="36"/>
      <c r="C159" s="218" t="s">
        <v>177</v>
      </c>
      <c r="D159" s="218" t="s">
        <v>126</v>
      </c>
      <c r="E159" s="219" t="s">
        <v>178</v>
      </c>
      <c r="F159" s="220" t="s">
        <v>179</v>
      </c>
      <c r="G159" s="221" t="s">
        <v>165</v>
      </c>
      <c r="H159" s="222">
        <v>70</v>
      </c>
      <c r="I159" s="223"/>
      <c r="J159" s="224">
        <f>ROUND(I159*H159,2)</f>
        <v>0</v>
      </c>
      <c r="K159" s="220" t="s">
        <v>130</v>
      </c>
      <c r="L159" s="41"/>
      <c r="M159" s="225" t="s">
        <v>1</v>
      </c>
      <c r="N159" s="226" t="s">
        <v>38</v>
      </c>
      <c r="O159" s="84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AR159" s="229" t="s">
        <v>131</v>
      </c>
      <c r="AT159" s="229" t="s">
        <v>126</v>
      </c>
      <c r="AU159" s="229" t="s">
        <v>83</v>
      </c>
      <c r="AY159" s="15" t="s">
        <v>124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81</v>
      </c>
      <c r="BK159" s="230">
        <f>ROUND(I159*H159,2)</f>
        <v>0</v>
      </c>
      <c r="BL159" s="15" t="s">
        <v>131</v>
      </c>
      <c r="BM159" s="229" t="s">
        <v>180</v>
      </c>
    </row>
    <row r="160" s="1" customFormat="1" ht="24" customHeight="1">
      <c r="B160" s="36"/>
      <c r="C160" s="218" t="s">
        <v>181</v>
      </c>
      <c r="D160" s="218" t="s">
        <v>126</v>
      </c>
      <c r="E160" s="219" t="s">
        <v>182</v>
      </c>
      <c r="F160" s="220" t="s">
        <v>183</v>
      </c>
      <c r="G160" s="221" t="s">
        <v>184</v>
      </c>
      <c r="H160" s="222">
        <v>1.94</v>
      </c>
      <c r="I160" s="223"/>
      <c r="J160" s="224">
        <f>ROUND(I160*H160,2)</f>
        <v>0</v>
      </c>
      <c r="K160" s="220" t="s">
        <v>130</v>
      </c>
      <c r="L160" s="41"/>
      <c r="M160" s="225" t="s">
        <v>1</v>
      </c>
      <c r="N160" s="226" t="s">
        <v>38</v>
      </c>
      <c r="O160" s="84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AR160" s="229" t="s">
        <v>131</v>
      </c>
      <c r="AT160" s="229" t="s">
        <v>126</v>
      </c>
      <c r="AU160" s="229" t="s">
        <v>83</v>
      </c>
      <c r="AY160" s="15" t="s">
        <v>124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5" t="s">
        <v>81</v>
      </c>
      <c r="BK160" s="230">
        <f>ROUND(I160*H160,2)</f>
        <v>0</v>
      </c>
      <c r="BL160" s="15" t="s">
        <v>131</v>
      </c>
      <c r="BM160" s="229" t="s">
        <v>185</v>
      </c>
    </row>
    <row r="161" s="12" customFormat="1">
      <c r="B161" s="231"/>
      <c r="C161" s="232"/>
      <c r="D161" s="233" t="s">
        <v>133</v>
      </c>
      <c r="E161" s="234" t="s">
        <v>1</v>
      </c>
      <c r="F161" s="235" t="s">
        <v>186</v>
      </c>
      <c r="G161" s="232"/>
      <c r="H161" s="236">
        <v>1.94</v>
      </c>
      <c r="I161" s="237"/>
      <c r="J161" s="232"/>
      <c r="K161" s="232"/>
      <c r="L161" s="238"/>
      <c r="M161" s="239"/>
      <c r="N161" s="240"/>
      <c r="O161" s="240"/>
      <c r="P161" s="240"/>
      <c r="Q161" s="240"/>
      <c r="R161" s="240"/>
      <c r="S161" s="240"/>
      <c r="T161" s="241"/>
      <c r="AT161" s="242" t="s">
        <v>133</v>
      </c>
      <c r="AU161" s="242" t="s">
        <v>83</v>
      </c>
      <c r="AV161" s="12" t="s">
        <v>83</v>
      </c>
      <c r="AW161" s="12" t="s">
        <v>30</v>
      </c>
      <c r="AX161" s="12" t="s">
        <v>81</v>
      </c>
      <c r="AY161" s="242" t="s">
        <v>124</v>
      </c>
    </row>
    <row r="162" s="1" customFormat="1" ht="24" customHeight="1">
      <c r="B162" s="36"/>
      <c r="C162" s="218" t="s">
        <v>187</v>
      </c>
      <c r="D162" s="218" t="s">
        <v>126</v>
      </c>
      <c r="E162" s="219" t="s">
        <v>188</v>
      </c>
      <c r="F162" s="220" t="s">
        <v>189</v>
      </c>
      <c r="G162" s="221" t="s">
        <v>184</v>
      </c>
      <c r="H162" s="222">
        <v>84.096000000000004</v>
      </c>
      <c r="I162" s="223"/>
      <c r="J162" s="224">
        <f>ROUND(I162*H162,2)</f>
        <v>0</v>
      </c>
      <c r="K162" s="220" t="s">
        <v>130</v>
      </c>
      <c r="L162" s="41"/>
      <c r="M162" s="225" t="s">
        <v>1</v>
      </c>
      <c r="N162" s="226" t="s">
        <v>38</v>
      </c>
      <c r="O162" s="84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AR162" s="229" t="s">
        <v>131</v>
      </c>
      <c r="AT162" s="229" t="s">
        <v>126</v>
      </c>
      <c r="AU162" s="229" t="s">
        <v>83</v>
      </c>
      <c r="AY162" s="15" t="s">
        <v>124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81</v>
      </c>
      <c r="BK162" s="230">
        <f>ROUND(I162*H162,2)</f>
        <v>0</v>
      </c>
      <c r="BL162" s="15" t="s">
        <v>131</v>
      </c>
      <c r="BM162" s="229" t="s">
        <v>190</v>
      </c>
    </row>
    <row r="163" s="12" customFormat="1">
      <c r="B163" s="231"/>
      <c r="C163" s="232"/>
      <c r="D163" s="233" t="s">
        <v>133</v>
      </c>
      <c r="E163" s="234" t="s">
        <v>1</v>
      </c>
      <c r="F163" s="235" t="s">
        <v>191</v>
      </c>
      <c r="G163" s="232"/>
      <c r="H163" s="236">
        <v>38.564999999999998</v>
      </c>
      <c r="I163" s="237"/>
      <c r="J163" s="232"/>
      <c r="K163" s="232"/>
      <c r="L163" s="238"/>
      <c r="M163" s="239"/>
      <c r="N163" s="240"/>
      <c r="O163" s="240"/>
      <c r="P163" s="240"/>
      <c r="Q163" s="240"/>
      <c r="R163" s="240"/>
      <c r="S163" s="240"/>
      <c r="T163" s="241"/>
      <c r="AT163" s="242" t="s">
        <v>133</v>
      </c>
      <c r="AU163" s="242" t="s">
        <v>83</v>
      </c>
      <c r="AV163" s="12" t="s">
        <v>83</v>
      </c>
      <c r="AW163" s="12" t="s">
        <v>30</v>
      </c>
      <c r="AX163" s="12" t="s">
        <v>73</v>
      </c>
      <c r="AY163" s="242" t="s">
        <v>124</v>
      </c>
    </row>
    <row r="164" s="12" customFormat="1">
      <c r="B164" s="231"/>
      <c r="C164" s="232"/>
      <c r="D164" s="233" t="s">
        <v>133</v>
      </c>
      <c r="E164" s="234" t="s">
        <v>1</v>
      </c>
      <c r="F164" s="235" t="s">
        <v>192</v>
      </c>
      <c r="G164" s="232"/>
      <c r="H164" s="236">
        <v>31.030999999999999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AT164" s="242" t="s">
        <v>133</v>
      </c>
      <c r="AU164" s="242" t="s">
        <v>83</v>
      </c>
      <c r="AV164" s="12" t="s">
        <v>83</v>
      </c>
      <c r="AW164" s="12" t="s">
        <v>30</v>
      </c>
      <c r="AX164" s="12" t="s">
        <v>73</v>
      </c>
      <c r="AY164" s="242" t="s">
        <v>124</v>
      </c>
    </row>
    <row r="165" s="12" customFormat="1">
      <c r="B165" s="231"/>
      <c r="C165" s="232"/>
      <c r="D165" s="233" t="s">
        <v>133</v>
      </c>
      <c r="E165" s="234" t="s">
        <v>1</v>
      </c>
      <c r="F165" s="235" t="s">
        <v>193</v>
      </c>
      <c r="G165" s="232"/>
      <c r="H165" s="236">
        <v>14.5</v>
      </c>
      <c r="I165" s="237"/>
      <c r="J165" s="232"/>
      <c r="K165" s="232"/>
      <c r="L165" s="238"/>
      <c r="M165" s="239"/>
      <c r="N165" s="240"/>
      <c r="O165" s="240"/>
      <c r="P165" s="240"/>
      <c r="Q165" s="240"/>
      <c r="R165" s="240"/>
      <c r="S165" s="240"/>
      <c r="T165" s="241"/>
      <c r="AT165" s="242" t="s">
        <v>133</v>
      </c>
      <c r="AU165" s="242" t="s">
        <v>83</v>
      </c>
      <c r="AV165" s="12" t="s">
        <v>83</v>
      </c>
      <c r="AW165" s="12" t="s">
        <v>30</v>
      </c>
      <c r="AX165" s="12" t="s">
        <v>73</v>
      </c>
      <c r="AY165" s="242" t="s">
        <v>124</v>
      </c>
    </row>
    <row r="166" s="13" customFormat="1">
      <c r="B166" s="243"/>
      <c r="C166" s="244"/>
      <c r="D166" s="233" t="s">
        <v>133</v>
      </c>
      <c r="E166" s="245" t="s">
        <v>1</v>
      </c>
      <c r="F166" s="246" t="s">
        <v>140</v>
      </c>
      <c r="G166" s="244"/>
      <c r="H166" s="247">
        <v>84.096000000000004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AT166" s="253" t="s">
        <v>133</v>
      </c>
      <c r="AU166" s="253" t="s">
        <v>83</v>
      </c>
      <c r="AV166" s="13" t="s">
        <v>131</v>
      </c>
      <c r="AW166" s="13" t="s">
        <v>30</v>
      </c>
      <c r="AX166" s="13" t="s">
        <v>81</v>
      </c>
      <c r="AY166" s="253" t="s">
        <v>124</v>
      </c>
    </row>
    <row r="167" s="1" customFormat="1" ht="16.5" customHeight="1">
      <c r="B167" s="36"/>
      <c r="C167" s="218" t="s">
        <v>194</v>
      </c>
      <c r="D167" s="218" t="s">
        <v>126</v>
      </c>
      <c r="E167" s="219" t="s">
        <v>195</v>
      </c>
      <c r="F167" s="220" t="s">
        <v>196</v>
      </c>
      <c r="G167" s="221" t="s">
        <v>129</v>
      </c>
      <c r="H167" s="222">
        <v>95.379999999999995</v>
      </c>
      <c r="I167" s="223"/>
      <c r="J167" s="224">
        <f>ROUND(I167*H167,2)</f>
        <v>0</v>
      </c>
      <c r="K167" s="220" t="s">
        <v>130</v>
      </c>
      <c r="L167" s="41"/>
      <c r="M167" s="225" t="s">
        <v>1</v>
      </c>
      <c r="N167" s="226" t="s">
        <v>38</v>
      </c>
      <c r="O167" s="84"/>
      <c r="P167" s="227">
        <f>O167*H167</f>
        <v>0</v>
      </c>
      <c r="Q167" s="227">
        <v>0.00084000000000000003</v>
      </c>
      <c r="R167" s="227">
        <f>Q167*H167</f>
        <v>0.080119200000000002</v>
      </c>
      <c r="S167" s="227">
        <v>0</v>
      </c>
      <c r="T167" s="228">
        <f>S167*H167</f>
        <v>0</v>
      </c>
      <c r="AR167" s="229" t="s">
        <v>131</v>
      </c>
      <c r="AT167" s="229" t="s">
        <v>126</v>
      </c>
      <c r="AU167" s="229" t="s">
        <v>83</v>
      </c>
      <c r="AY167" s="15" t="s">
        <v>124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81</v>
      </c>
      <c r="BK167" s="230">
        <f>ROUND(I167*H167,2)</f>
        <v>0</v>
      </c>
      <c r="BL167" s="15" t="s">
        <v>131</v>
      </c>
      <c r="BM167" s="229" t="s">
        <v>197</v>
      </c>
    </row>
    <row r="168" s="12" customFormat="1">
      <c r="B168" s="231"/>
      <c r="C168" s="232"/>
      <c r="D168" s="233" t="s">
        <v>133</v>
      </c>
      <c r="E168" s="234" t="s">
        <v>1</v>
      </c>
      <c r="F168" s="235" t="s">
        <v>198</v>
      </c>
      <c r="G168" s="232"/>
      <c r="H168" s="236">
        <v>80.879999999999995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AT168" s="242" t="s">
        <v>133</v>
      </c>
      <c r="AU168" s="242" t="s">
        <v>83</v>
      </c>
      <c r="AV168" s="12" t="s">
        <v>83</v>
      </c>
      <c r="AW168" s="12" t="s">
        <v>30</v>
      </c>
      <c r="AX168" s="12" t="s">
        <v>73</v>
      </c>
      <c r="AY168" s="242" t="s">
        <v>124</v>
      </c>
    </row>
    <row r="169" s="12" customFormat="1">
      <c r="B169" s="231"/>
      <c r="C169" s="232"/>
      <c r="D169" s="233" t="s">
        <v>133</v>
      </c>
      <c r="E169" s="234" t="s">
        <v>1</v>
      </c>
      <c r="F169" s="235" t="s">
        <v>199</v>
      </c>
      <c r="G169" s="232"/>
      <c r="H169" s="236">
        <v>14.5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AT169" s="242" t="s">
        <v>133</v>
      </c>
      <c r="AU169" s="242" t="s">
        <v>83</v>
      </c>
      <c r="AV169" s="12" t="s">
        <v>83</v>
      </c>
      <c r="AW169" s="12" t="s">
        <v>30</v>
      </c>
      <c r="AX169" s="12" t="s">
        <v>73</v>
      </c>
      <c r="AY169" s="242" t="s">
        <v>124</v>
      </c>
    </row>
    <row r="170" s="13" customFormat="1">
      <c r="B170" s="243"/>
      <c r="C170" s="244"/>
      <c r="D170" s="233" t="s">
        <v>133</v>
      </c>
      <c r="E170" s="245" t="s">
        <v>1</v>
      </c>
      <c r="F170" s="246" t="s">
        <v>140</v>
      </c>
      <c r="G170" s="244"/>
      <c r="H170" s="247">
        <v>95.379999999999995</v>
      </c>
      <c r="I170" s="248"/>
      <c r="J170" s="244"/>
      <c r="K170" s="244"/>
      <c r="L170" s="249"/>
      <c r="M170" s="250"/>
      <c r="N170" s="251"/>
      <c r="O170" s="251"/>
      <c r="P170" s="251"/>
      <c r="Q170" s="251"/>
      <c r="R170" s="251"/>
      <c r="S170" s="251"/>
      <c r="T170" s="252"/>
      <c r="AT170" s="253" t="s">
        <v>133</v>
      </c>
      <c r="AU170" s="253" t="s">
        <v>83</v>
      </c>
      <c r="AV170" s="13" t="s">
        <v>131</v>
      </c>
      <c r="AW170" s="13" t="s">
        <v>30</v>
      </c>
      <c r="AX170" s="13" t="s">
        <v>81</v>
      </c>
      <c r="AY170" s="253" t="s">
        <v>124</v>
      </c>
    </row>
    <row r="171" s="1" customFormat="1" ht="24" customHeight="1">
      <c r="B171" s="36"/>
      <c r="C171" s="218" t="s">
        <v>200</v>
      </c>
      <c r="D171" s="218" t="s">
        <v>126</v>
      </c>
      <c r="E171" s="219" t="s">
        <v>201</v>
      </c>
      <c r="F171" s="220" t="s">
        <v>202</v>
      </c>
      <c r="G171" s="221" t="s">
        <v>129</v>
      </c>
      <c r="H171" s="222">
        <v>95.379999999999995</v>
      </c>
      <c r="I171" s="223"/>
      <c r="J171" s="224">
        <f>ROUND(I171*H171,2)</f>
        <v>0</v>
      </c>
      <c r="K171" s="220" t="s">
        <v>130</v>
      </c>
      <c r="L171" s="41"/>
      <c r="M171" s="225" t="s">
        <v>1</v>
      </c>
      <c r="N171" s="226" t="s">
        <v>38</v>
      </c>
      <c r="O171" s="84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AR171" s="229" t="s">
        <v>131</v>
      </c>
      <c r="AT171" s="229" t="s">
        <v>126</v>
      </c>
      <c r="AU171" s="229" t="s">
        <v>83</v>
      </c>
      <c r="AY171" s="15" t="s">
        <v>124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81</v>
      </c>
      <c r="BK171" s="230">
        <f>ROUND(I171*H171,2)</f>
        <v>0</v>
      </c>
      <c r="BL171" s="15" t="s">
        <v>131</v>
      </c>
      <c r="BM171" s="229" t="s">
        <v>203</v>
      </c>
    </row>
    <row r="172" s="1" customFormat="1" ht="24" customHeight="1">
      <c r="B172" s="36"/>
      <c r="C172" s="218" t="s">
        <v>8</v>
      </c>
      <c r="D172" s="218" t="s">
        <v>126</v>
      </c>
      <c r="E172" s="219" t="s">
        <v>204</v>
      </c>
      <c r="F172" s="220" t="s">
        <v>205</v>
      </c>
      <c r="G172" s="221" t="s">
        <v>184</v>
      </c>
      <c r="H172" s="222">
        <v>84.096000000000004</v>
      </c>
      <c r="I172" s="223"/>
      <c r="J172" s="224">
        <f>ROUND(I172*H172,2)</f>
        <v>0</v>
      </c>
      <c r="K172" s="220" t="s">
        <v>130</v>
      </c>
      <c r="L172" s="41"/>
      <c r="M172" s="225" t="s">
        <v>1</v>
      </c>
      <c r="N172" s="226" t="s">
        <v>38</v>
      </c>
      <c r="O172" s="84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AR172" s="229" t="s">
        <v>131</v>
      </c>
      <c r="AT172" s="229" t="s">
        <v>126</v>
      </c>
      <c r="AU172" s="229" t="s">
        <v>83</v>
      </c>
      <c r="AY172" s="15" t="s">
        <v>124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81</v>
      </c>
      <c r="BK172" s="230">
        <f>ROUND(I172*H172,2)</f>
        <v>0</v>
      </c>
      <c r="BL172" s="15" t="s">
        <v>131</v>
      </c>
      <c r="BM172" s="229" t="s">
        <v>206</v>
      </c>
    </row>
    <row r="173" s="1" customFormat="1" ht="24" customHeight="1">
      <c r="B173" s="36"/>
      <c r="C173" s="218" t="s">
        <v>207</v>
      </c>
      <c r="D173" s="218" t="s">
        <v>126</v>
      </c>
      <c r="E173" s="219" t="s">
        <v>208</v>
      </c>
      <c r="F173" s="220" t="s">
        <v>209</v>
      </c>
      <c r="G173" s="221" t="s">
        <v>184</v>
      </c>
      <c r="H173" s="222">
        <v>86.036000000000001</v>
      </c>
      <c r="I173" s="223"/>
      <c r="J173" s="224">
        <f>ROUND(I173*H173,2)</f>
        <v>0</v>
      </c>
      <c r="K173" s="220" t="s">
        <v>130</v>
      </c>
      <c r="L173" s="41"/>
      <c r="M173" s="225" t="s">
        <v>1</v>
      </c>
      <c r="N173" s="226" t="s">
        <v>38</v>
      </c>
      <c r="O173" s="84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AR173" s="229" t="s">
        <v>131</v>
      </c>
      <c r="AT173" s="229" t="s">
        <v>126</v>
      </c>
      <c r="AU173" s="229" t="s">
        <v>83</v>
      </c>
      <c r="AY173" s="15" t="s">
        <v>124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81</v>
      </c>
      <c r="BK173" s="230">
        <f>ROUND(I173*H173,2)</f>
        <v>0</v>
      </c>
      <c r="BL173" s="15" t="s">
        <v>131</v>
      </c>
      <c r="BM173" s="229" t="s">
        <v>210</v>
      </c>
    </row>
    <row r="174" s="12" customFormat="1">
      <c r="B174" s="231"/>
      <c r="C174" s="232"/>
      <c r="D174" s="233" t="s">
        <v>133</v>
      </c>
      <c r="E174" s="234" t="s">
        <v>1</v>
      </c>
      <c r="F174" s="235" t="s">
        <v>211</v>
      </c>
      <c r="G174" s="232"/>
      <c r="H174" s="236">
        <v>86.036000000000001</v>
      </c>
      <c r="I174" s="237"/>
      <c r="J174" s="232"/>
      <c r="K174" s="232"/>
      <c r="L174" s="238"/>
      <c r="M174" s="239"/>
      <c r="N174" s="240"/>
      <c r="O174" s="240"/>
      <c r="P174" s="240"/>
      <c r="Q174" s="240"/>
      <c r="R174" s="240"/>
      <c r="S174" s="240"/>
      <c r="T174" s="241"/>
      <c r="AT174" s="242" t="s">
        <v>133</v>
      </c>
      <c r="AU174" s="242" t="s">
        <v>83</v>
      </c>
      <c r="AV174" s="12" t="s">
        <v>83</v>
      </c>
      <c r="AW174" s="12" t="s">
        <v>30</v>
      </c>
      <c r="AX174" s="12" t="s">
        <v>81</v>
      </c>
      <c r="AY174" s="242" t="s">
        <v>124</v>
      </c>
    </row>
    <row r="175" s="1" customFormat="1" ht="24" customHeight="1">
      <c r="B175" s="36"/>
      <c r="C175" s="218" t="s">
        <v>212</v>
      </c>
      <c r="D175" s="218" t="s">
        <v>126</v>
      </c>
      <c r="E175" s="219" t="s">
        <v>213</v>
      </c>
      <c r="F175" s="220" t="s">
        <v>214</v>
      </c>
      <c r="G175" s="221" t="s">
        <v>184</v>
      </c>
      <c r="H175" s="222">
        <v>86.036000000000001</v>
      </c>
      <c r="I175" s="223"/>
      <c r="J175" s="224">
        <f>ROUND(I175*H175,2)</f>
        <v>0</v>
      </c>
      <c r="K175" s="220" t="s">
        <v>130</v>
      </c>
      <c r="L175" s="41"/>
      <c r="M175" s="225" t="s">
        <v>1</v>
      </c>
      <c r="N175" s="226" t="s">
        <v>38</v>
      </c>
      <c r="O175" s="84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AR175" s="229" t="s">
        <v>131</v>
      </c>
      <c r="AT175" s="229" t="s">
        <v>126</v>
      </c>
      <c r="AU175" s="229" t="s">
        <v>83</v>
      </c>
      <c r="AY175" s="15" t="s">
        <v>124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81</v>
      </c>
      <c r="BK175" s="230">
        <f>ROUND(I175*H175,2)</f>
        <v>0</v>
      </c>
      <c r="BL175" s="15" t="s">
        <v>131</v>
      </c>
      <c r="BM175" s="229" t="s">
        <v>215</v>
      </c>
    </row>
    <row r="176" s="1" customFormat="1" ht="16.5" customHeight="1">
      <c r="B176" s="36"/>
      <c r="C176" s="218" t="s">
        <v>216</v>
      </c>
      <c r="D176" s="218" t="s">
        <v>126</v>
      </c>
      <c r="E176" s="219" t="s">
        <v>217</v>
      </c>
      <c r="F176" s="220" t="s">
        <v>218</v>
      </c>
      <c r="G176" s="221" t="s">
        <v>184</v>
      </c>
      <c r="H176" s="222">
        <v>86.036000000000001</v>
      </c>
      <c r="I176" s="223"/>
      <c r="J176" s="224">
        <f>ROUND(I176*H176,2)</f>
        <v>0</v>
      </c>
      <c r="K176" s="220" t="s">
        <v>130</v>
      </c>
      <c r="L176" s="41"/>
      <c r="M176" s="225" t="s">
        <v>1</v>
      </c>
      <c r="N176" s="226" t="s">
        <v>38</v>
      </c>
      <c r="O176" s="84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AR176" s="229" t="s">
        <v>131</v>
      </c>
      <c r="AT176" s="229" t="s">
        <v>126</v>
      </c>
      <c r="AU176" s="229" t="s">
        <v>83</v>
      </c>
      <c r="AY176" s="15" t="s">
        <v>124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81</v>
      </c>
      <c r="BK176" s="230">
        <f>ROUND(I176*H176,2)</f>
        <v>0</v>
      </c>
      <c r="BL176" s="15" t="s">
        <v>131</v>
      </c>
      <c r="BM176" s="229" t="s">
        <v>219</v>
      </c>
    </row>
    <row r="177" s="1" customFormat="1" ht="24" customHeight="1">
      <c r="B177" s="36"/>
      <c r="C177" s="218" t="s">
        <v>220</v>
      </c>
      <c r="D177" s="218" t="s">
        <v>126</v>
      </c>
      <c r="E177" s="219" t="s">
        <v>221</v>
      </c>
      <c r="F177" s="220" t="s">
        <v>222</v>
      </c>
      <c r="G177" s="221" t="s">
        <v>223</v>
      </c>
      <c r="H177" s="222">
        <v>154.86500000000001</v>
      </c>
      <c r="I177" s="223"/>
      <c r="J177" s="224">
        <f>ROUND(I177*H177,2)</f>
        <v>0</v>
      </c>
      <c r="K177" s="220" t="s">
        <v>130</v>
      </c>
      <c r="L177" s="41"/>
      <c r="M177" s="225" t="s">
        <v>1</v>
      </c>
      <c r="N177" s="226" t="s">
        <v>38</v>
      </c>
      <c r="O177" s="84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AR177" s="229" t="s">
        <v>131</v>
      </c>
      <c r="AT177" s="229" t="s">
        <v>126</v>
      </c>
      <c r="AU177" s="229" t="s">
        <v>83</v>
      </c>
      <c r="AY177" s="15" t="s">
        <v>124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81</v>
      </c>
      <c r="BK177" s="230">
        <f>ROUND(I177*H177,2)</f>
        <v>0</v>
      </c>
      <c r="BL177" s="15" t="s">
        <v>131</v>
      </c>
      <c r="BM177" s="229" t="s">
        <v>224</v>
      </c>
    </row>
    <row r="178" s="12" customFormat="1">
      <c r="B178" s="231"/>
      <c r="C178" s="232"/>
      <c r="D178" s="233" t="s">
        <v>133</v>
      </c>
      <c r="E178" s="232"/>
      <c r="F178" s="235" t="s">
        <v>225</v>
      </c>
      <c r="G178" s="232"/>
      <c r="H178" s="236">
        <v>154.86500000000001</v>
      </c>
      <c r="I178" s="237"/>
      <c r="J178" s="232"/>
      <c r="K178" s="232"/>
      <c r="L178" s="238"/>
      <c r="M178" s="239"/>
      <c r="N178" s="240"/>
      <c r="O178" s="240"/>
      <c r="P178" s="240"/>
      <c r="Q178" s="240"/>
      <c r="R178" s="240"/>
      <c r="S178" s="240"/>
      <c r="T178" s="241"/>
      <c r="AT178" s="242" t="s">
        <v>133</v>
      </c>
      <c r="AU178" s="242" t="s">
        <v>83</v>
      </c>
      <c r="AV178" s="12" t="s">
        <v>83</v>
      </c>
      <c r="AW178" s="12" t="s">
        <v>4</v>
      </c>
      <c r="AX178" s="12" t="s">
        <v>81</v>
      </c>
      <c r="AY178" s="242" t="s">
        <v>124</v>
      </c>
    </row>
    <row r="179" s="1" customFormat="1" ht="24" customHeight="1">
      <c r="B179" s="36"/>
      <c r="C179" s="218" t="s">
        <v>226</v>
      </c>
      <c r="D179" s="218" t="s">
        <v>126</v>
      </c>
      <c r="E179" s="219" t="s">
        <v>227</v>
      </c>
      <c r="F179" s="220" t="s">
        <v>228</v>
      </c>
      <c r="G179" s="221" t="s">
        <v>184</v>
      </c>
      <c r="H179" s="222">
        <v>71.766000000000005</v>
      </c>
      <c r="I179" s="223"/>
      <c r="J179" s="224">
        <f>ROUND(I179*H179,2)</f>
        <v>0</v>
      </c>
      <c r="K179" s="220" t="s">
        <v>130</v>
      </c>
      <c r="L179" s="41"/>
      <c r="M179" s="225" t="s">
        <v>1</v>
      </c>
      <c r="N179" s="226" t="s">
        <v>38</v>
      </c>
      <c r="O179" s="84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AR179" s="229" t="s">
        <v>131</v>
      </c>
      <c r="AT179" s="229" t="s">
        <v>126</v>
      </c>
      <c r="AU179" s="229" t="s">
        <v>83</v>
      </c>
      <c r="AY179" s="15" t="s">
        <v>124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81</v>
      </c>
      <c r="BK179" s="230">
        <f>ROUND(I179*H179,2)</f>
        <v>0</v>
      </c>
      <c r="BL179" s="15" t="s">
        <v>131</v>
      </c>
      <c r="BM179" s="229" t="s">
        <v>229</v>
      </c>
    </row>
    <row r="180" s="12" customFormat="1">
      <c r="B180" s="231"/>
      <c r="C180" s="232"/>
      <c r="D180" s="233" t="s">
        <v>133</v>
      </c>
      <c r="E180" s="234" t="s">
        <v>1</v>
      </c>
      <c r="F180" s="235" t="s">
        <v>230</v>
      </c>
      <c r="G180" s="232"/>
      <c r="H180" s="236">
        <v>71.766000000000005</v>
      </c>
      <c r="I180" s="237"/>
      <c r="J180" s="232"/>
      <c r="K180" s="232"/>
      <c r="L180" s="238"/>
      <c r="M180" s="239"/>
      <c r="N180" s="240"/>
      <c r="O180" s="240"/>
      <c r="P180" s="240"/>
      <c r="Q180" s="240"/>
      <c r="R180" s="240"/>
      <c r="S180" s="240"/>
      <c r="T180" s="241"/>
      <c r="AT180" s="242" t="s">
        <v>133</v>
      </c>
      <c r="AU180" s="242" t="s">
        <v>83</v>
      </c>
      <c r="AV180" s="12" t="s">
        <v>83</v>
      </c>
      <c r="AW180" s="12" t="s">
        <v>30</v>
      </c>
      <c r="AX180" s="12" t="s">
        <v>81</v>
      </c>
      <c r="AY180" s="242" t="s">
        <v>124</v>
      </c>
    </row>
    <row r="181" s="1" customFormat="1" ht="16.5" customHeight="1">
      <c r="B181" s="36"/>
      <c r="C181" s="254" t="s">
        <v>7</v>
      </c>
      <c r="D181" s="254" t="s">
        <v>231</v>
      </c>
      <c r="E181" s="255" t="s">
        <v>232</v>
      </c>
      <c r="F181" s="256" t="s">
        <v>233</v>
      </c>
      <c r="G181" s="257" t="s">
        <v>223</v>
      </c>
      <c r="H181" s="258">
        <v>129.179</v>
      </c>
      <c r="I181" s="259"/>
      <c r="J181" s="260">
        <f>ROUND(I181*H181,2)</f>
        <v>0</v>
      </c>
      <c r="K181" s="256" t="s">
        <v>130</v>
      </c>
      <c r="L181" s="261"/>
      <c r="M181" s="262" t="s">
        <v>1</v>
      </c>
      <c r="N181" s="263" t="s">
        <v>38</v>
      </c>
      <c r="O181" s="84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AR181" s="229" t="s">
        <v>168</v>
      </c>
      <c r="AT181" s="229" t="s">
        <v>231</v>
      </c>
      <c r="AU181" s="229" t="s">
        <v>83</v>
      </c>
      <c r="AY181" s="15" t="s">
        <v>124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81</v>
      </c>
      <c r="BK181" s="230">
        <f>ROUND(I181*H181,2)</f>
        <v>0</v>
      </c>
      <c r="BL181" s="15" t="s">
        <v>131</v>
      </c>
      <c r="BM181" s="229" t="s">
        <v>234</v>
      </c>
    </row>
    <row r="182" s="12" customFormat="1">
      <c r="B182" s="231"/>
      <c r="C182" s="232"/>
      <c r="D182" s="233" t="s">
        <v>133</v>
      </c>
      <c r="E182" s="232"/>
      <c r="F182" s="235" t="s">
        <v>235</v>
      </c>
      <c r="G182" s="232"/>
      <c r="H182" s="236">
        <v>129.179</v>
      </c>
      <c r="I182" s="237"/>
      <c r="J182" s="232"/>
      <c r="K182" s="232"/>
      <c r="L182" s="238"/>
      <c r="M182" s="239"/>
      <c r="N182" s="240"/>
      <c r="O182" s="240"/>
      <c r="P182" s="240"/>
      <c r="Q182" s="240"/>
      <c r="R182" s="240"/>
      <c r="S182" s="240"/>
      <c r="T182" s="241"/>
      <c r="AT182" s="242" t="s">
        <v>133</v>
      </c>
      <c r="AU182" s="242" t="s">
        <v>83</v>
      </c>
      <c r="AV182" s="12" t="s">
        <v>83</v>
      </c>
      <c r="AW182" s="12" t="s">
        <v>4</v>
      </c>
      <c r="AX182" s="12" t="s">
        <v>81</v>
      </c>
      <c r="AY182" s="242" t="s">
        <v>124</v>
      </c>
    </row>
    <row r="183" s="1" customFormat="1" ht="24" customHeight="1">
      <c r="B183" s="36"/>
      <c r="C183" s="218" t="s">
        <v>236</v>
      </c>
      <c r="D183" s="218" t="s">
        <v>126</v>
      </c>
      <c r="E183" s="219" t="s">
        <v>237</v>
      </c>
      <c r="F183" s="220" t="s">
        <v>238</v>
      </c>
      <c r="G183" s="221" t="s">
        <v>129</v>
      </c>
      <c r="H183" s="222">
        <v>38</v>
      </c>
      <c r="I183" s="223"/>
      <c r="J183" s="224">
        <f>ROUND(I183*H183,2)</f>
        <v>0</v>
      </c>
      <c r="K183" s="220" t="s">
        <v>130</v>
      </c>
      <c r="L183" s="41"/>
      <c r="M183" s="225" t="s">
        <v>1</v>
      </c>
      <c r="N183" s="226" t="s">
        <v>38</v>
      </c>
      <c r="O183" s="84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AR183" s="229" t="s">
        <v>131</v>
      </c>
      <c r="AT183" s="229" t="s">
        <v>126</v>
      </c>
      <c r="AU183" s="229" t="s">
        <v>83</v>
      </c>
      <c r="AY183" s="15" t="s">
        <v>124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81</v>
      </c>
      <c r="BK183" s="230">
        <f>ROUND(I183*H183,2)</f>
        <v>0</v>
      </c>
      <c r="BL183" s="15" t="s">
        <v>131</v>
      </c>
      <c r="BM183" s="229" t="s">
        <v>239</v>
      </c>
    </row>
    <row r="184" s="12" customFormat="1">
      <c r="B184" s="231"/>
      <c r="C184" s="232"/>
      <c r="D184" s="233" t="s">
        <v>133</v>
      </c>
      <c r="E184" s="234" t="s">
        <v>1</v>
      </c>
      <c r="F184" s="235" t="s">
        <v>240</v>
      </c>
      <c r="G184" s="232"/>
      <c r="H184" s="236">
        <v>38</v>
      </c>
      <c r="I184" s="237"/>
      <c r="J184" s="232"/>
      <c r="K184" s="232"/>
      <c r="L184" s="238"/>
      <c r="M184" s="239"/>
      <c r="N184" s="240"/>
      <c r="O184" s="240"/>
      <c r="P184" s="240"/>
      <c r="Q184" s="240"/>
      <c r="R184" s="240"/>
      <c r="S184" s="240"/>
      <c r="T184" s="241"/>
      <c r="AT184" s="242" t="s">
        <v>133</v>
      </c>
      <c r="AU184" s="242" t="s">
        <v>83</v>
      </c>
      <c r="AV184" s="12" t="s">
        <v>83</v>
      </c>
      <c r="AW184" s="12" t="s">
        <v>30</v>
      </c>
      <c r="AX184" s="12" t="s">
        <v>81</v>
      </c>
      <c r="AY184" s="242" t="s">
        <v>124</v>
      </c>
    </row>
    <row r="185" s="1" customFormat="1" ht="24" customHeight="1">
      <c r="B185" s="36"/>
      <c r="C185" s="218" t="s">
        <v>241</v>
      </c>
      <c r="D185" s="218" t="s">
        <v>126</v>
      </c>
      <c r="E185" s="219" t="s">
        <v>242</v>
      </c>
      <c r="F185" s="220" t="s">
        <v>243</v>
      </c>
      <c r="G185" s="221" t="s">
        <v>129</v>
      </c>
      <c r="H185" s="222">
        <v>38</v>
      </c>
      <c r="I185" s="223"/>
      <c r="J185" s="224">
        <f>ROUND(I185*H185,2)</f>
        <v>0</v>
      </c>
      <c r="K185" s="220" t="s">
        <v>130</v>
      </c>
      <c r="L185" s="41"/>
      <c r="M185" s="225" t="s">
        <v>1</v>
      </c>
      <c r="N185" s="226" t="s">
        <v>38</v>
      </c>
      <c r="O185" s="84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AR185" s="229" t="s">
        <v>131</v>
      </c>
      <c r="AT185" s="229" t="s">
        <v>126</v>
      </c>
      <c r="AU185" s="229" t="s">
        <v>83</v>
      </c>
      <c r="AY185" s="15" t="s">
        <v>124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81</v>
      </c>
      <c r="BK185" s="230">
        <f>ROUND(I185*H185,2)</f>
        <v>0</v>
      </c>
      <c r="BL185" s="15" t="s">
        <v>131</v>
      </c>
      <c r="BM185" s="229" t="s">
        <v>244</v>
      </c>
    </row>
    <row r="186" s="1" customFormat="1" ht="16.5" customHeight="1">
      <c r="B186" s="36"/>
      <c r="C186" s="254" t="s">
        <v>245</v>
      </c>
      <c r="D186" s="254" t="s">
        <v>231</v>
      </c>
      <c r="E186" s="255" t="s">
        <v>246</v>
      </c>
      <c r="F186" s="256" t="s">
        <v>247</v>
      </c>
      <c r="G186" s="257" t="s">
        <v>248</v>
      </c>
      <c r="H186" s="258">
        <v>0.94999999999999996</v>
      </c>
      <c r="I186" s="259"/>
      <c r="J186" s="260">
        <f>ROUND(I186*H186,2)</f>
        <v>0</v>
      </c>
      <c r="K186" s="256" t="s">
        <v>130</v>
      </c>
      <c r="L186" s="261"/>
      <c r="M186" s="262" t="s">
        <v>1</v>
      </c>
      <c r="N186" s="263" t="s">
        <v>38</v>
      </c>
      <c r="O186" s="84"/>
      <c r="P186" s="227">
        <f>O186*H186</f>
        <v>0</v>
      </c>
      <c r="Q186" s="227">
        <v>0.001</v>
      </c>
      <c r="R186" s="227">
        <f>Q186*H186</f>
        <v>0.00095</v>
      </c>
      <c r="S186" s="227">
        <v>0</v>
      </c>
      <c r="T186" s="228">
        <f>S186*H186</f>
        <v>0</v>
      </c>
      <c r="AR186" s="229" t="s">
        <v>168</v>
      </c>
      <c r="AT186" s="229" t="s">
        <v>231</v>
      </c>
      <c r="AU186" s="229" t="s">
        <v>83</v>
      </c>
      <c r="AY186" s="15" t="s">
        <v>124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81</v>
      </c>
      <c r="BK186" s="230">
        <f>ROUND(I186*H186,2)</f>
        <v>0</v>
      </c>
      <c r="BL186" s="15" t="s">
        <v>131</v>
      </c>
      <c r="BM186" s="229" t="s">
        <v>249</v>
      </c>
    </row>
    <row r="187" s="12" customFormat="1">
      <c r="B187" s="231"/>
      <c r="C187" s="232"/>
      <c r="D187" s="233" t="s">
        <v>133</v>
      </c>
      <c r="E187" s="232"/>
      <c r="F187" s="235" t="s">
        <v>250</v>
      </c>
      <c r="G187" s="232"/>
      <c r="H187" s="236">
        <v>0.94999999999999996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AT187" s="242" t="s">
        <v>133</v>
      </c>
      <c r="AU187" s="242" t="s">
        <v>83</v>
      </c>
      <c r="AV187" s="12" t="s">
        <v>83</v>
      </c>
      <c r="AW187" s="12" t="s">
        <v>4</v>
      </c>
      <c r="AX187" s="12" t="s">
        <v>81</v>
      </c>
      <c r="AY187" s="242" t="s">
        <v>124</v>
      </c>
    </row>
    <row r="188" s="1" customFormat="1" ht="16.5" customHeight="1">
      <c r="B188" s="36"/>
      <c r="C188" s="218" t="s">
        <v>251</v>
      </c>
      <c r="D188" s="218" t="s">
        <v>126</v>
      </c>
      <c r="E188" s="219" t="s">
        <v>252</v>
      </c>
      <c r="F188" s="220" t="s">
        <v>253</v>
      </c>
      <c r="G188" s="221" t="s">
        <v>129</v>
      </c>
      <c r="H188" s="222">
        <v>68.420000000000002</v>
      </c>
      <c r="I188" s="223"/>
      <c r="J188" s="224">
        <f>ROUND(I188*H188,2)</f>
        <v>0</v>
      </c>
      <c r="K188" s="220" t="s">
        <v>130</v>
      </c>
      <c r="L188" s="41"/>
      <c r="M188" s="225" t="s">
        <v>1</v>
      </c>
      <c r="N188" s="226" t="s">
        <v>38</v>
      </c>
      <c r="O188" s="84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AR188" s="229" t="s">
        <v>131</v>
      </c>
      <c r="AT188" s="229" t="s">
        <v>126</v>
      </c>
      <c r="AU188" s="229" t="s">
        <v>83</v>
      </c>
      <c r="AY188" s="15" t="s">
        <v>124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81</v>
      </c>
      <c r="BK188" s="230">
        <f>ROUND(I188*H188,2)</f>
        <v>0</v>
      </c>
      <c r="BL188" s="15" t="s">
        <v>131</v>
      </c>
      <c r="BM188" s="229" t="s">
        <v>254</v>
      </c>
    </row>
    <row r="189" s="12" customFormat="1">
      <c r="B189" s="231"/>
      <c r="C189" s="232"/>
      <c r="D189" s="233" t="s">
        <v>133</v>
      </c>
      <c r="E189" s="234" t="s">
        <v>1</v>
      </c>
      <c r="F189" s="235" t="s">
        <v>255</v>
      </c>
      <c r="G189" s="232"/>
      <c r="H189" s="236">
        <v>68.420000000000002</v>
      </c>
      <c r="I189" s="237"/>
      <c r="J189" s="232"/>
      <c r="K189" s="232"/>
      <c r="L189" s="238"/>
      <c r="M189" s="239"/>
      <c r="N189" s="240"/>
      <c r="O189" s="240"/>
      <c r="P189" s="240"/>
      <c r="Q189" s="240"/>
      <c r="R189" s="240"/>
      <c r="S189" s="240"/>
      <c r="T189" s="241"/>
      <c r="AT189" s="242" t="s">
        <v>133</v>
      </c>
      <c r="AU189" s="242" t="s">
        <v>83</v>
      </c>
      <c r="AV189" s="12" t="s">
        <v>83</v>
      </c>
      <c r="AW189" s="12" t="s">
        <v>30</v>
      </c>
      <c r="AX189" s="12" t="s">
        <v>81</v>
      </c>
      <c r="AY189" s="242" t="s">
        <v>124</v>
      </c>
    </row>
    <row r="190" s="1" customFormat="1" ht="24" customHeight="1">
      <c r="B190" s="36"/>
      <c r="C190" s="218" t="s">
        <v>256</v>
      </c>
      <c r="D190" s="218" t="s">
        <v>126</v>
      </c>
      <c r="E190" s="219" t="s">
        <v>257</v>
      </c>
      <c r="F190" s="220" t="s">
        <v>258</v>
      </c>
      <c r="G190" s="221" t="s">
        <v>259</v>
      </c>
      <c r="H190" s="222">
        <v>1</v>
      </c>
      <c r="I190" s="223"/>
      <c r="J190" s="224">
        <f>ROUND(I190*H190,2)</f>
        <v>0</v>
      </c>
      <c r="K190" s="220" t="s">
        <v>1</v>
      </c>
      <c r="L190" s="41"/>
      <c r="M190" s="225" t="s">
        <v>1</v>
      </c>
      <c r="N190" s="226" t="s">
        <v>38</v>
      </c>
      <c r="O190" s="84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AR190" s="229" t="s">
        <v>131</v>
      </c>
      <c r="AT190" s="229" t="s">
        <v>126</v>
      </c>
      <c r="AU190" s="229" t="s">
        <v>83</v>
      </c>
      <c r="AY190" s="15" t="s">
        <v>124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81</v>
      </c>
      <c r="BK190" s="230">
        <f>ROUND(I190*H190,2)</f>
        <v>0</v>
      </c>
      <c r="BL190" s="15" t="s">
        <v>131</v>
      </c>
      <c r="BM190" s="229" t="s">
        <v>260</v>
      </c>
    </row>
    <row r="191" s="11" customFormat="1" ht="22.8" customHeight="1">
      <c r="B191" s="202"/>
      <c r="C191" s="203"/>
      <c r="D191" s="204" t="s">
        <v>72</v>
      </c>
      <c r="E191" s="216" t="s">
        <v>83</v>
      </c>
      <c r="F191" s="216" t="s">
        <v>261</v>
      </c>
      <c r="G191" s="203"/>
      <c r="H191" s="203"/>
      <c r="I191" s="206"/>
      <c r="J191" s="217">
        <f>BK191</f>
        <v>0</v>
      </c>
      <c r="K191" s="203"/>
      <c r="L191" s="208"/>
      <c r="M191" s="209"/>
      <c r="N191" s="210"/>
      <c r="O191" s="210"/>
      <c r="P191" s="211">
        <f>SUM(P192:P201)</f>
        <v>0</v>
      </c>
      <c r="Q191" s="210"/>
      <c r="R191" s="211">
        <f>SUM(R192:R201)</f>
        <v>18.716390000000001</v>
      </c>
      <c r="S191" s="210"/>
      <c r="T191" s="212">
        <f>SUM(T192:T201)</f>
        <v>0</v>
      </c>
      <c r="AR191" s="213" t="s">
        <v>81</v>
      </c>
      <c r="AT191" s="214" t="s">
        <v>72</v>
      </c>
      <c r="AU191" s="214" t="s">
        <v>81</v>
      </c>
      <c r="AY191" s="213" t="s">
        <v>124</v>
      </c>
      <c r="BK191" s="215">
        <f>SUM(BK192:BK201)</f>
        <v>0</v>
      </c>
    </row>
    <row r="192" s="1" customFormat="1" ht="24" customHeight="1">
      <c r="B192" s="36"/>
      <c r="C192" s="218" t="s">
        <v>262</v>
      </c>
      <c r="D192" s="218" t="s">
        <v>126</v>
      </c>
      <c r="E192" s="219" t="s">
        <v>263</v>
      </c>
      <c r="F192" s="220" t="s">
        <v>264</v>
      </c>
      <c r="G192" s="221" t="s">
        <v>184</v>
      </c>
      <c r="H192" s="222">
        <v>12.33</v>
      </c>
      <c r="I192" s="223"/>
      <c r="J192" s="224">
        <f>ROUND(I192*H192,2)</f>
        <v>0</v>
      </c>
      <c r="K192" s="220" t="s">
        <v>130</v>
      </c>
      <c r="L192" s="41"/>
      <c r="M192" s="225" t="s">
        <v>1</v>
      </c>
      <c r="N192" s="226" t="s">
        <v>38</v>
      </c>
      <c r="O192" s="84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AR192" s="229" t="s">
        <v>131</v>
      </c>
      <c r="AT192" s="229" t="s">
        <v>126</v>
      </c>
      <c r="AU192" s="229" t="s">
        <v>83</v>
      </c>
      <c r="AY192" s="15" t="s">
        <v>124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81</v>
      </c>
      <c r="BK192" s="230">
        <f>ROUND(I192*H192,2)</f>
        <v>0</v>
      </c>
      <c r="BL192" s="15" t="s">
        <v>131</v>
      </c>
      <c r="BM192" s="229" t="s">
        <v>265</v>
      </c>
    </row>
    <row r="193" s="12" customFormat="1">
      <c r="B193" s="231"/>
      <c r="C193" s="232"/>
      <c r="D193" s="233" t="s">
        <v>133</v>
      </c>
      <c r="E193" s="234" t="s">
        <v>1</v>
      </c>
      <c r="F193" s="235" t="s">
        <v>266</v>
      </c>
      <c r="G193" s="232"/>
      <c r="H193" s="236">
        <v>12.33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AT193" s="242" t="s">
        <v>133</v>
      </c>
      <c r="AU193" s="242" t="s">
        <v>83</v>
      </c>
      <c r="AV193" s="12" t="s">
        <v>83</v>
      </c>
      <c r="AW193" s="12" t="s">
        <v>30</v>
      </c>
      <c r="AX193" s="12" t="s">
        <v>81</v>
      </c>
      <c r="AY193" s="242" t="s">
        <v>124</v>
      </c>
    </row>
    <row r="194" s="1" customFormat="1" ht="24" customHeight="1">
      <c r="B194" s="36"/>
      <c r="C194" s="218" t="s">
        <v>267</v>
      </c>
      <c r="D194" s="218" t="s">
        <v>126</v>
      </c>
      <c r="E194" s="219" t="s">
        <v>268</v>
      </c>
      <c r="F194" s="220" t="s">
        <v>269</v>
      </c>
      <c r="G194" s="221" t="s">
        <v>129</v>
      </c>
      <c r="H194" s="222">
        <v>68.5</v>
      </c>
      <c r="I194" s="223"/>
      <c r="J194" s="224">
        <f>ROUND(I194*H194,2)</f>
        <v>0</v>
      </c>
      <c r="K194" s="220" t="s">
        <v>130</v>
      </c>
      <c r="L194" s="41"/>
      <c r="M194" s="225" t="s">
        <v>1</v>
      </c>
      <c r="N194" s="226" t="s">
        <v>38</v>
      </c>
      <c r="O194" s="84"/>
      <c r="P194" s="227">
        <f>O194*H194</f>
        <v>0</v>
      </c>
      <c r="Q194" s="227">
        <v>0.00017000000000000001</v>
      </c>
      <c r="R194" s="227">
        <f>Q194*H194</f>
        <v>0.011645000000000001</v>
      </c>
      <c r="S194" s="227">
        <v>0</v>
      </c>
      <c r="T194" s="228">
        <f>S194*H194</f>
        <v>0</v>
      </c>
      <c r="AR194" s="229" t="s">
        <v>131</v>
      </c>
      <c r="AT194" s="229" t="s">
        <v>126</v>
      </c>
      <c r="AU194" s="229" t="s">
        <v>83</v>
      </c>
      <c r="AY194" s="15" t="s">
        <v>124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81</v>
      </c>
      <c r="BK194" s="230">
        <f>ROUND(I194*H194,2)</f>
        <v>0</v>
      </c>
      <c r="BL194" s="15" t="s">
        <v>131</v>
      </c>
      <c r="BM194" s="229" t="s">
        <v>270</v>
      </c>
    </row>
    <row r="195" s="12" customFormat="1">
      <c r="B195" s="231"/>
      <c r="C195" s="232"/>
      <c r="D195" s="233" t="s">
        <v>133</v>
      </c>
      <c r="E195" s="234" t="s">
        <v>1</v>
      </c>
      <c r="F195" s="235" t="s">
        <v>271</v>
      </c>
      <c r="G195" s="232"/>
      <c r="H195" s="236">
        <v>68.5</v>
      </c>
      <c r="I195" s="237"/>
      <c r="J195" s="232"/>
      <c r="K195" s="232"/>
      <c r="L195" s="238"/>
      <c r="M195" s="239"/>
      <c r="N195" s="240"/>
      <c r="O195" s="240"/>
      <c r="P195" s="240"/>
      <c r="Q195" s="240"/>
      <c r="R195" s="240"/>
      <c r="S195" s="240"/>
      <c r="T195" s="241"/>
      <c r="AT195" s="242" t="s">
        <v>133</v>
      </c>
      <c r="AU195" s="242" t="s">
        <v>83</v>
      </c>
      <c r="AV195" s="12" t="s">
        <v>83</v>
      </c>
      <c r="AW195" s="12" t="s">
        <v>30</v>
      </c>
      <c r="AX195" s="12" t="s">
        <v>81</v>
      </c>
      <c r="AY195" s="242" t="s">
        <v>124</v>
      </c>
    </row>
    <row r="196" s="1" customFormat="1" ht="24" customHeight="1">
      <c r="B196" s="36"/>
      <c r="C196" s="254" t="s">
        <v>272</v>
      </c>
      <c r="D196" s="254" t="s">
        <v>231</v>
      </c>
      <c r="E196" s="255" t="s">
        <v>273</v>
      </c>
      <c r="F196" s="256" t="s">
        <v>274</v>
      </c>
      <c r="G196" s="257" t="s">
        <v>129</v>
      </c>
      <c r="H196" s="258">
        <v>174.67500000000001</v>
      </c>
      <c r="I196" s="259"/>
      <c r="J196" s="260">
        <f>ROUND(I196*H196,2)</f>
        <v>0</v>
      </c>
      <c r="K196" s="256" t="s">
        <v>130</v>
      </c>
      <c r="L196" s="261"/>
      <c r="M196" s="262" t="s">
        <v>1</v>
      </c>
      <c r="N196" s="263" t="s">
        <v>38</v>
      </c>
      <c r="O196" s="84"/>
      <c r="P196" s="227">
        <f>O196*H196</f>
        <v>0</v>
      </c>
      <c r="Q196" s="227">
        <v>0.00029999999999999997</v>
      </c>
      <c r="R196" s="227">
        <f>Q196*H196</f>
        <v>0.052402499999999998</v>
      </c>
      <c r="S196" s="227">
        <v>0</v>
      </c>
      <c r="T196" s="228">
        <f>S196*H196</f>
        <v>0</v>
      </c>
      <c r="AR196" s="229" t="s">
        <v>168</v>
      </c>
      <c r="AT196" s="229" t="s">
        <v>231</v>
      </c>
      <c r="AU196" s="229" t="s">
        <v>83</v>
      </c>
      <c r="AY196" s="15" t="s">
        <v>124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5" t="s">
        <v>81</v>
      </c>
      <c r="BK196" s="230">
        <f>ROUND(I196*H196,2)</f>
        <v>0</v>
      </c>
      <c r="BL196" s="15" t="s">
        <v>131</v>
      </c>
      <c r="BM196" s="229" t="s">
        <v>275</v>
      </c>
    </row>
    <row r="197" s="12" customFormat="1">
      <c r="B197" s="231"/>
      <c r="C197" s="232"/>
      <c r="D197" s="233" t="s">
        <v>133</v>
      </c>
      <c r="E197" s="234" t="s">
        <v>1</v>
      </c>
      <c r="F197" s="235" t="s">
        <v>276</v>
      </c>
      <c r="G197" s="232"/>
      <c r="H197" s="236">
        <v>171.25</v>
      </c>
      <c r="I197" s="237"/>
      <c r="J197" s="232"/>
      <c r="K197" s="232"/>
      <c r="L197" s="238"/>
      <c r="M197" s="239"/>
      <c r="N197" s="240"/>
      <c r="O197" s="240"/>
      <c r="P197" s="240"/>
      <c r="Q197" s="240"/>
      <c r="R197" s="240"/>
      <c r="S197" s="240"/>
      <c r="T197" s="241"/>
      <c r="AT197" s="242" t="s">
        <v>133</v>
      </c>
      <c r="AU197" s="242" t="s">
        <v>83</v>
      </c>
      <c r="AV197" s="12" t="s">
        <v>83</v>
      </c>
      <c r="AW197" s="12" t="s">
        <v>30</v>
      </c>
      <c r="AX197" s="12" t="s">
        <v>81</v>
      </c>
      <c r="AY197" s="242" t="s">
        <v>124</v>
      </c>
    </row>
    <row r="198" s="12" customFormat="1">
      <c r="B198" s="231"/>
      <c r="C198" s="232"/>
      <c r="D198" s="233" t="s">
        <v>133</v>
      </c>
      <c r="E198" s="232"/>
      <c r="F198" s="235" t="s">
        <v>277</v>
      </c>
      <c r="G198" s="232"/>
      <c r="H198" s="236">
        <v>174.67500000000001</v>
      </c>
      <c r="I198" s="237"/>
      <c r="J198" s="232"/>
      <c r="K198" s="232"/>
      <c r="L198" s="238"/>
      <c r="M198" s="239"/>
      <c r="N198" s="240"/>
      <c r="O198" s="240"/>
      <c r="P198" s="240"/>
      <c r="Q198" s="240"/>
      <c r="R198" s="240"/>
      <c r="S198" s="240"/>
      <c r="T198" s="241"/>
      <c r="AT198" s="242" t="s">
        <v>133</v>
      </c>
      <c r="AU198" s="242" t="s">
        <v>83</v>
      </c>
      <c r="AV198" s="12" t="s">
        <v>83</v>
      </c>
      <c r="AW198" s="12" t="s">
        <v>4</v>
      </c>
      <c r="AX198" s="12" t="s">
        <v>81</v>
      </c>
      <c r="AY198" s="242" t="s">
        <v>124</v>
      </c>
    </row>
    <row r="199" s="1" customFormat="1" ht="24" customHeight="1">
      <c r="B199" s="36"/>
      <c r="C199" s="218" t="s">
        <v>278</v>
      </c>
      <c r="D199" s="218" t="s">
        <v>126</v>
      </c>
      <c r="E199" s="219" t="s">
        <v>279</v>
      </c>
      <c r="F199" s="220" t="s">
        <v>280</v>
      </c>
      <c r="G199" s="221" t="s">
        <v>165</v>
      </c>
      <c r="H199" s="222">
        <v>74.25</v>
      </c>
      <c r="I199" s="223"/>
      <c r="J199" s="224">
        <f>ROUND(I199*H199,2)</f>
        <v>0</v>
      </c>
      <c r="K199" s="220" t="s">
        <v>130</v>
      </c>
      <c r="L199" s="41"/>
      <c r="M199" s="225" t="s">
        <v>1</v>
      </c>
      <c r="N199" s="226" t="s">
        <v>38</v>
      </c>
      <c r="O199" s="84"/>
      <c r="P199" s="227">
        <f>O199*H199</f>
        <v>0</v>
      </c>
      <c r="Q199" s="227">
        <v>0.22656999999999999</v>
      </c>
      <c r="R199" s="227">
        <f>Q199*H199</f>
        <v>16.822822500000001</v>
      </c>
      <c r="S199" s="227">
        <v>0</v>
      </c>
      <c r="T199" s="228">
        <f>S199*H199</f>
        <v>0</v>
      </c>
      <c r="AR199" s="229" t="s">
        <v>131</v>
      </c>
      <c r="AT199" s="229" t="s">
        <v>126</v>
      </c>
      <c r="AU199" s="229" t="s">
        <v>83</v>
      </c>
      <c r="AY199" s="15" t="s">
        <v>124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81</v>
      </c>
      <c r="BK199" s="230">
        <f>ROUND(I199*H199,2)</f>
        <v>0</v>
      </c>
      <c r="BL199" s="15" t="s">
        <v>131</v>
      </c>
      <c r="BM199" s="229" t="s">
        <v>281</v>
      </c>
    </row>
    <row r="200" s="1" customFormat="1" ht="24" customHeight="1">
      <c r="B200" s="36"/>
      <c r="C200" s="218" t="s">
        <v>282</v>
      </c>
      <c r="D200" s="218" t="s">
        <v>126</v>
      </c>
      <c r="E200" s="219" t="s">
        <v>283</v>
      </c>
      <c r="F200" s="220" t="s">
        <v>284</v>
      </c>
      <c r="G200" s="221" t="s">
        <v>184</v>
      </c>
      <c r="H200" s="222">
        <v>0.92400000000000004</v>
      </c>
      <c r="I200" s="223"/>
      <c r="J200" s="224">
        <f>ROUND(I200*H200,2)</f>
        <v>0</v>
      </c>
      <c r="K200" s="220" t="s">
        <v>130</v>
      </c>
      <c r="L200" s="41"/>
      <c r="M200" s="225" t="s">
        <v>1</v>
      </c>
      <c r="N200" s="226" t="s">
        <v>38</v>
      </c>
      <c r="O200" s="84"/>
      <c r="P200" s="227">
        <f>O200*H200</f>
        <v>0</v>
      </c>
      <c r="Q200" s="227">
        <v>1.98</v>
      </c>
      <c r="R200" s="227">
        <f>Q200*H200</f>
        <v>1.82952</v>
      </c>
      <c r="S200" s="227">
        <v>0</v>
      </c>
      <c r="T200" s="228">
        <f>S200*H200</f>
        <v>0</v>
      </c>
      <c r="AR200" s="229" t="s">
        <v>131</v>
      </c>
      <c r="AT200" s="229" t="s">
        <v>126</v>
      </c>
      <c r="AU200" s="229" t="s">
        <v>83</v>
      </c>
      <c r="AY200" s="15" t="s">
        <v>124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81</v>
      </c>
      <c r="BK200" s="230">
        <f>ROUND(I200*H200,2)</f>
        <v>0</v>
      </c>
      <c r="BL200" s="15" t="s">
        <v>131</v>
      </c>
      <c r="BM200" s="229" t="s">
        <v>285</v>
      </c>
    </row>
    <row r="201" s="12" customFormat="1">
      <c r="B201" s="231"/>
      <c r="C201" s="232"/>
      <c r="D201" s="233" t="s">
        <v>133</v>
      </c>
      <c r="E201" s="234" t="s">
        <v>1</v>
      </c>
      <c r="F201" s="235" t="s">
        <v>286</v>
      </c>
      <c r="G201" s="232"/>
      <c r="H201" s="236">
        <v>0.92400000000000004</v>
      </c>
      <c r="I201" s="237"/>
      <c r="J201" s="232"/>
      <c r="K201" s="232"/>
      <c r="L201" s="238"/>
      <c r="M201" s="239"/>
      <c r="N201" s="240"/>
      <c r="O201" s="240"/>
      <c r="P201" s="240"/>
      <c r="Q201" s="240"/>
      <c r="R201" s="240"/>
      <c r="S201" s="240"/>
      <c r="T201" s="241"/>
      <c r="AT201" s="242" t="s">
        <v>133</v>
      </c>
      <c r="AU201" s="242" t="s">
        <v>83</v>
      </c>
      <c r="AV201" s="12" t="s">
        <v>83</v>
      </c>
      <c r="AW201" s="12" t="s">
        <v>30</v>
      </c>
      <c r="AX201" s="12" t="s">
        <v>81</v>
      </c>
      <c r="AY201" s="242" t="s">
        <v>124</v>
      </c>
    </row>
    <row r="202" s="11" customFormat="1" ht="22.8" customHeight="1">
      <c r="B202" s="202"/>
      <c r="C202" s="203"/>
      <c r="D202" s="204" t="s">
        <v>72</v>
      </c>
      <c r="E202" s="216" t="s">
        <v>141</v>
      </c>
      <c r="F202" s="216" t="s">
        <v>287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SUM(P203:P216)</f>
        <v>0</v>
      </c>
      <c r="Q202" s="210"/>
      <c r="R202" s="211">
        <f>SUM(R203:R216)</f>
        <v>11.206200200000001</v>
      </c>
      <c r="S202" s="210"/>
      <c r="T202" s="212">
        <f>SUM(T203:T216)</f>
        <v>0</v>
      </c>
      <c r="AR202" s="213" t="s">
        <v>81</v>
      </c>
      <c r="AT202" s="214" t="s">
        <v>72</v>
      </c>
      <c r="AU202" s="214" t="s">
        <v>81</v>
      </c>
      <c r="AY202" s="213" t="s">
        <v>124</v>
      </c>
      <c r="BK202" s="215">
        <f>SUM(BK203:BK216)</f>
        <v>0</v>
      </c>
    </row>
    <row r="203" s="1" customFormat="1" ht="16.5" customHeight="1">
      <c r="B203" s="36"/>
      <c r="C203" s="218" t="s">
        <v>288</v>
      </c>
      <c r="D203" s="218" t="s">
        <v>126</v>
      </c>
      <c r="E203" s="219" t="s">
        <v>289</v>
      </c>
      <c r="F203" s="220" t="s">
        <v>290</v>
      </c>
      <c r="G203" s="221" t="s">
        <v>129</v>
      </c>
      <c r="H203" s="222">
        <v>92.379999999999995</v>
      </c>
      <c r="I203" s="223"/>
      <c r="J203" s="224">
        <f>ROUND(I203*H203,2)</f>
        <v>0</v>
      </c>
      <c r="K203" s="220" t="s">
        <v>130</v>
      </c>
      <c r="L203" s="41"/>
      <c r="M203" s="225" t="s">
        <v>1</v>
      </c>
      <c r="N203" s="226" t="s">
        <v>38</v>
      </c>
      <c r="O203" s="84"/>
      <c r="P203" s="227">
        <f>O203*H203</f>
        <v>0</v>
      </c>
      <c r="Q203" s="227">
        <v>0.028570000000000002</v>
      </c>
      <c r="R203" s="227">
        <f>Q203*H203</f>
        <v>2.6392966000000002</v>
      </c>
      <c r="S203" s="227">
        <v>0</v>
      </c>
      <c r="T203" s="228">
        <f>S203*H203</f>
        <v>0</v>
      </c>
      <c r="AR203" s="229" t="s">
        <v>131</v>
      </c>
      <c r="AT203" s="229" t="s">
        <v>126</v>
      </c>
      <c r="AU203" s="229" t="s">
        <v>83</v>
      </c>
      <c r="AY203" s="15" t="s">
        <v>124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81</v>
      </c>
      <c r="BK203" s="230">
        <f>ROUND(I203*H203,2)</f>
        <v>0</v>
      </c>
      <c r="BL203" s="15" t="s">
        <v>131</v>
      </c>
      <c r="BM203" s="229" t="s">
        <v>291</v>
      </c>
    </row>
    <row r="204" s="12" customFormat="1">
      <c r="B204" s="231"/>
      <c r="C204" s="232"/>
      <c r="D204" s="233" t="s">
        <v>133</v>
      </c>
      <c r="E204" s="234" t="s">
        <v>1</v>
      </c>
      <c r="F204" s="235" t="s">
        <v>292</v>
      </c>
      <c r="G204" s="232"/>
      <c r="H204" s="236">
        <v>77.879999999999995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AT204" s="242" t="s">
        <v>133</v>
      </c>
      <c r="AU204" s="242" t="s">
        <v>83</v>
      </c>
      <c r="AV204" s="12" t="s">
        <v>83</v>
      </c>
      <c r="AW204" s="12" t="s">
        <v>30</v>
      </c>
      <c r="AX204" s="12" t="s">
        <v>73</v>
      </c>
      <c r="AY204" s="242" t="s">
        <v>124</v>
      </c>
    </row>
    <row r="205" s="12" customFormat="1">
      <c r="B205" s="231"/>
      <c r="C205" s="232"/>
      <c r="D205" s="233" t="s">
        <v>133</v>
      </c>
      <c r="E205" s="234" t="s">
        <v>1</v>
      </c>
      <c r="F205" s="235" t="s">
        <v>199</v>
      </c>
      <c r="G205" s="232"/>
      <c r="H205" s="236">
        <v>14.5</v>
      </c>
      <c r="I205" s="237"/>
      <c r="J205" s="232"/>
      <c r="K205" s="232"/>
      <c r="L205" s="238"/>
      <c r="M205" s="239"/>
      <c r="N205" s="240"/>
      <c r="O205" s="240"/>
      <c r="P205" s="240"/>
      <c r="Q205" s="240"/>
      <c r="R205" s="240"/>
      <c r="S205" s="240"/>
      <c r="T205" s="241"/>
      <c r="AT205" s="242" t="s">
        <v>133</v>
      </c>
      <c r="AU205" s="242" t="s">
        <v>83</v>
      </c>
      <c r="AV205" s="12" t="s">
        <v>83</v>
      </c>
      <c r="AW205" s="12" t="s">
        <v>30</v>
      </c>
      <c r="AX205" s="12" t="s">
        <v>73</v>
      </c>
      <c r="AY205" s="242" t="s">
        <v>124</v>
      </c>
    </row>
    <row r="206" s="13" customFormat="1">
      <c r="B206" s="243"/>
      <c r="C206" s="244"/>
      <c r="D206" s="233" t="s">
        <v>133</v>
      </c>
      <c r="E206" s="245" t="s">
        <v>1</v>
      </c>
      <c r="F206" s="246" t="s">
        <v>140</v>
      </c>
      <c r="G206" s="244"/>
      <c r="H206" s="247">
        <v>92.379999999999995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AT206" s="253" t="s">
        <v>133</v>
      </c>
      <c r="AU206" s="253" t="s">
        <v>83</v>
      </c>
      <c r="AV206" s="13" t="s">
        <v>131</v>
      </c>
      <c r="AW206" s="13" t="s">
        <v>30</v>
      </c>
      <c r="AX206" s="13" t="s">
        <v>81</v>
      </c>
      <c r="AY206" s="253" t="s">
        <v>124</v>
      </c>
    </row>
    <row r="207" s="1" customFormat="1" ht="24" customHeight="1">
      <c r="B207" s="36"/>
      <c r="C207" s="218" t="s">
        <v>293</v>
      </c>
      <c r="D207" s="218" t="s">
        <v>126</v>
      </c>
      <c r="E207" s="219" t="s">
        <v>294</v>
      </c>
      <c r="F207" s="220" t="s">
        <v>295</v>
      </c>
      <c r="G207" s="221" t="s">
        <v>296</v>
      </c>
      <c r="H207" s="222">
        <v>2</v>
      </c>
      <c r="I207" s="223"/>
      <c r="J207" s="224">
        <f>ROUND(I207*H207,2)</f>
        <v>0</v>
      </c>
      <c r="K207" s="220" t="s">
        <v>130</v>
      </c>
      <c r="L207" s="41"/>
      <c r="M207" s="225" t="s">
        <v>1</v>
      </c>
      <c r="N207" s="226" t="s">
        <v>38</v>
      </c>
      <c r="O207" s="84"/>
      <c r="P207" s="227">
        <f>O207*H207</f>
        <v>0</v>
      </c>
      <c r="Q207" s="227">
        <v>0.17488999999999999</v>
      </c>
      <c r="R207" s="227">
        <f>Q207*H207</f>
        <v>0.34977999999999998</v>
      </c>
      <c r="S207" s="227">
        <v>0</v>
      </c>
      <c r="T207" s="228">
        <f>S207*H207</f>
        <v>0</v>
      </c>
      <c r="AR207" s="229" t="s">
        <v>131</v>
      </c>
      <c r="AT207" s="229" t="s">
        <v>126</v>
      </c>
      <c r="AU207" s="229" t="s">
        <v>83</v>
      </c>
      <c r="AY207" s="15" t="s">
        <v>124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81</v>
      </c>
      <c r="BK207" s="230">
        <f>ROUND(I207*H207,2)</f>
        <v>0</v>
      </c>
      <c r="BL207" s="15" t="s">
        <v>131</v>
      </c>
      <c r="BM207" s="229" t="s">
        <v>297</v>
      </c>
    </row>
    <row r="208" s="12" customFormat="1">
      <c r="B208" s="231"/>
      <c r="C208" s="232"/>
      <c r="D208" s="233" t="s">
        <v>133</v>
      </c>
      <c r="E208" s="234" t="s">
        <v>1</v>
      </c>
      <c r="F208" s="235" t="s">
        <v>298</v>
      </c>
      <c r="G208" s="232"/>
      <c r="H208" s="236">
        <v>2</v>
      </c>
      <c r="I208" s="237"/>
      <c r="J208" s="232"/>
      <c r="K208" s="232"/>
      <c r="L208" s="238"/>
      <c r="M208" s="239"/>
      <c r="N208" s="240"/>
      <c r="O208" s="240"/>
      <c r="P208" s="240"/>
      <c r="Q208" s="240"/>
      <c r="R208" s="240"/>
      <c r="S208" s="240"/>
      <c r="T208" s="241"/>
      <c r="AT208" s="242" t="s">
        <v>133</v>
      </c>
      <c r="AU208" s="242" t="s">
        <v>83</v>
      </c>
      <c r="AV208" s="12" t="s">
        <v>83</v>
      </c>
      <c r="AW208" s="12" t="s">
        <v>30</v>
      </c>
      <c r="AX208" s="12" t="s">
        <v>81</v>
      </c>
      <c r="AY208" s="242" t="s">
        <v>124</v>
      </c>
    </row>
    <row r="209" s="1" customFormat="1" ht="24" customHeight="1">
      <c r="B209" s="36"/>
      <c r="C209" s="218" t="s">
        <v>299</v>
      </c>
      <c r="D209" s="218" t="s">
        <v>126</v>
      </c>
      <c r="E209" s="219" t="s">
        <v>300</v>
      </c>
      <c r="F209" s="220" t="s">
        <v>301</v>
      </c>
      <c r="G209" s="221" t="s">
        <v>165</v>
      </c>
      <c r="H209" s="222">
        <v>5.4000000000000004</v>
      </c>
      <c r="I209" s="223"/>
      <c r="J209" s="224">
        <f>ROUND(I209*H209,2)</f>
        <v>0</v>
      </c>
      <c r="K209" s="220" t="s">
        <v>130</v>
      </c>
      <c r="L209" s="41"/>
      <c r="M209" s="225" t="s">
        <v>1</v>
      </c>
      <c r="N209" s="226" t="s">
        <v>38</v>
      </c>
      <c r="O209" s="84"/>
      <c r="P209" s="227">
        <f>O209*H209</f>
        <v>0</v>
      </c>
      <c r="Q209" s="227">
        <v>0.24127000000000001</v>
      </c>
      <c r="R209" s="227">
        <f>Q209*H209</f>
        <v>1.3028580000000001</v>
      </c>
      <c r="S209" s="227">
        <v>0</v>
      </c>
      <c r="T209" s="228">
        <f>S209*H209</f>
        <v>0</v>
      </c>
      <c r="AR209" s="229" t="s">
        <v>131</v>
      </c>
      <c r="AT209" s="229" t="s">
        <v>126</v>
      </c>
      <c r="AU209" s="229" t="s">
        <v>83</v>
      </c>
      <c r="AY209" s="15" t="s">
        <v>124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81</v>
      </c>
      <c r="BK209" s="230">
        <f>ROUND(I209*H209,2)</f>
        <v>0</v>
      </c>
      <c r="BL209" s="15" t="s">
        <v>131</v>
      </c>
      <c r="BM209" s="229" t="s">
        <v>302</v>
      </c>
    </row>
    <row r="210" s="12" customFormat="1">
      <c r="B210" s="231"/>
      <c r="C210" s="232"/>
      <c r="D210" s="233" t="s">
        <v>133</v>
      </c>
      <c r="E210" s="234" t="s">
        <v>1</v>
      </c>
      <c r="F210" s="235" t="s">
        <v>303</v>
      </c>
      <c r="G210" s="232"/>
      <c r="H210" s="236">
        <v>5.4000000000000004</v>
      </c>
      <c r="I210" s="237"/>
      <c r="J210" s="232"/>
      <c r="K210" s="232"/>
      <c r="L210" s="238"/>
      <c r="M210" s="239"/>
      <c r="N210" s="240"/>
      <c r="O210" s="240"/>
      <c r="P210" s="240"/>
      <c r="Q210" s="240"/>
      <c r="R210" s="240"/>
      <c r="S210" s="240"/>
      <c r="T210" s="241"/>
      <c r="AT210" s="242" t="s">
        <v>133</v>
      </c>
      <c r="AU210" s="242" t="s">
        <v>83</v>
      </c>
      <c r="AV210" s="12" t="s">
        <v>83</v>
      </c>
      <c r="AW210" s="12" t="s">
        <v>30</v>
      </c>
      <c r="AX210" s="12" t="s">
        <v>81</v>
      </c>
      <c r="AY210" s="242" t="s">
        <v>124</v>
      </c>
    </row>
    <row r="211" s="1" customFormat="1" ht="24" customHeight="1">
      <c r="B211" s="36"/>
      <c r="C211" s="254" t="s">
        <v>304</v>
      </c>
      <c r="D211" s="254" t="s">
        <v>231</v>
      </c>
      <c r="E211" s="255" t="s">
        <v>305</v>
      </c>
      <c r="F211" s="256" t="s">
        <v>306</v>
      </c>
      <c r="G211" s="257" t="s">
        <v>296</v>
      </c>
      <c r="H211" s="258">
        <v>30.300000000000001</v>
      </c>
      <c r="I211" s="259"/>
      <c r="J211" s="260">
        <f>ROUND(I211*H211,2)</f>
        <v>0</v>
      </c>
      <c r="K211" s="256" t="s">
        <v>1</v>
      </c>
      <c r="L211" s="261"/>
      <c r="M211" s="262" t="s">
        <v>1</v>
      </c>
      <c r="N211" s="263" t="s">
        <v>38</v>
      </c>
      <c r="O211" s="84"/>
      <c r="P211" s="227">
        <f>O211*H211</f>
        <v>0</v>
      </c>
      <c r="Q211" s="227">
        <v>0.034000000000000002</v>
      </c>
      <c r="R211" s="227">
        <f>Q211*H211</f>
        <v>1.0302</v>
      </c>
      <c r="S211" s="227">
        <v>0</v>
      </c>
      <c r="T211" s="228">
        <f>S211*H211</f>
        <v>0</v>
      </c>
      <c r="AR211" s="229" t="s">
        <v>168</v>
      </c>
      <c r="AT211" s="229" t="s">
        <v>231</v>
      </c>
      <c r="AU211" s="229" t="s">
        <v>83</v>
      </c>
      <c r="AY211" s="15" t="s">
        <v>124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5" t="s">
        <v>81</v>
      </c>
      <c r="BK211" s="230">
        <f>ROUND(I211*H211,2)</f>
        <v>0</v>
      </c>
      <c r="BL211" s="15" t="s">
        <v>131</v>
      </c>
      <c r="BM211" s="229" t="s">
        <v>307</v>
      </c>
    </row>
    <row r="212" s="12" customFormat="1">
      <c r="B212" s="231"/>
      <c r="C212" s="232"/>
      <c r="D212" s="233" t="s">
        <v>133</v>
      </c>
      <c r="E212" s="234" t="s">
        <v>1</v>
      </c>
      <c r="F212" s="235" t="s">
        <v>308</v>
      </c>
      <c r="G212" s="232"/>
      <c r="H212" s="236">
        <v>30.300000000000001</v>
      </c>
      <c r="I212" s="237"/>
      <c r="J212" s="232"/>
      <c r="K212" s="232"/>
      <c r="L212" s="238"/>
      <c r="M212" s="239"/>
      <c r="N212" s="240"/>
      <c r="O212" s="240"/>
      <c r="P212" s="240"/>
      <c r="Q212" s="240"/>
      <c r="R212" s="240"/>
      <c r="S212" s="240"/>
      <c r="T212" s="241"/>
      <c r="AT212" s="242" t="s">
        <v>133</v>
      </c>
      <c r="AU212" s="242" t="s">
        <v>83</v>
      </c>
      <c r="AV212" s="12" t="s">
        <v>83</v>
      </c>
      <c r="AW212" s="12" t="s">
        <v>30</v>
      </c>
      <c r="AX212" s="12" t="s">
        <v>81</v>
      </c>
      <c r="AY212" s="242" t="s">
        <v>124</v>
      </c>
    </row>
    <row r="213" s="1" customFormat="1" ht="24" customHeight="1">
      <c r="B213" s="36"/>
      <c r="C213" s="218" t="s">
        <v>309</v>
      </c>
      <c r="D213" s="218" t="s">
        <v>126</v>
      </c>
      <c r="E213" s="219" t="s">
        <v>310</v>
      </c>
      <c r="F213" s="220" t="s">
        <v>311</v>
      </c>
      <c r="G213" s="221" t="s">
        <v>165</v>
      </c>
      <c r="H213" s="222">
        <v>10.08</v>
      </c>
      <c r="I213" s="223"/>
      <c r="J213" s="224">
        <f>ROUND(I213*H213,2)</f>
        <v>0</v>
      </c>
      <c r="K213" s="220" t="s">
        <v>130</v>
      </c>
      <c r="L213" s="41"/>
      <c r="M213" s="225" t="s">
        <v>1</v>
      </c>
      <c r="N213" s="226" t="s">
        <v>38</v>
      </c>
      <c r="O213" s="84"/>
      <c r="P213" s="227">
        <f>O213*H213</f>
        <v>0</v>
      </c>
      <c r="Q213" s="227">
        <v>0.29757</v>
      </c>
      <c r="R213" s="227">
        <f>Q213*H213</f>
        <v>2.9995056</v>
      </c>
      <c r="S213" s="227">
        <v>0</v>
      </c>
      <c r="T213" s="228">
        <f>S213*H213</f>
        <v>0</v>
      </c>
      <c r="AR213" s="229" t="s">
        <v>131</v>
      </c>
      <c r="AT213" s="229" t="s">
        <v>126</v>
      </c>
      <c r="AU213" s="229" t="s">
        <v>83</v>
      </c>
      <c r="AY213" s="15" t="s">
        <v>124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5" t="s">
        <v>81</v>
      </c>
      <c r="BK213" s="230">
        <f>ROUND(I213*H213,2)</f>
        <v>0</v>
      </c>
      <c r="BL213" s="15" t="s">
        <v>131</v>
      </c>
      <c r="BM213" s="229" t="s">
        <v>312</v>
      </c>
    </row>
    <row r="214" s="12" customFormat="1">
      <c r="B214" s="231"/>
      <c r="C214" s="232"/>
      <c r="D214" s="233" t="s">
        <v>133</v>
      </c>
      <c r="E214" s="234" t="s">
        <v>1</v>
      </c>
      <c r="F214" s="235" t="s">
        <v>313</v>
      </c>
      <c r="G214" s="232"/>
      <c r="H214" s="236">
        <v>10.08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AT214" s="242" t="s">
        <v>133</v>
      </c>
      <c r="AU214" s="242" t="s">
        <v>83</v>
      </c>
      <c r="AV214" s="12" t="s">
        <v>83</v>
      </c>
      <c r="AW214" s="12" t="s">
        <v>30</v>
      </c>
      <c r="AX214" s="12" t="s">
        <v>81</v>
      </c>
      <c r="AY214" s="242" t="s">
        <v>124</v>
      </c>
    </row>
    <row r="215" s="1" customFormat="1" ht="24" customHeight="1">
      <c r="B215" s="36"/>
      <c r="C215" s="254" t="s">
        <v>314</v>
      </c>
      <c r="D215" s="254" t="s">
        <v>231</v>
      </c>
      <c r="E215" s="255" t="s">
        <v>315</v>
      </c>
      <c r="F215" s="256" t="s">
        <v>316</v>
      </c>
      <c r="G215" s="257" t="s">
        <v>296</v>
      </c>
      <c r="H215" s="258">
        <v>56.560000000000002</v>
      </c>
      <c r="I215" s="259"/>
      <c r="J215" s="260">
        <f>ROUND(I215*H215,2)</f>
        <v>0</v>
      </c>
      <c r="K215" s="256" t="s">
        <v>1</v>
      </c>
      <c r="L215" s="261"/>
      <c r="M215" s="262" t="s">
        <v>1</v>
      </c>
      <c r="N215" s="263" t="s">
        <v>38</v>
      </c>
      <c r="O215" s="84"/>
      <c r="P215" s="227">
        <f>O215*H215</f>
        <v>0</v>
      </c>
      <c r="Q215" s="227">
        <v>0.050999999999999997</v>
      </c>
      <c r="R215" s="227">
        <f>Q215*H215</f>
        <v>2.88456</v>
      </c>
      <c r="S215" s="227">
        <v>0</v>
      </c>
      <c r="T215" s="228">
        <f>S215*H215</f>
        <v>0</v>
      </c>
      <c r="AR215" s="229" t="s">
        <v>168</v>
      </c>
      <c r="AT215" s="229" t="s">
        <v>231</v>
      </c>
      <c r="AU215" s="229" t="s">
        <v>83</v>
      </c>
      <c r="AY215" s="15" t="s">
        <v>124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5" t="s">
        <v>81</v>
      </c>
      <c r="BK215" s="230">
        <f>ROUND(I215*H215,2)</f>
        <v>0</v>
      </c>
      <c r="BL215" s="15" t="s">
        <v>131</v>
      </c>
      <c r="BM215" s="229" t="s">
        <v>317</v>
      </c>
    </row>
    <row r="216" s="12" customFormat="1">
      <c r="B216" s="231"/>
      <c r="C216" s="232"/>
      <c r="D216" s="233" t="s">
        <v>133</v>
      </c>
      <c r="E216" s="234" t="s">
        <v>1</v>
      </c>
      <c r="F216" s="235" t="s">
        <v>318</v>
      </c>
      <c r="G216" s="232"/>
      <c r="H216" s="236">
        <v>56.560000000000002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AT216" s="242" t="s">
        <v>133</v>
      </c>
      <c r="AU216" s="242" t="s">
        <v>83</v>
      </c>
      <c r="AV216" s="12" t="s">
        <v>83</v>
      </c>
      <c r="AW216" s="12" t="s">
        <v>30</v>
      </c>
      <c r="AX216" s="12" t="s">
        <v>81</v>
      </c>
      <c r="AY216" s="242" t="s">
        <v>124</v>
      </c>
    </row>
    <row r="217" s="11" customFormat="1" ht="22.8" customHeight="1">
      <c r="B217" s="202"/>
      <c r="C217" s="203"/>
      <c r="D217" s="204" t="s">
        <v>72</v>
      </c>
      <c r="E217" s="216" t="s">
        <v>153</v>
      </c>
      <c r="F217" s="216" t="s">
        <v>319</v>
      </c>
      <c r="G217" s="203"/>
      <c r="H217" s="203"/>
      <c r="I217" s="206"/>
      <c r="J217" s="217">
        <f>BK217</f>
        <v>0</v>
      </c>
      <c r="K217" s="203"/>
      <c r="L217" s="208"/>
      <c r="M217" s="209"/>
      <c r="N217" s="210"/>
      <c r="O217" s="210"/>
      <c r="P217" s="211">
        <f>SUM(P218:P242)</f>
        <v>0</v>
      </c>
      <c r="Q217" s="210"/>
      <c r="R217" s="211">
        <f>SUM(R218:R242)</f>
        <v>32.075861500000002</v>
      </c>
      <c r="S217" s="210"/>
      <c r="T217" s="212">
        <f>SUM(T218:T242)</f>
        <v>0</v>
      </c>
      <c r="AR217" s="213" t="s">
        <v>81</v>
      </c>
      <c r="AT217" s="214" t="s">
        <v>72</v>
      </c>
      <c r="AU217" s="214" t="s">
        <v>81</v>
      </c>
      <c r="AY217" s="213" t="s">
        <v>124</v>
      </c>
      <c r="BK217" s="215">
        <f>SUM(BK218:BK242)</f>
        <v>0</v>
      </c>
    </row>
    <row r="218" s="1" customFormat="1" ht="16.5" customHeight="1">
      <c r="B218" s="36"/>
      <c r="C218" s="218" t="s">
        <v>320</v>
      </c>
      <c r="D218" s="218" t="s">
        <v>126</v>
      </c>
      <c r="E218" s="219" t="s">
        <v>321</v>
      </c>
      <c r="F218" s="220" t="s">
        <v>322</v>
      </c>
      <c r="G218" s="221" t="s">
        <v>129</v>
      </c>
      <c r="H218" s="222">
        <v>12.5</v>
      </c>
      <c r="I218" s="223"/>
      <c r="J218" s="224">
        <f>ROUND(I218*H218,2)</f>
        <v>0</v>
      </c>
      <c r="K218" s="220" t="s">
        <v>130</v>
      </c>
      <c r="L218" s="41"/>
      <c r="M218" s="225" t="s">
        <v>1</v>
      </c>
      <c r="N218" s="226" t="s">
        <v>38</v>
      </c>
      <c r="O218" s="84"/>
      <c r="P218" s="227">
        <f>O218*H218</f>
        <v>0</v>
      </c>
      <c r="Q218" s="227">
        <v>0</v>
      </c>
      <c r="R218" s="227">
        <f>Q218*H218</f>
        <v>0</v>
      </c>
      <c r="S218" s="227">
        <v>0</v>
      </c>
      <c r="T218" s="228">
        <f>S218*H218</f>
        <v>0</v>
      </c>
      <c r="AR218" s="229" t="s">
        <v>131</v>
      </c>
      <c r="AT218" s="229" t="s">
        <v>126</v>
      </c>
      <c r="AU218" s="229" t="s">
        <v>83</v>
      </c>
      <c r="AY218" s="15" t="s">
        <v>124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5" t="s">
        <v>81</v>
      </c>
      <c r="BK218" s="230">
        <f>ROUND(I218*H218,2)</f>
        <v>0</v>
      </c>
      <c r="BL218" s="15" t="s">
        <v>131</v>
      </c>
      <c r="BM218" s="229" t="s">
        <v>323</v>
      </c>
    </row>
    <row r="219" s="12" customFormat="1">
      <c r="B219" s="231"/>
      <c r="C219" s="232"/>
      <c r="D219" s="233" t="s">
        <v>133</v>
      </c>
      <c r="E219" s="234" t="s">
        <v>1</v>
      </c>
      <c r="F219" s="235" t="s">
        <v>324</v>
      </c>
      <c r="G219" s="232"/>
      <c r="H219" s="236">
        <v>12.5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AT219" s="242" t="s">
        <v>133</v>
      </c>
      <c r="AU219" s="242" t="s">
        <v>83</v>
      </c>
      <c r="AV219" s="12" t="s">
        <v>83</v>
      </c>
      <c r="AW219" s="12" t="s">
        <v>30</v>
      </c>
      <c r="AX219" s="12" t="s">
        <v>81</v>
      </c>
      <c r="AY219" s="242" t="s">
        <v>124</v>
      </c>
    </row>
    <row r="220" s="1" customFormat="1" ht="16.5" customHeight="1">
      <c r="B220" s="36"/>
      <c r="C220" s="218" t="s">
        <v>325</v>
      </c>
      <c r="D220" s="218" t="s">
        <v>126</v>
      </c>
      <c r="E220" s="219" t="s">
        <v>326</v>
      </c>
      <c r="F220" s="220" t="s">
        <v>327</v>
      </c>
      <c r="G220" s="221" t="s">
        <v>129</v>
      </c>
      <c r="H220" s="222">
        <v>18.550000000000001</v>
      </c>
      <c r="I220" s="223"/>
      <c r="J220" s="224">
        <f>ROUND(I220*H220,2)</f>
        <v>0</v>
      </c>
      <c r="K220" s="220" t="s">
        <v>130</v>
      </c>
      <c r="L220" s="41"/>
      <c r="M220" s="225" t="s">
        <v>1</v>
      </c>
      <c r="N220" s="226" t="s">
        <v>38</v>
      </c>
      <c r="O220" s="84"/>
      <c r="P220" s="227">
        <f>O220*H220</f>
        <v>0</v>
      </c>
      <c r="Q220" s="227">
        <v>0</v>
      </c>
      <c r="R220" s="227">
        <f>Q220*H220</f>
        <v>0</v>
      </c>
      <c r="S220" s="227">
        <v>0</v>
      </c>
      <c r="T220" s="228">
        <f>S220*H220</f>
        <v>0</v>
      </c>
      <c r="AR220" s="229" t="s">
        <v>131</v>
      </c>
      <c r="AT220" s="229" t="s">
        <v>126</v>
      </c>
      <c r="AU220" s="229" t="s">
        <v>83</v>
      </c>
      <c r="AY220" s="15" t="s">
        <v>124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5" t="s">
        <v>81</v>
      </c>
      <c r="BK220" s="230">
        <f>ROUND(I220*H220,2)</f>
        <v>0</v>
      </c>
      <c r="BL220" s="15" t="s">
        <v>131</v>
      </c>
      <c r="BM220" s="229" t="s">
        <v>328</v>
      </c>
    </row>
    <row r="221" s="12" customFormat="1">
      <c r="B221" s="231"/>
      <c r="C221" s="232"/>
      <c r="D221" s="233" t="s">
        <v>133</v>
      </c>
      <c r="E221" s="234" t="s">
        <v>1</v>
      </c>
      <c r="F221" s="235" t="s">
        <v>134</v>
      </c>
      <c r="G221" s="232"/>
      <c r="H221" s="236">
        <v>4.5499999999999998</v>
      </c>
      <c r="I221" s="237"/>
      <c r="J221" s="232"/>
      <c r="K221" s="232"/>
      <c r="L221" s="238"/>
      <c r="M221" s="239"/>
      <c r="N221" s="240"/>
      <c r="O221" s="240"/>
      <c r="P221" s="240"/>
      <c r="Q221" s="240"/>
      <c r="R221" s="240"/>
      <c r="S221" s="240"/>
      <c r="T221" s="241"/>
      <c r="AT221" s="242" t="s">
        <v>133</v>
      </c>
      <c r="AU221" s="242" t="s">
        <v>83</v>
      </c>
      <c r="AV221" s="12" t="s">
        <v>83</v>
      </c>
      <c r="AW221" s="12" t="s">
        <v>30</v>
      </c>
      <c r="AX221" s="12" t="s">
        <v>73</v>
      </c>
      <c r="AY221" s="242" t="s">
        <v>124</v>
      </c>
    </row>
    <row r="222" s="12" customFormat="1">
      <c r="B222" s="231"/>
      <c r="C222" s="232"/>
      <c r="D222" s="233" t="s">
        <v>133</v>
      </c>
      <c r="E222" s="234" t="s">
        <v>1</v>
      </c>
      <c r="F222" s="235" t="s">
        <v>329</v>
      </c>
      <c r="G222" s="232"/>
      <c r="H222" s="236">
        <v>14</v>
      </c>
      <c r="I222" s="237"/>
      <c r="J222" s="232"/>
      <c r="K222" s="232"/>
      <c r="L222" s="238"/>
      <c r="M222" s="239"/>
      <c r="N222" s="240"/>
      <c r="O222" s="240"/>
      <c r="P222" s="240"/>
      <c r="Q222" s="240"/>
      <c r="R222" s="240"/>
      <c r="S222" s="240"/>
      <c r="T222" s="241"/>
      <c r="AT222" s="242" t="s">
        <v>133</v>
      </c>
      <c r="AU222" s="242" t="s">
        <v>83</v>
      </c>
      <c r="AV222" s="12" t="s">
        <v>83</v>
      </c>
      <c r="AW222" s="12" t="s">
        <v>30</v>
      </c>
      <c r="AX222" s="12" t="s">
        <v>73</v>
      </c>
      <c r="AY222" s="242" t="s">
        <v>124</v>
      </c>
    </row>
    <row r="223" s="13" customFormat="1">
      <c r="B223" s="243"/>
      <c r="C223" s="244"/>
      <c r="D223" s="233" t="s">
        <v>133</v>
      </c>
      <c r="E223" s="245" t="s">
        <v>1</v>
      </c>
      <c r="F223" s="246" t="s">
        <v>140</v>
      </c>
      <c r="G223" s="244"/>
      <c r="H223" s="247">
        <v>18.550000000000001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AT223" s="253" t="s">
        <v>133</v>
      </c>
      <c r="AU223" s="253" t="s">
        <v>83</v>
      </c>
      <c r="AV223" s="13" t="s">
        <v>131</v>
      </c>
      <c r="AW223" s="13" t="s">
        <v>30</v>
      </c>
      <c r="AX223" s="13" t="s">
        <v>81</v>
      </c>
      <c r="AY223" s="253" t="s">
        <v>124</v>
      </c>
    </row>
    <row r="224" s="1" customFormat="1" ht="16.5" customHeight="1">
      <c r="B224" s="36"/>
      <c r="C224" s="218" t="s">
        <v>330</v>
      </c>
      <c r="D224" s="218" t="s">
        <v>126</v>
      </c>
      <c r="E224" s="219" t="s">
        <v>331</v>
      </c>
      <c r="F224" s="220" t="s">
        <v>332</v>
      </c>
      <c r="G224" s="221" t="s">
        <v>129</v>
      </c>
      <c r="H224" s="222">
        <v>93</v>
      </c>
      <c r="I224" s="223"/>
      <c r="J224" s="224">
        <f>ROUND(I224*H224,2)</f>
        <v>0</v>
      </c>
      <c r="K224" s="220" t="s">
        <v>130</v>
      </c>
      <c r="L224" s="41"/>
      <c r="M224" s="225" t="s">
        <v>1</v>
      </c>
      <c r="N224" s="226" t="s">
        <v>38</v>
      </c>
      <c r="O224" s="84"/>
      <c r="P224" s="227">
        <f>O224*H224</f>
        <v>0</v>
      </c>
      <c r="Q224" s="227">
        <v>0</v>
      </c>
      <c r="R224" s="227">
        <f>Q224*H224</f>
        <v>0</v>
      </c>
      <c r="S224" s="227">
        <v>0</v>
      </c>
      <c r="T224" s="228">
        <f>S224*H224</f>
        <v>0</v>
      </c>
      <c r="AR224" s="229" t="s">
        <v>131</v>
      </c>
      <c r="AT224" s="229" t="s">
        <v>126</v>
      </c>
      <c r="AU224" s="229" t="s">
        <v>83</v>
      </c>
      <c r="AY224" s="15" t="s">
        <v>124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5" t="s">
        <v>81</v>
      </c>
      <c r="BK224" s="230">
        <f>ROUND(I224*H224,2)</f>
        <v>0</v>
      </c>
      <c r="BL224" s="15" t="s">
        <v>131</v>
      </c>
      <c r="BM224" s="229" t="s">
        <v>333</v>
      </c>
    </row>
    <row r="225" s="12" customFormat="1">
      <c r="B225" s="231"/>
      <c r="C225" s="232"/>
      <c r="D225" s="233" t="s">
        <v>133</v>
      </c>
      <c r="E225" s="234" t="s">
        <v>1</v>
      </c>
      <c r="F225" s="235" t="s">
        <v>334</v>
      </c>
      <c r="G225" s="232"/>
      <c r="H225" s="236">
        <v>93</v>
      </c>
      <c r="I225" s="237"/>
      <c r="J225" s="232"/>
      <c r="K225" s="232"/>
      <c r="L225" s="238"/>
      <c r="M225" s="239"/>
      <c r="N225" s="240"/>
      <c r="O225" s="240"/>
      <c r="P225" s="240"/>
      <c r="Q225" s="240"/>
      <c r="R225" s="240"/>
      <c r="S225" s="240"/>
      <c r="T225" s="241"/>
      <c r="AT225" s="242" t="s">
        <v>133</v>
      </c>
      <c r="AU225" s="242" t="s">
        <v>83</v>
      </c>
      <c r="AV225" s="12" t="s">
        <v>83</v>
      </c>
      <c r="AW225" s="12" t="s">
        <v>30</v>
      </c>
      <c r="AX225" s="12" t="s">
        <v>81</v>
      </c>
      <c r="AY225" s="242" t="s">
        <v>124</v>
      </c>
    </row>
    <row r="226" s="1" customFormat="1" ht="24" customHeight="1">
      <c r="B226" s="36"/>
      <c r="C226" s="218" t="s">
        <v>335</v>
      </c>
      <c r="D226" s="218" t="s">
        <v>126</v>
      </c>
      <c r="E226" s="219" t="s">
        <v>336</v>
      </c>
      <c r="F226" s="220" t="s">
        <v>337</v>
      </c>
      <c r="G226" s="221" t="s">
        <v>129</v>
      </c>
      <c r="H226" s="222">
        <v>31.050000000000001</v>
      </c>
      <c r="I226" s="223"/>
      <c r="J226" s="224">
        <f>ROUND(I226*H226,2)</f>
        <v>0</v>
      </c>
      <c r="K226" s="220" t="s">
        <v>130</v>
      </c>
      <c r="L226" s="41"/>
      <c r="M226" s="225" t="s">
        <v>1</v>
      </c>
      <c r="N226" s="226" t="s">
        <v>38</v>
      </c>
      <c r="O226" s="84"/>
      <c r="P226" s="227">
        <f>O226*H226</f>
        <v>0</v>
      </c>
      <c r="Q226" s="227">
        <v>0.084250000000000005</v>
      </c>
      <c r="R226" s="227">
        <f>Q226*H226</f>
        <v>2.6159625000000002</v>
      </c>
      <c r="S226" s="227">
        <v>0</v>
      </c>
      <c r="T226" s="228">
        <f>S226*H226</f>
        <v>0</v>
      </c>
      <c r="AR226" s="229" t="s">
        <v>131</v>
      </c>
      <c r="AT226" s="229" t="s">
        <v>126</v>
      </c>
      <c r="AU226" s="229" t="s">
        <v>83</v>
      </c>
      <c r="AY226" s="15" t="s">
        <v>124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5" t="s">
        <v>81</v>
      </c>
      <c r="BK226" s="230">
        <f>ROUND(I226*H226,2)</f>
        <v>0</v>
      </c>
      <c r="BL226" s="15" t="s">
        <v>131</v>
      </c>
      <c r="BM226" s="229" t="s">
        <v>338</v>
      </c>
    </row>
    <row r="227" s="12" customFormat="1">
      <c r="B227" s="231"/>
      <c r="C227" s="232"/>
      <c r="D227" s="233" t="s">
        <v>133</v>
      </c>
      <c r="E227" s="234" t="s">
        <v>1</v>
      </c>
      <c r="F227" s="235" t="s">
        <v>134</v>
      </c>
      <c r="G227" s="232"/>
      <c r="H227" s="236">
        <v>4.5499999999999998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AT227" s="242" t="s">
        <v>133</v>
      </c>
      <c r="AU227" s="242" t="s">
        <v>83</v>
      </c>
      <c r="AV227" s="12" t="s">
        <v>83</v>
      </c>
      <c r="AW227" s="12" t="s">
        <v>30</v>
      </c>
      <c r="AX227" s="12" t="s">
        <v>73</v>
      </c>
      <c r="AY227" s="242" t="s">
        <v>124</v>
      </c>
    </row>
    <row r="228" s="12" customFormat="1">
      <c r="B228" s="231"/>
      <c r="C228" s="232"/>
      <c r="D228" s="233" t="s">
        <v>133</v>
      </c>
      <c r="E228" s="234" t="s">
        <v>1</v>
      </c>
      <c r="F228" s="235" t="s">
        <v>329</v>
      </c>
      <c r="G228" s="232"/>
      <c r="H228" s="236">
        <v>14</v>
      </c>
      <c r="I228" s="237"/>
      <c r="J228" s="232"/>
      <c r="K228" s="232"/>
      <c r="L228" s="238"/>
      <c r="M228" s="239"/>
      <c r="N228" s="240"/>
      <c r="O228" s="240"/>
      <c r="P228" s="240"/>
      <c r="Q228" s="240"/>
      <c r="R228" s="240"/>
      <c r="S228" s="240"/>
      <c r="T228" s="241"/>
      <c r="AT228" s="242" t="s">
        <v>133</v>
      </c>
      <c r="AU228" s="242" t="s">
        <v>83</v>
      </c>
      <c r="AV228" s="12" t="s">
        <v>83</v>
      </c>
      <c r="AW228" s="12" t="s">
        <v>30</v>
      </c>
      <c r="AX228" s="12" t="s">
        <v>73</v>
      </c>
      <c r="AY228" s="242" t="s">
        <v>124</v>
      </c>
    </row>
    <row r="229" s="12" customFormat="1">
      <c r="B229" s="231"/>
      <c r="C229" s="232"/>
      <c r="D229" s="233" t="s">
        <v>133</v>
      </c>
      <c r="E229" s="234" t="s">
        <v>1</v>
      </c>
      <c r="F229" s="235" t="s">
        <v>324</v>
      </c>
      <c r="G229" s="232"/>
      <c r="H229" s="236">
        <v>12.5</v>
      </c>
      <c r="I229" s="237"/>
      <c r="J229" s="232"/>
      <c r="K229" s="232"/>
      <c r="L229" s="238"/>
      <c r="M229" s="239"/>
      <c r="N229" s="240"/>
      <c r="O229" s="240"/>
      <c r="P229" s="240"/>
      <c r="Q229" s="240"/>
      <c r="R229" s="240"/>
      <c r="S229" s="240"/>
      <c r="T229" s="241"/>
      <c r="AT229" s="242" t="s">
        <v>133</v>
      </c>
      <c r="AU229" s="242" t="s">
        <v>83</v>
      </c>
      <c r="AV229" s="12" t="s">
        <v>83</v>
      </c>
      <c r="AW229" s="12" t="s">
        <v>30</v>
      </c>
      <c r="AX229" s="12" t="s">
        <v>73</v>
      </c>
      <c r="AY229" s="242" t="s">
        <v>124</v>
      </c>
    </row>
    <row r="230" s="13" customFormat="1">
      <c r="B230" s="243"/>
      <c r="C230" s="244"/>
      <c r="D230" s="233" t="s">
        <v>133</v>
      </c>
      <c r="E230" s="245" t="s">
        <v>1</v>
      </c>
      <c r="F230" s="246" t="s">
        <v>140</v>
      </c>
      <c r="G230" s="244"/>
      <c r="H230" s="247">
        <v>31.050000000000001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AT230" s="253" t="s">
        <v>133</v>
      </c>
      <c r="AU230" s="253" t="s">
        <v>83</v>
      </c>
      <c r="AV230" s="13" t="s">
        <v>131</v>
      </c>
      <c r="AW230" s="13" t="s">
        <v>30</v>
      </c>
      <c r="AX230" s="13" t="s">
        <v>81</v>
      </c>
      <c r="AY230" s="253" t="s">
        <v>124</v>
      </c>
    </row>
    <row r="231" s="1" customFormat="1" ht="16.5" customHeight="1">
      <c r="B231" s="36"/>
      <c r="C231" s="254" t="s">
        <v>339</v>
      </c>
      <c r="D231" s="254" t="s">
        <v>231</v>
      </c>
      <c r="E231" s="255" t="s">
        <v>340</v>
      </c>
      <c r="F231" s="256" t="s">
        <v>341</v>
      </c>
      <c r="G231" s="257" t="s">
        <v>129</v>
      </c>
      <c r="H231" s="258">
        <v>31.361000000000001</v>
      </c>
      <c r="I231" s="259"/>
      <c r="J231" s="260">
        <f>ROUND(I231*H231,2)</f>
        <v>0</v>
      </c>
      <c r="K231" s="256" t="s">
        <v>130</v>
      </c>
      <c r="L231" s="261"/>
      <c r="M231" s="262" t="s">
        <v>1</v>
      </c>
      <c r="N231" s="263" t="s">
        <v>38</v>
      </c>
      <c r="O231" s="84"/>
      <c r="P231" s="227">
        <f>O231*H231</f>
        <v>0</v>
      </c>
      <c r="Q231" s="227">
        <v>0.13100000000000001</v>
      </c>
      <c r="R231" s="227">
        <f>Q231*H231</f>
        <v>4.1082910000000004</v>
      </c>
      <c r="S231" s="227">
        <v>0</v>
      </c>
      <c r="T231" s="228">
        <f>S231*H231</f>
        <v>0</v>
      </c>
      <c r="AR231" s="229" t="s">
        <v>168</v>
      </c>
      <c r="AT231" s="229" t="s">
        <v>231</v>
      </c>
      <c r="AU231" s="229" t="s">
        <v>83</v>
      </c>
      <c r="AY231" s="15" t="s">
        <v>124</v>
      </c>
      <c r="BE231" s="230">
        <f>IF(N231="základní",J231,0)</f>
        <v>0</v>
      </c>
      <c r="BF231" s="230">
        <f>IF(N231="snížená",J231,0)</f>
        <v>0</v>
      </c>
      <c r="BG231" s="230">
        <f>IF(N231="zákl. přenesená",J231,0)</f>
        <v>0</v>
      </c>
      <c r="BH231" s="230">
        <f>IF(N231="sníž. přenesená",J231,0)</f>
        <v>0</v>
      </c>
      <c r="BI231" s="230">
        <f>IF(N231="nulová",J231,0)</f>
        <v>0</v>
      </c>
      <c r="BJ231" s="15" t="s">
        <v>81</v>
      </c>
      <c r="BK231" s="230">
        <f>ROUND(I231*H231,2)</f>
        <v>0</v>
      </c>
      <c r="BL231" s="15" t="s">
        <v>131</v>
      </c>
      <c r="BM231" s="229" t="s">
        <v>342</v>
      </c>
    </row>
    <row r="232" s="12" customFormat="1">
      <c r="B232" s="231"/>
      <c r="C232" s="232"/>
      <c r="D232" s="233" t="s">
        <v>133</v>
      </c>
      <c r="E232" s="232"/>
      <c r="F232" s="235" t="s">
        <v>343</v>
      </c>
      <c r="G232" s="232"/>
      <c r="H232" s="236">
        <v>31.361000000000001</v>
      </c>
      <c r="I232" s="237"/>
      <c r="J232" s="232"/>
      <c r="K232" s="232"/>
      <c r="L232" s="238"/>
      <c r="M232" s="239"/>
      <c r="N232" s="240"/>
      <c r="O232" s="240"/>
      <c r="P232" s="240"/>
      <c r="Q232" s="240"/>
      <c r="R232" s="240"/>
      <c r="S232" s="240"/>
      <c r="T232" s="241"/>
      <c r="AT232" s="242" t="s">
        <v>133</v>
      </c>
      <c r="AU232" s="242" t="s">
        <v>83</v>
      </c>
      <c r="AV232" s="12" t="s">
        <v>83</v>
      </c>
      <c r="AW232" s="12" t="s">
        <v>4</v>
      </c>
      <c r="AX232" s="12" t="s">
        <v>81</v>
      </c>
      <c r="AY232" s="242" t="s">
        <v>124</v>
      </c>
    </row>
    <row r="233" s="1" customFormat="1" ht="24" customHeight="1">
      <c r="B233" s="36"/>
      <c r="C233" s="218" t="s">
        <v>344</v>
      </c>
      <c r="D233" s="218" t="s">
        <v>126</v>
      </c>
      <c r="E233" s="219" t="s">
        <v>336</v>
      </c>
      <c r="F233" s="220" t="s">
        <v>337</v>
      </c>
      <c r="G233" s="221" t="s">
        <v>129</v>
      </c>
      <c r="H233" s="222">
        <v>12.6</v>
      </c>
      <c r="I233" s="223"/>
      <c r="J233" s="224">
        <f>ROUND(I233*H233,2)</f>
        <v>0</v>
      </c>
      <c r="K233" s="220" t="s">
        <v>130</v>
      </c>
      <c r="L233" s="41"/>
      <c r="M233" s="225" t="s">
        <v>1</v>
      </c>
      <c r="N233" s="226" t="s">
        <v>38</v>
      </c>
      <c r="O233" s="84"/>
      <c r="P233" s="227">
        <f>O233*H233</f>
        <v>0</v>
      </c>
      <c r="Q233" s="227">
        <v>0.084250000000000005</v>
      </c>
      <c r="R233" s="227">
        <f>Q233*H233</f>
        <v>1.06155</v>
      </c>
      <c r="S233" s="227">
        <v>0</v>
      </c>
      <c r="T233" s="228">
        <f>S233*H233</f>
        <v>0</v>
      </c>
      <c r="AR233" s="229" t="s">
        <v>131</v>
      </c>
      <c r="AT233" s="229" t="s">
        <v>126</v>
      </c>
      <c r="AU233" s="229" t="s">
        <v>83</v>
      </c>
      <c r="AY233" s="15" t="s">
        <v>124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5" t="s">
        <v>81</v>
      </c>
      <c r="BK233" s="230">
        <f>ROUND(I233*H233,2)</f>
        <v>0</v>
      </c>
      <c r="BL233" s="15" t="s">
        <v>131</v>
      </c>
      <c r="BM233" s="229" t="s">
        <v>345</v>
      </c>
    </row>
    <row r="234" s="12" customFormat="1">
      <c r="B234" s="231"/>
      <c r="C234" s="232"/>
      <c r="D234" s="233" t="s">
        <v>133</v>
      </c>
      <c r="E234" s="234" t="s">
        <v>1</v>
      </c>
      <c r="F234" s="235" t="s">
        <v>346</v>
      </c>
      <c r="G234" s="232"/>
      <c r="H234" s="236">
        <v>12.6</v>
      </c>
      <c r="I234" s="237"/>
      <c r="J234" s="232"/>
      <c r="K234" s="232"/>
      <c r="L234" s="238"/>
      <c r="M234" s="239"/>
      <c r="N234" s="240"/>
      <c r="O234" s="240"/>
      <c r="P234" s="240"/>
      <c r="Q234" s="240"/>
      <c r="R234" s="240"/>
      <c r="S234" s="240"/>
      <c r="T234" s="241"/>
      <c r="AT234" s="242" t="s">
        <v>133</v>
      </c>
      <c r="AU234" s="242" t="s">
        <v>83</v>
      </c>
      <c r="AV234" s="12" t="s">
        <v>83</v>
      </c>
      <c r="AW234" s="12" t="s">
        <v>30</v>
      </c>
      <c r="AX234" s="12" t="s">
        <v>81</v>
      </c>
      <c r="AY234" s="242" t="s">
        <v>124</v>
      </c>
    </row>
    <row r="235" s="1" customFormat="1" ht="24" customHeight="1">
      <c r="B235" s="36"/>
      <c r="C235" s="254" t="s">
        <v>347</v>
      </c>
      <c r="D235" s="254" t="s">
        <v>231</v>
      </c>
      <c r="E235" s="255" t="s">
        <v>348</v>
      </c>
      <c r="F235" s="256" t="s">
        <v>349</v>
      </c>
      <c r="G235" s="257" t="s">
        <v>129</v>
      </c>
      <c r="H235" s="258">
        <v>12.726000000000001</v>
      </c>
      <c r="I235" s="259"/>
      <c r="J235" s="260">
        <f>ROUND(I235*H235,2)</f>
        <v>0</v>
      </c>
      <c r="K235" s="256" t="s">
        <v>130</v>
      </c>
      <c r="L235" s="261"/>
      <c r="M235" s="262" t="s">
        <v>1</v>
      </c>
      <c r="N235" s="263" t="s">
        <v>38</v>
      </c>
      <c r="O235" s="84"/>
      <c r="P235" s="227">
        <f>O235*H235</f>
        <v>0</v>
      </c>
      <c r="Q235" s="227">
        <v>0.13100000000000001</v>
      </c>
      <c r="R235" s="227">
        <f>Q235*H235</f>
        <v>1.6671060000000002</v>
      </c>
      <c r="S235" s="227">
        <v>0</v>
      </c>
      <c r="T235" s="228">
        <f>S235*H235</f>
        <v>0</v>
      </c>
      <c r="AR235" s="229" t="s">
        <v>168</v>
      </c>
      <c r="AT235" s="229" t="s">
        <v>231</v>
      </c>
      <c r="AU235" s="229" t="s">
        <v>83</v>
      </c>
      <c r="AY235" s="15" t="s">
        <v>124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5" t="s">
        <v>81</v>
      </c>
      <c r="BK235" s="230">
        <f>ROUND(I235*H235,2)</f>
        <v>0</v>
      </c>
      <c r="BL235" s="15" t="s">
        <v>131</v>
      </c>
      <c r="BM235" s="229" t="s">
        <v>350</v>
      </c>
    </row>
    <row r="236" s="12" customFormat="1">
      <c r="B236" s="231"/>
      <c r="C236" s="232"/>
      <c r="D236" s="233" t="s">
        <v>133</v>
      </c>
      <c r="E236" s="232"/>
      <c r="F236" s="235" t="s">
        <v>351</v>
      </c>
      <c r="G236" s="232"/>
      <c r="H236" s="236">
        <v>12.726000000000001</v>
      </c>
      <c r="I236" s="237"/>
      <c r="J236" s="232"/>
      <c r="K236" s="232"/>
      <c r="L236" s="238"/>
      <c r="M236" s="239"/>
      <c r="N236" s="240"/>
      <c r="O236" s="240"/>
      <c r="P236" s="240"/>
      <c r="Q236" s="240"/>
      <c r="R236" s="240"/>
      <c r="S236" s="240"/>
      <c r="T236" s="241"/>
      <c r="AT236" s="242" t="s">
        <v>133</v>
      </c>
      <c r="AU236" s="242" t="s">
        <v>83</v>
      </c>
      <c r="AV236" s="12" t="s">
        <v>83</v>
      </c>
      <c r="AW236" s="12" t="s">
        <v>4</v>
      </c>
      <c r="AX236" s="12" t="s">
        <v>81</v>
      </c>
      <c r="AY236" s="242" t="s">
        <v>124</v>
      </c>
    </row>
    <row r="237" s="1" customFormat="1" ht="24" customHeight="1">
      <c r="B237" s="36"/>
      <c r="C237" s="218" t="s">
        <v>352</v>
      </c>
      <c r="D237" s="218" t="s">
        <v>126</v>
      </c>
      <c r="E237" s="219" t="s">
        <v>353</v>
      </c>
      <c r="F237" s="220" t="s">
        <v>354</v>
      </c>
      <c r="G237" s="221" t="s">
        <v>129</v>
      </c>
      <c r="H237" s="222">
        <v>80.400000000000006</v>
      </c>
      <c r="I237" s="223"/>
      <c r="J237" s="224">
        <f>ROUND(I237*H237,2)</f>
        <v>0</v>
      </c>
      <c r="K237" s="220" t="s">
        <v>130</v>
      </c>
      <c r="L237" s="41"/>
      <c r="M237" s="225" t="s">
        <v>1</v>
      </c>
      <c r="N237" s="226" t="s">
        <v>38</v>
      </c>
      <c r="O237" s="84"/>
      <c r="P237" s="227">
        <f>O237*H237</f>
        <v>0</v>
      </c>
      <c r="Q237" s="227">
        <v>0.10362</v>
      </c>
      <c r="R237" s="227">
        <f>Q237*H237</f>
        <v>8.3310480000000009</v>
      </c>
      <c r="S237" s="227">
        <v>0</v>
      </c>
      <c r="T237" s="228">
        <f>S237*H237</f>
        <v>0</v>
      </c>
      <c r="AR237" s="229" t="s">
        <v>131</v>
      </c>
      <c r="AT237" s="229" t="s">
        <v>126</v>
      </c>
      <c r="AU237" s="229" t="s">
        <v>83</v>
      </c>
      <c r="AY237" s="15" t="s">
        <v>124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5" t="s">
        <v>81</v>
      </c>
      <c r="BK237" s="230">
        <f>ROUND(I237*H237,2)</f>
        <v>0</v>
      </c>
      <c r="BL237" s="15" t="s">
        <v>131</v>
      </c>
      <c r="BM237" s="229" t="s">
        <v>355</v>
      </c>
    </row>
    <row r="238" s="12" customFormat="1">
      <c r="B238" s="231"/>
      <c r="C238" s="232"/>
      <c r="D238" s="233" t="s">
        <v>133</v>
      </c>
      <c r="E238" s="234" t="s">
        <v>1</v>
      </c>
      <c r="F238" s="235" t="s">
        <v>334</v>
      </c>
      <c r="G238" s="232"/>
      <c r="H238" s="236">
        <v>93</v>
      </c>
      <c r="I238" s="237"/>
      <c r="J238" s="232"/>
      <c r="K238" s="232"/>
      <c r="L238" s="238"/>
      <c r="M238" s="239"/>
      <c r="N238" s="240"/>
      <c r="O238" s="240"/>
      <c r="P238" s="240"/>
      <c r="Q238" s="240"/>
      <c r="R238" s="240"/>
      <c r="S238" s="240"/>
      <c r="T238" s="241"/>
      <c r="AT238" s="242" t="s">
        <v>133</v>
      </c>
      <c r="AU238" s="242" t="s">
        <v>83</v>
      </c>
      <c r="AV238" s="12" t="s">
        <v>83</v>
      </c>
      <c r="AW238" s="12" t="s">
        <v>30</v>
      </c>
      <c r="AX238" s="12" t="s">
        <v>73</v>
      </c>
      <c r="AY238" s="242" t="s">
        <v>124</v>
      </c>
    </row>
    <row r="239" s="12" customFormat="1">
      <c r="B239" s="231"/>
      <c r="C239" s="232"/>
      <c r="D239" s="233" t="s">
        <v>133</v>
      </c>
      <c r="E239" s="234" t="s">
        <v>1</v>
      </c>
      <c r="F239" s="235" t="s">
        <v>356</v>
      </c>
      <c r="G239" s="232"/>
      <c r="H239" s="236">
        <v>-12.6</v>
      </c>
      <c r="I239" s="237"/>
      <c r="J239" s="232"/>
      <c r="K239" s="232"/>
      <c r="L239" s="238"/>
      <c r="M239" s="239"/>
      <c r="N239" s="240"/>
      <c r="O239" s="240"/>
      <c r="P239" s="240"/>
      <c r="Q239" s="240"/>
      <c r="R239" s="240"/>
      <c r="S239" s="240"/>
      <c r="T239" s="241"/>
      <c r="AT239" s="242" t="s">
        <v>133</v>
      </c>
      <c r="AU239" s="242" t="s">
        <v>83</v>
      </c>
      <c r="AV239" s="12" t="s">
        <v>83</v>
      </c>
      <c r="AW239" s="12" t="s">
        <v>30</v>
      </c>
      <c r="AX239" s="12" t="s">
        <v>73</v>
      </c>
      <c r="AY239" s="242" t="s">
        <v>124</v>
      </c>
    </row>
    <row r="240" s="13" customFormat="1">
      <c r="B240" s="243"/>
      <c r="C240" s="244"/>
      <c r="D240" s="233" t="s">
        <v>133</v>
      </c>
      <c r="E240" s="245" t="s">
        <v>1</v>
      </c>
      <c r="F240" s="246" t="s">
        <v>140</v>
      </c>
      <c r="G240" s="244"/>
      <c r="H240" s="247">
        <v>80.400000000000006</v>
      </c>
      <c r="I240" s="248"/>
      <c r="J240" s="244"/>
      <c r="K240" s="244"/>
      <c r="L240" s="249"/>
      <c r="M240" s="250"/>
      <c r="N240" s="251"/>
      <c r="O240" s="251"/>
      <c r="P240" s="251"/>
      <c r="Q240" s="251"/>
      <c r="R240" s="251"/>
      <c r="S240" s="251"/>
      <c r="T240" s="252"/>
      <c r="AT240" s="253" t="s">
        <v>133</v>
      </c>
      <c r="AU240" s="253" t="s">
        <v>83</v>
      </c>
      <c r="AV240" s="13" t="s">
        <v>131</v>
      </c>
      <c r="AW240" s="13" t="s">
        <v>30</v>
      </c>
      <c r="AX240" s="13" t="s">
        <v>81</v>
      </c>
      <c r="AY240" s="253" t="s">
        <v>124</v>
      </c>
    </row>
    <row r="241" s="1" customFormat="1" ht="16.5" customHeight="1">
      <c r="B241" s="36"/>
      <c r="C241" s="254" t="s">
        <v>357</v>
      </c>
      <c r="D241" s="254" t="s">
        <v>231</v>
      </c>
      <c r="E241" s="255" t="s">
        <v>358</v>
      </c>
      <c r="F241" s="256" t="s">
        <v>359</v>
      </c>
      <c r="G241" s="257" t="s">
        <v>129</v>
      </c>
      <c r="H241" s="258">
        <v>81.203999999999994</v>
      </c>
      <c r="I241" s="259"/>
      <c r="J241" s="260">
        <f>ROUND(I241*H241,2)</f>
        <v>0</v>
      </c>
      <c r="K241" s="256" t="s">
        <v>130</v>
      </c>
      <c r="L241" s="261"/>
      <c r="M241" s="262" t="s">
        <v>1</v>
      </c>
      <c r="N241" s="263" t="s">
        <v>38</v>
      </c>
      <c r="O241" s="84"/>
      <c r="P241" s="227">
        <f>O241*H241</f>
        <v>0</v>
      </c>
      <c r="Q241" s="227">
        <v>0.17599999999999999</v>
      </c>
      <c r="R241" s="227">
        <f>Q241*H241</f>
        <v>14.291903999999999</v>
      </c>
      <c r="S241" s="227">
        <v>0</v>
      </c>
      <c r="T241" s="228">
        <f>S241*H241</f>
        <v>0</v>
      </c>
      <c r="AR241" s="229" t="s">
        <v>168</v>
      </c>
      <c r="AT241" s="229" t="s">
        <v>231</v>
      </c>
      <c r="AU241" s="229" t="s">
        <v>83</v>
      </c>
      <c r="AY241" s="15" t="s">
        <v>124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5" t="s">
        <v>81</v>
      </c>
      <c r="BK241" s="230">
        <f>ROUND(I241*H241,2)</f>
        <v>0</v>
      </c>
      <c r="BL241" s="15" t="s">
        <v>131</v>
      </c>
      <c r="BM241" s="229" t="s">
        <v>360</v>
      </c>
    </row>
    <row r="242" s="12" customFormat="1">
      <c r="B242" s="231"/>
      <c r="C242" s="232"/>
      <c r="D242" s="233" t="s">
        <v>133</v>
      </c>
      <c r="E242" s="232"/>
      <c r="F242" s="235" t="s">
        <v>361</v>
      </c>
      <c r="G242" s="232"/>
      <c r="H242" s="236">
        <v>81.203999999999994</v>
      </c>
      <c r="I242" s="237"/>
      <c r="J242" s="232"/>
      <c r="K242" s="232"/>
      <c r="L242" s="238"/>
      <c r="M242" s="239"/>
      <c r="N242" s="240"/>
      <c r="O242" s="240"/>
      <c r="P242" s="240"/>
      <c r="Q242" s="240"/>
      <c r="R242" s="240"/>
      <c r="S242" s="240"/>
      <c r="T242" s="241"/>
      <c r="AT242" s="242" t="s">
        <v>133</v>
      </c>
      <c r="AU242" s="242" t="s">
        <v>83</v>
      </c>
      <c r="AV242" s="12" t="s">
        <v>83</v>
      </c>
      <c r="AW242" s="12" t="s">
        <v>4</v>
      </c>
      <c r="AX242" s="12" t="s">
        <v>81</v>
      </c>
      <c r="AY242" s="242" t="s">
        <v>124</v>
      </c>
    </row>
    <row r="243" s="11" customFormat="1" ht="22.8" customHeight="1">
      <c r="B243" s="202"/>
      <c r="C243" s="203"/>
      <c r="D243" s="204" t="s">
        <v>72</v>
      </c>
      <c r="E243" s="216" t="s">
        <v>157</v>
      </c>
      <c r="F243" s="216" t="s">
        <v>362</v>
      </c>
      <c r="G243" s="203"/>
      <c r="H243" s="203"/>
      <c r="I243" s="206"/>
      <c r="J243" s="217">
        <f>BK243</f>
        <v>0</v>
      </c>
      <c r="K243" s="203"/>
      <c r="L243" s="208"/>
      <c r="M243" s="209"/>
      <c r="N243" s="210"/>
      <c r="O243" s="210"/>
      <c r="P243" s="211">
        <f>SUM(P244:P248)</f>
        <v>0</v>
      </c>
      <c r="Q243" s="210"/>
      <c r="R243" s="211">
        <f>SUM(R244:R248)</f>
        <v>9.9792000000000005</v>
      </c>
      <c r="S243" s="210"/>
      <c r="T243" s="212">
        <f>SUM(T244:T248)</f>
        <v>0</v>
      </c>
      <c r="AR243" s="213" t="s">
        <v>81</v>
      </c>
      <c r="AT243" s="214" t="s">
        <v>72</v>
      </c>
      <c r="AU243" s="214" t="s">
        <v>81</v>
      </c>
      <c r="AY243" s="213" t="s">
        <v>124</v>
      </c>
      <c r="BK243" s="215">
        <f>SUM(BK244:BK248)</f>
        <v>0</v>
      </c>
    </row>
    <row r="244" s="1" customFormat="1" ht="16.5" customHeight="1">
      <c r="B244" s="36"/>
      <c r="C244" s="218" t="s">
        <v>363</v>
      </c>
      <c r="D244" s="218" t="s">
        <v>126</v>
      </c>
      <c r="E244" s="219" t="s">
        <v>364</v>
      </c>
      <c r="F244" s="220" t="s">
        <v>365</v>
      </c>
      <c r="G244" s="221" t="s">
        <v>129</v>
      </c>
      <c r="H244" s="222">
        <v>92.379999999999995</v>
      </c>
      <c r="I244" s="223"/>
      <c r="J244" s="224">
        <f>ROUND(I244*H244,2)</f>
        <v>0</v>
      </c>
      <c r="K244" s="220" t="s">
        <v>130</v>
      </c>
      <c r="L244" s="41"/>
      <c r="M244" s="225" t="s">
        <v>1</v>
      </c>
      <c r="N244" s="226" t="s">
        <v>38</v>
      </c>
      <c r="O244" s="84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AR244" s="229" t="s">
        <v>131</v>
      </c>
      <c r="AT244" s="229" t="s">
        <v>126</v>
      </c>
      <c r="AU244" s="229" t="s">
        <v>83</v>
      </c>
      <c r="AY244" s="15" t="s">
        <v>124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5" t="s">
        <v>81</v>
      </c>
      <c r="BK244" s="230">
        <f>ROUND(I244*H244,2)</f>
        <v>0</v>
      </c>
      <c r="BL244" s="15" t="s">
        <v>131</v>
      </c>
      <c r="BM244" s="229" t="s">
        <v>366</v>
      </c>
    </row>
    <row r="245" s="1" customFormat="1" ht="16.5" customHeight="1">
      <c r="B245" s="36"/>
      <c r="C245" s="218" t="s">
        <v>367</v>
      </c>
      <c r="D245" s="218" t="s">
        <v>126</v>
      </c>
      <c r="E245" s="219" t="s">
        <v>368</v>
      </c>
      <c r="F245" s="220" t="s">
        <v>369</v>
      </c>
      <c r="G245" s="221" t="s">
        <v>184</v>
      </c>
      <c r="H245" s="222">
        <v>5.04</v>
      </c>
      <c r="I245" s="223"/>
      <c r="J245" s="224">
        <f>ROUND(I245*H245,2)</f>
        <v>0</v>
      </c>
      <c r="K245" s="220" t="s">
        <v>130</v>
      </c>
      <c r="L245" s="41"/>
      <c r="M245" s="225" t="s">
        <v>1</v>
      </c>
      <c r="N245" s="226" t="s">
        <v>38</v>
      </c>
      <c r="O245" s="84"/>
      <c r="P245" s="227">
        <f>O245*H245</f>
        <v>0</v>
      </c>
      <c r="Q245" s="227">
        <v>1.98</v>
      </c>
      <c r="R245" s="227">
        <f>Q245*H245</f>
        <v>9.9792000000000005</v>
      </c>
      <c r="S245" s="227">
        <v>0</v>
      </c>
      <c r="T245" s="228">
        <f>S245*H245</f>
        <v>0</v>
      </c>
      <c r="AR245" s="229" t="s">
        <v>131</v>
      </c>
      <c r="AT245" s="229" t="s">
        <v>126</v>
      </c>
      <c r="AU245" s="229" t="s">
        <v>83</v>
      </c>
      <c r="AY245" s="15" t="s">
        <v>124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5" t="s">
        <v>81</v>
      </c>
      <c r="BK245" s="230">
        <f>ROUND(I245*H245,2)</f>
        <v>0</v>
      </c>
      <c r="BL245" s="15" t="s">
        <v>131</v>
      </c>
      <c r="BM245" s="229" t="s">
        <v>370</v>
      </c>
    </row>
    <row r="246" s="12" customFormat="1">
      <c r="B246" s="231"/>
      <c r="C246" s="232"/>
      <c r="D246" s="233" t="s">
        <v>133</v>
      </c>
      <c r="E246" s="234" t="s">
        <v>1</v>
      </c>
      <c r="F246" s="235" t="s">
        <v>371</v>
      </c>
      <c r="G246" s="232"/>
      <c r="H246" s="236">
        <v>2.52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AT246" s="242" t="s">
        <v>133</v>
      </c>
      <c r="AU246" s="242" t="s">
        <v>83</v>
      </c>
      <c r="AV246" s="12" t="s">
        <v>83</v>
      </c>
      <c r="AW246" s="12" t="s">
        <v>30</v>
      </c>
      <c r="AX246" s="12" t="s">
        <v>73</v>
      </c>
      <c r="AY246" s="242" t="s">
        <v>124</v>
      </c>
    </row>
    <row r="247" s="12" customFormat="1">
      <c r="B247" s="231"/>
      <c r="C247" s="232"/>
      <c r="D247" s="233" t="s">
        <v>133</v>
      </c>
      <c r="E247" s="234" t="s">
        <v>1</v>
      </c>
      <c r="F247" s="235" t="s">
        <v>372</v>
      </c>
      <c r="G247" s="232"/>
      <c r="H247" s="236">
        <v>2.52</v>
      </c>
      <c r="I247" s="237"/>
      <c r="J247" s="232"/>
      <c r="K247" s="232"/>
      <c r="L247" s="238"/>
      <c r="M247" s="239"/>
      <c r="N247" s="240"/>
      <c r="O247" s="240"/>
      <c r="P247" s="240"/>
      <c r="Q247" s="240"/>
      <c r="R247" s="240"/>
      <c r="S247" s="240"/>
      <c r="T247" s="241"/>
      <c r="AT247" s="242" t="s">
        <v>133</v>
      </c>
      <c r="AU247" s="242" t="s">
        <v>83</v>
      </c>
      <c r="AV247" s="12" t="s">
        <v>83</v>
      </c>
      <c r="AW247" s="12" t="s">
        <v>30</v>
      </c>
      <c r="AX247" s="12" t="s">
        <v>73</v>
      </c>
      <c r="AY247" s="242" t="s">
        <v>124</v>
      </c>
    </row>
    <row r="248" s="13" customFormat="1">
      <c r="B248" s="243"/>
      <c r="C248" s="244"/>
      <c r="D248" s="233" t="s">
        <v>133</v>
      </c>
      <c r="E248" s="245" t="s">
        <v>1</v>
      </c>
      <c r="F248" s="246" t="s">
        <v>140</v>
      </c>
      <c r="G248" s="244"/>
      <c r="H248" s="247">
        <v>5.04</v>
      </c>
      <c r="I248" s="248"/>
      <c r="J248" s="244"/>
      <c r="K248" s="244"/>
      <c r="L248" s="249"/>
      <c r="M248" s="250"/>
      <c r="N248" s="251"/>
      <c r="O248" s="251"/>
      <c r="P248" s="251"/>
      <c r="Q248" s="251"/>
      <c r="R248" s="251"/>
      <c r="S248" s="251"/>
      <c r="T248" s="252"/>
      <c r="AT248" s="253" t="s">
        <v>133</v>
      </c>
      <c r="AU248" s="253" t="s">
        <v>83</v>
      </c>
      <c r="AV248" s="13" t="s">
        <v>131</v>
      </c>
      <c r="AW248" s="13" t="s">
        <v>30</v>
      </c>
      <c r="AX248" s="13" t="s">
        <v>81</v>
      </c>
      <c r="AY248" s="253" t="s">
        <v>124</v>
      </c>
    </row>
    <row r="249" s="11" customFormat="1" ht="22.8" customHeight="1">
      <c r="B249" s="202"/>
      <c r="C249" s="203"/>
      <c r="D249" s="204" t="s">
        <v>72</v>
      </c>
      <c r="E249" s="216" t="s">
        <v>173</v>
      </c>
      <c r="F249" s="216" t="s">
        <v>373</v>
      </c>
      <c r="G249" s="203"/>
      <c r="H249" s="203"/>
      <c r="I249" s="206"/>
      <c r="J249" s="217">
        <f>BK249</f>
        <v>0</v>
      </c>
      <c r="K249" s="203"/>
      <c r="L249" s="208"/>
      <c r="M249" s="209"/>
      <c r="N249" s="210"/>
      <c r="O249" s="210"/>
      <c r="P249" s="211">
        <f>SUM(P250:P275)</f>
        <v>0</v>
      </c>
      <c r="Q249" s="210"/>
      <c r="R249" s="211">
        <f>SUM(R250:R275)</f>
        <v>16.01849825</v>
      </c>
      <c r="S249" s="210"/>
      <c r="T249" s="212">
        <f>SUM(T250:T275)</f>
        <v>2.3840040000000005</v>
      </c>
      <c r="AR249" s="213" t="s">
        <v>81</v>
      </c>
      <c r="AT249" s="214" t="s">
        <v>72</v>
      </c>
      <c r="AU249" s="214" t="s">
        <v>81</v>
      </c>
      <c r="AY249" s="213" t="s">
        <v>124</v>
      </c>
      <c r="BK249" s="215">
        <f>SUM(BK250:BK275)</f>
        <v>0</v>
      </c>
    </row>
    <row r="250" s="1" customFormat="1" ht="24" customHeight="1">
      <c r="B250" s="36"/>
      <c r="C250" s="218" t="s">
        <v>374</v>
      </c>
      <c r="D250" s="218" t="s">
        <v>126</v>
      </c>
      <c r="E250" s="219" t="s">
        <v>375</v>
      </c>
      <c r="F250" s="220" t="s">
        <v>376</v>
      </c>
      <c r="G250" s="221" t="s">
        <v>165</v>
      </c>
      <c r="H250" s="222">
        <v>45.799999999999997</v>
      </c>
      <c r="I250" s="223"/>
      <c r="J250" s="224">
        <f>ROUND(I250*H250,2)</f>
        <v>0</v>
      </c>
      <c r="K250" s="220" t="s">
        <v>130</v>
      </c>
      <c r="L250" s="41"/>
      <c r="M250" s="225" t="s">
        <v>1</v>
      </c>
      <c r="N250" s="226" t="s">
        <v>38</v>
      </c>
      <c r="O250" s="84"/>
      <c r="P250" s="227">
        <f>O250*H250</f>
        <v>0</v>
      </c>
      <c r="Q250" s="227">
        <v>0.1295</v>
      </c>
      <c r="R250" s="227">
        <f>Q250*H250</f>
        <v>5.9310999999999998</v>
      </c>
      <c r="S250" s="227">
        <v>0</v>
      </c>
      <c r="T250" s="228">
        <f>S250*H250</f>
        <v>0</v>
      </c>
      <c r="AR250" s="229" t="s">
        <v>131</v>
      </c>
      <c r="AT250" s="229" t="s">
        <v>126</v>
      </c>
      <c r="AU250" s="229" t="s">
        <v>83</v>
      </c>
      <c r="AY250" s="15" t="s">
        <v>124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5" t="s">
        <v>81</v>
      </c>
      <c r="BK250" s="230">
        <f>ROUND(I250*H250,2)</f>
        <v>0</v>
      </c>
      <c r="BL250" s="15" t="s">
        <v>131</v>
      </c>
      <c r="BM250" s="229" t="s">
        <v>377</v>
      </c>
    </row>
    <row r="251" s="12" customFormat="1">
      <c r="B251" s="231"/>
      <c r="C251" s="232"/>
      <c r="D251" s="233" t="s">
        <v>133</v>
      </c>
      <c r="E251" s="234" t="s">
        <v>1</v>
      </c>
      <c r="F251" s="235" t="s">
        <v>378</v>
      </c>
      <c r="G251" s="232"/>
      <c r="H251" s="236">
        <v>32</v>
      </c>
      <c r="I251" s="237"/>
      <c r="J251" s="232"/>
      <c r="K251" s="232"/>
      <c r="L251" s="238"/>
      <c r="M251" s="239"/>
      <c r="N251" s="240"/>
      <c r="O251" s="240"/>
      <c r="P251" s="240"/>
      <c r="Q251" s="240"/>
      <c r="R251" s="240"/>
      <c r="S251" s="240"/>
      <c r="T251" s="241"/>
      <c r="AT251" s="242" t="s">
        <v>133</v>
      </c>
      <c r="AU251" s="242" t="s">
        <v>83</v>
      </c>
      <c r="AV251" s="12" t="s">
        <v>83</v>
      </c>
      <c r="AW251" s="12" t="s">
        <v>30</v>
      </c>
      <c r="AX251" s="12" t="s">
        <v>73</v>
      </c>
      <c r="AY251" s="242" t="s">
        <v>124</v>
      </c>
    </row>
    <row r="252" s="12" customFormat="1">
      <c r="B252" s="231"/>
      <c r="C252" s="232"/>
      <c r="D252" s="233" t="s">
        <v>133</v>
      </c>
      <c r="E252" s="234" t="s">
        <v>1</v>
      </c>
      <c r="F252" s="235" t="s">
        <v>379</v>
      </c>
      <c r="G252" s="232"/>
      <c r="H252" s="236">
        <v>12.300000000000001</v>
      </c>
      <c r="I252" s="237"/>
      <c r="J252" s="232"/>
      <c r="K252" s="232"/>
      <c r="L252" s="238"/>
      <c r="M252" s="239"/>
      <c r="N252" s="240"/>
      <c r="O252" s="240"/>
      <c r="P252" s="240"/>
      <c r="Q252" s="240"/>
      <c r="R252" s="240"/>
      <c r="S252" s="240"/>
      <c r="T252" s="241"/>
      <c r="AT252" s="242" t="s">
        <v>133</v>
      </c>
      <c r="AU252" s="242" t="s">
        <v>83</v>
      </c>
      <c r="AV252" s="12" t="s">
        <v>83</v>
      </c>
      <c r="AW252" s="12" t="s">
        <v>30</v>
      </c>
      <c r="AX252" s="12" t="s">
        <v>73</v>
      </c>
      <c r="AY252" s="242" t="s">
        <v>124</v>
      </c>
    </row>
    <row r="253" s="12" customFormat="1">
      <c r="B253" s="231"/>
      <c r="C253" s="232"/>
      <c r="D253" s="233" t="s">
        <v>133</v>
      </c>
      <c r="E253" s="234" t="s">
        <v>1</v>
      </c>
      <c r="F253" s="235" t="s">
        <v>380</v>
      </c>
      <c r="G253" s="232"/>
      <c r="H253" s="236">
        <v>1.5</v>
      </c>
      <c r="I253" s="237"/>
      <c r="J253" s="232"/>
      <c r="K253" s="232"/>
      <c r="L253" s="238"/>
      <c r="M253" s="239"/>
      <c r="N253" s="240"/>
      <c r="O253" s="240"/>
      <c r="P253" s="240"/>
      <c r="Q253" s="240"/>
      <c r="R253" s="240"/>
      <c r="S253" s="240"/>
      <c r="T253" s="241"/>
      <c r="AT253" s="242" t="s">
        <v>133</v>
      </c>
      <c r="AU253" s="242" t="s">
        <v>83</v>
      </c>
      <c r="AV253" s="12" t="s">
        <v>83</v>
      </c>
      <c r="AW253" s="12" t="s">
        <v>30</v>
      </c>
      <c r="AX253" s="12" t="s">
        <v>73</v>
      </c>
      <c r="AY253" s="242" t="s">
        <v>124</v>
      </c>
    </row>
    <row r="254" s="13" customFormat="1">
      <c r="B254" s="243"/>
      <c r="C254" s="244"/>
      <c r="D254" s="233" t="s">
        <v>133</v>
      </c>
      <c r="E254" s="245" t="s">
        <v>1</v>
      </c>
      <c r="F254" s="246" t="s">
        <v>140</v>
      </c>
      <c r="G254" s="244"/>
      <c r="H254" s="247">
        <v>45.799999999999997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AT254" s="253" t="s">
        <v>133</v>
      </c>
      <c r="AU254" s="253" t="s">
        <v>83</v>
      </c>
      <c r="AV254" s="13" t="s">
        <v>131</v>
      </c>
      <c r="AW254" s="13" t="s">
        <v>30</v>
      </c>
      <c r="AX254" s="13" t="s">
        <v>81</v>
      </c>
      <c r="AY254" s="253" t="s">
        <v>124</v>
      </c>
    </row>
    <row r="255" s="1" customFormat="1" ht="16.5" customHeight="1">
      <c r="B255" s="36"/>
      <c r="C255" s="254" t="s">
        <v>381</v>
      </c>
      <c r="D255" s="254" t="s">
        <v>231</v>
      </c>
      <c r="E255" s="255" t="s">
        <v>382</v>
      </c>
      <c r="F255" s="256" t="s">
        <v>383</v>
      </c>
      <c r="G255" s="257" t="s">
        <v>165</v>
      </c>
      <c r="H255" s="258">
        <v>13.938000000000001</v>
      </c>
      <c r="I255" s="259"/>
      <c r="J255" s="260">
        <f>ROUND(I255*H255,2)</f>
        <v>0</v>
      </c>
      <c r="K255" s="256" t="s">
        <v>130</v>
      </c>
      <c r="L255" s="261"/>
      <c r="M255" s="262" t="s">
        <v>1</v>
      </c>
      <c r="N255" s="263" t="s">
        <v>38</v>
      </c>
      <c r="O255" s="84"/>
      <c r="P255" s="227">
        <f>O255*H255</f>
        <v>0</v>
      </c>
      <c r="Q255" s="227">
        <v>0.058000000000000003</v>
      </c>
      <c r="R255" s="227">
        <f>Q255*H255</f>
        <v>0.80840400000000012</v>
      </c>
      <c r="S255" s="227">
        <v>0</v>
      </c>
      <c r="T255" s="228">
        <f>S255*H255</f>
        <v>0</v>
      </c>
      <c r="AR255" s="229" t="s">
        <v>168</v>
      </c>
      <c r="AT255" s="229" t="s">
        <v>231</v>
      </c>
      <c r="AU255" s="229" t="s">
        <v>83</v>
      </c>
      <c r="AY255" s="15" t="s">
        <v>124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5" t="s">
        <v>81</v>
      </c>
      <c r="BK255" s="230">
        <f>ROUND(I255*H255,2)</f>
        <v>0</v>
      </c>
      <c r="BL255" s="15" t="s">
        <v>131</v>
      </c>
      <c r="BM255" s="229" t="s">
        <v>384</v>
      </c>
    </row>
    <row r="256" s="12" customFormat="1">
      <c r="B256" s="231"/>
      <c r="C256" s="232"/>
      <c r="D256" s="233" t="s">
        <v>133</v>
      </c>
      <c r="E256" s="234" t="s">
        <v>1</v>
      </c>
      <c r="F256" s="235" t="s">
        <v>385</v>
      </c>
      <c r="G256" s="232"/>
      <c r="H256" s="236">
        <v>13.800000000000001</v>
      </c>
      <c r="I256" s="237"/>
      <c r="J256" s="232"/>
      <c r="K256" s="232"/>
      <c r="L256" s="238"/>
      <c r="M256" s="239"/>
      <c r="N256" s="240"/>
      <c r="O256" s="240"/>
      <c r="P256" s="240"/>
      <c r="Q256" s="240"/>
      <c r="R256" s="240"/>
      <c r="S256" s="240"/>
      <c r="T256" s="241"/>
      <c r="AT256" s="242" t="s">
        <v>133</v>
      </c>
      <c r="AU256" s="242" t="s">
        <v>83</v>
      </c>
      <c r="AV256" s="12" t="s">
        <v>83</v>
      </c>
      <c r="AW256" s="12" t="s">
        <v>30</v>
      </c>
      <c r="AX256" s="12" t="s">
        <v>81</v>
      </c>
      <c r="AY256" s="242" t="s">
        <v>124</v>
      </c>
    </row>
    <row r="257" s="12" customFormat="1">
      <c r="B257" s="231"/>
      <c r="C257" s="232"/>
      <c r="D257" s="233" t="s">
        <v>133</v>
      </c>
      <c r="E257" s="232"/>
      <c r="F257" s="235" t="s">
        <v>386</v>
      </c>
      <c r="G257" s="232"/>
      <c r="H257" s="236">
        <v>13.938000000000001</v>
      </c>
      <c r="I257" s="237"/>
      <c r="J257" s="232"/>
      <c r="K257" s="232"/>
      <c r="L257" s="238"/>
      <c r="M257" s="239"/>
      <c r="N257" s="240"/>
      <c r="O257" s="240"/>
      <c r="P257" s="240"/>
      <c r="Q257" s="240"/>
      <c r="R257" s="240"/>
      <c r="S257" s="240"/>
      <c r="T257" s="241"/>
      <c r="AT257" s="242" t="s">
        <v>133</v>
      </c>
      <c r="AU257" s="242" t="s">
        <v>83</v>
      </c>
      <c r="AV257" s="12" t="s">
        <v>83</v>
      </c>
      <c r="AW257" s="12" t="s">
        <v>4</v>
      </c>
      <c r="AX257" s="12" t="s">
        <v>81</v>
      </c>
      <c r="AY257" s="242" t="s">
        <v>124</v>
      </c>
    </row>
    <row r="258" s="1" customFormat="1" ht="16.5" customHeight="1">
      <c r="B258" s="36"/>
      <c r="C258" s="254" t="s">
        <v>387</v>
      </c>
      <c r="D258" s="254" t="s">
        <v>231</v>
      </c>
      <c r="E258" s="255" t="s">
        <v>388</v>
      </c>
      <c r="F258" s="256" t="s">
        <v>389</v>
      </c>
      <c r="G258" s="257" t="s">
        <v>165</v>
      </c>
      <c r="H258" s="258">
        <v>32.32</v>
      </c>
      <c r="I258" s="259"/>
      <c r="J258" s="260">
        <f>ROUND(I258*H258,2)</f>
        <v>0</v>
      </c>
      <c r="K258" s="256" t="s">
        <v>130</v>
      </c>
      <c r="L258" s="261"/>
      <c r="M258" s="262" t="s">
        <v>1</v>
      </c>
      <c r="N258" s="263" t="s">
        <v>38</v>
      </c>
      <c r="O258" s="84"/>
      <c r="P258" s="227">
        <f>O258*H258</f>
        <v>0</v>
      </c>
      <c r="Q258" s="227">
        <v>0.085000000000000006</v>
      </c>
      <c r="R258" s="227">
        <f>Q258*H258</f>
        <v>2.7472000000000003</v>
      </c>
      <c r="S258" s="227">
        <v>0</v>
      </c>
      <c r="T258" s="228">
        <f>S258*H258</f>
        <v>0</v>
      </c>
      <c r="AR258" s="229" t="s">
        <v>168</v>
      </c>
      <c r="AT258" s="229" t="s">
        <v>231</v>
      </c>
      <c r="AU258" s="229" t="s">
        <v>83</v>
      </c>
      <c r="AY258" s="15" t="s">
        <v>124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5" t="s">
        <v>81</v>
      </c>
      <c r="BK258" s="230">
        <f>ROUND(I258*H258,2)</f>
        <v>0</v>
      </c>
      <c r="BL258" s="15" t="s">
        <v>131</v>
      </c>
      <c r="BM258" s="229" t="s">
        <v>390</v>
      </c>
    </row>
    <row r="259" s="12" customFormat="1">
      <c r="B259" s="231"/>
      <c r="C259" s="232"/>
      <c r="D259" s="233" t="s">
        <v>133</v>
      </c>
      <c r="E259" s="234" t="s">
        <v>1</v>
      </c>
      <c r="F259" s="235" t="s">
        <v>391</v>
      </c>
      <c r="G259" s="232"/>
      <c r="H259" s="236">
        <v>32</v>
      </c>
      <c r="I259" s="237"/>
      <c r="J259" s="232"/>
      <c r="K259" s="232"/>
      <c r="L259" s="238"/>
      <c r="M259" s="239"/>
      <c r="N259" s="240"/>
      <c r="O259" s="240"/>
      <c r="P259" s="240"/>
      <c r="Q259" s="240"/>
      <c r="R259" s="240"/>
      <c r="S259" s="240"/>
      <c r="T259" s="241"/>
      <c r="AT259" s="242" t="s">
        <v>133</v>
      </c>
      <c r="AU259" s="242" t="s">
        <v>83</v>
      </c>
      <c r="AV259" s="12" t="s">
        <v>83</v>
      </c>
      <c r="AW259" s="12" t="s">
        <v>30</v>
      </c>
      <c r="AX259" s="12" t="s">
        <v>81</v>
      </c>
      <c r="AY259" s="242" t="s">
        <v>124</v>
      </c>
    </row>
    <row r="260" s="12" customFormat="1">
      <c r="B260" s="231"/>
      <c r="C260" s="232"/>
      <c r="D260" s="233" t="s">
        <v>133</v>
      </c>
      <c r="E260" s="232"/>
      <c r="F260" s="235" t="s">
        <v>392</v>
      </c>
      <c r="G260" s="232"/>
      <c r="H260" s="236">
        <v>32.32</v>
      </c>
      <c r="I260" s="237"/>
      <c r="J260" s="232"/>
      <c r="K260" s="232"/>
      <c r="L260" s="238"/>
      <c r="M260" s="239"/>
      <c r="N260" s="240"/>
      <c r="O260" s="240"/>
      <c r="P260" s="240"/>
      <c r="Q260" s="240"/>
      <c r="R260" s="240"/>
      <c r="S260" s="240"/>
      <c r="T260" s="241"/>
      <c r="AT260" s="242" t="s">
        <v>133</v>
      </c>
      <c r="AU260" s="242" t="s">
        <v>83</v>
      </c>
      <c r="AV260" s="12" t="s">
        <v>83</v>
      </c>
      <c r="AW260" s="12" t="s">
        <v>4</v>
      </c>
      <c r="AX260" s="12" t="s">
        <v>81</v>
      </c>
      <c r="AY260" s="242" t="s">
        <v>124</v>
      </c>
    </row>
    <row r="261" s="1" customFormat="1" ht="24" customHeight="1">
      <c r="B261" s="36"/>
      <c r="C261" s="218" t="s">
        <v>393</v>
      </c>
      <c r="D261" s="218" t="s">
        <v>126</v>
      </c>
      <c r="E261" s="219" t="s">
        <v>394</v>
      </c>
      <c r="F261" s="220" t="s">
        <v>395</v>
      </c>
      <c r="G261" s="221" t="s">
        <v>165</v>
      </c>
      <c r="H261" s="222">
        <v>52.174999999999997</v>
      </c>
      <c r="I261" s="223"/>
      <c r="J261" s="224">
        <f>ROUND(I261*H261,2)</f>
        <v>0</v>
      </c>
      <c r="K261" s="220" t="s">
        <v>130</v>
      </c>
      <c r="L261" s="41"/>
      <c r="M261" s="225" t="s">
        <v>1</v>
      </c>
      <c r="N261" s="226" t="s">
        <v>38</v>
      </c>
      <c r="O261" s="84"/>
      <c r="P261" s="227">
        <f>O261*H261</f>
        <v>0</v>
      </c>
      <c r="Q261" s="227">
        <v>0.10095</v>
      </c>
      <c r="R261" s="227">
        <f>Q261*H261</f>
        <v>5.2670662499999992</v>
      </c>
      <c r="S261" s="227">
        <v>0</v>
      </c>
      <c r="T261" s="228">
        <f>S261*H261</f>
        <v>0</v>
      </c>
      <c r="AR261" s="229" t="s">
        <v>131</v>
      </c>
      <c r="AT261" s="229" t="s">
        <v>126</v>
      </c>
      <c r="AU261" s="229" t="s">
        <v>83</v>
      </c>
      <c r="AY261" s="15" t="s">
        <v>124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5" t="s">
        <v>81</v>
      </c>
      <c r="BK261" s="230">
        <f>ROUND(I261*H261,2)</f>
        <v>0</v>
      </c>
      <c r="BL261" s="15" t="s">
        <v>131</v>
      </c>
      <c r="BM261" s="229" t="s">
        <v>396</v>
      </c>
    </row>
    <row r="262" s="12" customFormat="1">
      <c r="B262" s="231"/>
      <c r="C262" s="232"/>
      <c r="D262" s="233" t="s">
        <v>133</v>
      </c>
      <c r="E262" s="234" t="s">
        <v>1</v>
      </c>
      <c r="F262" s="235" t="s">
        <v>397</v>
      </c>
      <c r="G262" s="232"/>
      <c r="H262" s="236">
        <v>52.174999999999997</v>
      </c>
      <c r="I262" s="237"/>
      <c r="J262" s="232"/>
      <c r="K262" s="232"/>
      <c r="L262" s="238"/>
      <c r="M262" s="239"/>
      <c r="N262" s="240"/>
      <c r="O262" s="240"/>
      <c r="P262" s="240"/>
      <c r="Q262" s="240"/>
      <c r="R262" s="240"/>
      <c r="S262" s="240"/>
      <c r="T262" s="241"/>
      <c r="AT262" s="242" t="s">
        <v>133</v>
      </c>
      <c r="AU262" s="242" t="s">
        <v>83</v>
      </c>
      <c r="AV262" s="12" t="s">
        <v>83</v>
      </c>
      <c r="AW262" s="12" t="s">
        <v>30</v>
      </c>
      <c r="AX262" s="12" t="s">
        <v>81</v>
      </c>
      <c r="AY262" s="242" t="s">
        <v>124</v>
      </c>
    </row>
    <row r="263" s="1" customFormat="1" ht="16.5" customHeight="1">
      <c r="B263" s="36"/>
      <c r="C263" s="254" t="s">
        <v>398</v>
      </c>
      <c r="D263" s="254" t="s">
        <v>231</v>
      </c>
      <c r="E263" s="255" t="s">
        <v>399</v>
      </c>
      <c r="F263" s="256" t="s">
        <v>400</v>
      </c>
      <c r="G263" s="257" t="s">
        <v>165</v>
      </c>
      <c r="H263" s="258">
        <v>52.697000000000003</v>
      </c>
      <c r="I263" s="259"/>
      <c r="J263" s="260">
        <f>ROUND(I263*H263,2)</f>
        <v>0</v>
      </c>
      <c r="K263" s="256" t="s">
        <v>130</v>
      </c>
      <c r="L263" s="261"/>
      <c r="M263" s="262" t="s">
        <v>1</v>
      </c>
      <c r="N263" s="263" t="s">
        <v>38</v>
      </c>
      <c r="O263" s="84"/>
      <c r="P263" s="227">
        <f>O263*H263</f>
        <v>0</v>
      </c>
      <c r="Q263" s="227">
        <v>0.024</v>
      </c>
      <c r="R263" s="227">
        <f>Q263*H263</f>
        <v>1.2647280000000001</v>
      </c>
      <c r="S263" s="227">
        <v>0</v>
      </c>
      <c r="T263" s="228">
        <f>S263*H263</f>
        <v>0</v>
      </c>
      <c r="AR263" s="229" t="s">
        <v>168</v>
      </c>
      <c r="AT263" s="229" t="s">
        <v>231</v>
      </c>
      <c r="AU263" s="229" t="s">
        <v>83</v>
      </c>
      <c r="AY263" s="15" t="s">
        <v>124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5" t="s">
        <v>81</v>
      </c>
      <c r="BK263" s="230">
        <f>ROUND(I263*H263,2)</f>
        <v>0</v>
      </c>
      <c r="BL263" s="15" t="s">
        <v>131</v>
      </c>
      <c r="BM263" s="229" t="s">
        <v>401</v>
      </c>
    </row>
    <row r="264" s="12" customFormat="1">
      <c r="B264" s="231"/>
      <c r="C264" s="232"/>
      <c r="D264" s="233" t="s">
        <v>133</v>
      </c>
      <c r="E264" s="232"/>
      <c r="F264" s="235" t="s">
        <v>402</v>
      </c>
      <c r="G264" s="232"/>
      <c r="H264" s="236">
        <v>52.697000000000003</v>
      </c>
      <c r="I264" s="237"/>
      <c r="J264" s="232"/>
      <c r="K264" s="232"/>
      <c r="L264" s="238"/>
      <c r="M264" s="239"/>
      <c r="N264" s="240"/>
      <c r="O264" s="240"/>
      <c r="P264" s="240"/>
      <c r="Q264" s="240"/>
      <c r="R264" s="240"/>
      <c r="S264" s="240"/>
      <c r="T264" s="241"/>
      <c r="AT264" s="242" t="s">
        <v>133</v>
      </c>
      <c r="AU264" s="242" t="s">
        <v>83</v>
      </c>
      <c r="AV264" s="12" t="s">
        <v>83</v>
      </c>
      <c r="AW264" s="12" t="s">
        <v>4</v>
      </c>
      <c r="AX264" s="12" t="s">
        <v>81</v>
      </c>
      <c r="AY264" s="242" t="s">
        <v>124</v>
      </c>
    </row>
    <row r="265" s="1" customFormat="1" ht="16.5" customHeight="1">
      <c r="B265" s="36"/>
      <c r="C265" s="218" t="s">
        <v>403</v>
      </c>
      <c r="D265" s="218" t="s">
        <v>126</v>
      </c>
      <c r="E265" s="219" t="s">
        <v>404</v>
      </c>
      <c r="F265" s="220" t="s">
        <v>405</v>
      </c>
      <c r="G265" s="221" t="s">
        <v>184</v>
      </c>
      <c r="H265" s="222">
        <v>0.14999999999999999</v>
      </c>
      <c r="I265" s="223"/>
      <c r="J265" s="224">
        <f>ROUND(I265*H265,2)</f>
        <v>0</v>
      </c>
      <c r="K265" s="220" t="s">
        <v>130</v>
      </c>
      <c r="L265" s="41"/>
      <c r="M265" s="225" t="s">
        <v>1</v>
      </c>
      <c r="N265" s="226" t="s">
        <v>38</v>
      </c>
      <c r="O265" s="84"/>
      <c r="P265" s="227">
        <f>O265*H265</f>
        <v>0</v>
      </c>
      <c r="Q265" s="227">
        <v>0</v>
      </c>
      <c r="R265" s="227">
        <f>Q265*H265</f>
        <v>0</v>
      </c>
      <c r="S265" s="227">
        <v>2</v>
      </c>
      <c r="T265" s="228">
        <f>S265*H265</f>
        <v>0.29999999999999999</v>
      </c>
      <c r="AR265" s="229" t="s">
        <v>131</v>
      </c>
      <c r="AT265" s="229" t="s">
        <v>126</v>
      </c>
      <c r="AU265" s="229" t="s">
        <v>83</v>
      </c>
      <c r="AY265" s="15" t="s">
        <v>124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5" t="s">
        <v>81</v>
      </c>
      <c r="BK265" s="230">
        <f>ROUND(I265*H265,2)</f>
        <v>0</v>
      </c>
      <c r="BL265" s="15" t="s">
        <v>131</v>
      </c>
      <c r="BM265" s="229" t="s">
        <v>406</v>
      </c>
    </row>
    <row r="266" s="12" customFormat="1">
      <c r="B266" s="231"/>
      <c r="C266" s="232"/>
      <c r="D266" s="233" t="s">
        <v>133</v>
      </c>
      <c r="E266" s="234" t="s">
        <v>1</v>
      </c>
      <c r="F266" s="235" t="s">
        <v>407</v>
      </c>
      <c r="G266" s="232"/>
      <c r="H266" s="236">
        <v>0.14999999999999999</v>
      </c>
      <c r="I266" s="237"/>
      <c r="J266" s="232"/>
      <c r="K266" s="232"/>
      <c r="L266" s="238"/>
      <c r="M266" s="239"/>
      <c r="N266" s="240"/>
      <c r="O266" s="240"/>
      <c r="P266" s="240"/>
      <c r="Q266" s="240"/>
      <c r="R266" s="240"/>
      <c r="S266" s="240"/>
      <c r="T266" s="241"/>
      <c r="AT266" s="242" t="s">
        <v>133</v>
      </c>
      <c r="AU266" s="242" t="s">
        <v>83</v>
      </c>
      <c r="AV266" s="12" t="s">
        <v>83</v>
      </c>
      <c r="AW266" s="12" t="s">
        <v>30</v>
      </c>
      <c r="AX266" s="12" t="s">
        <v>81</v>
      </c>
      <c r="AY266" s="242" t="s">
        <v>124</v>
      </c>
    </row>
    <row r="267" s="1" customFormat="1" ht="24" customHeight="1">
      <c r="B267" s="36"/>
      <c r="C267" s="218" t="s">
        <v>408</v>
      </c>
      <c r="D267" s="218" t="s">
        <v>126</v>
      </c>
      <c r="E267" s="219" t="s">
        <v>409</v>
      </c>
      <c r="F267" s="220" t="s">
        <v>410</v>
      </c>
      <c r="G267" s="221" t="s">
        <v>184</v>
      </c>
      <c r="H267" s="222">
        <v>0.876</v>
      </c>
      <c r="I267" s="223"/>
      <c r="J267" s="224">
        <f>ROUND(I267*H267,2)</f>
        <v>0</v>
      </c>
      <c r="K267" s="220" t="s">
        <v>130</v>
      </c>
      <c r="L267" s="41"/>
      <c r="M267" s="225" t="s">
        <v>1</v>
      </c>
      <c r="N267" s="226" t="s">
        <v>38</v>
      </c>
      <c r="O267" s="84"/>
      <c r="P267" s="227">
        <f>O267*H267</f>
        <v>0</v>
      </c>
      <c r="Q267" s="227">
        <v>0</v>
      </c>
      <c r="R267" s="227">
        <f>Q267*H267</f>
        <v>0</v>
      </c>
      <c r="S267" s="227">
        <v>2.2000000000000002</v>
      </c>
      <c r="T267" s="228">
        <f>S267*H267</f>
        <v>1.9272000000000003</v>
      </c>
      <c r="AR267" s="229" t="s">
        <v>131</v>
      </c>
      <c r="AT267" s="229" t="s">
        <v>126</v>
      </c>
      <c r="AU267" s="229" t="s">
        <v>83</v>
      </c>
      <c r="AY267" s="15" t="s">
        <v>124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5" t="s">
        <v>81</v>
      </c>
      <c r="BK267" s="230">
        <f>ROUND(I267*H267,2)</f>
        <v>0</v>
      </c>
      <c r="BL267" s="15" t="s">
        <v>131</v>
      </c>
      <c r="BM267" s="229" t="s">
        <v>411</v>
      </c>
    </row>
    <row r="268" s="12" customFormat="1">
      <c r="B268" s="231"/>
      <c r="C268" s="232"/>
      <c r="D268" s="233" t="s">
        <v>133</v>
      </c>
      <c r="E268" s="234" t="s">
        <v>1</v>
      </c>
      <c r="F268" s="235" t="s">
        <v>412</v>
      </c>
      <c r="G268" s="232"/>
      <c r="H268" s="236">
        <v>0.14899999999999999</v>
      </c>
      <c r="I268" s="237"/>
      <c r="J268" s="232"/>
      <c r="K268" s="232"/>
      <c r="L268" s="238"/>
      <c r="M268" s="239"/>
      <c r="N268" s="240"/>
      <c r="O268" s="240"/>
      <c r="P268" s="240"/>
      <c r="Q268" s="240"/>
      <c r="R268" s="240"/>
      <c r="S268" s="240"/>
      <c r="T268" s="241"/>
      <c r="AT268" s="242" t="s">
        <v>133</v>
      </c>
      <c r="AU268" s="242" t="s">
        <v>83</v>
      </c>
      <c r="AV268" s="12" t="s">
        <v>83</v>
      </c>
      <c r="AW268" s="12" t="s">
        <v>30</v>
      </c>
      <c r="AX268" s="12" t="s">
        <v>73</v>
      </c>
      <c r="AY268" s="242" t="s">
        <v>124</v>
      </c>
    </row>
    <row r="269" s="12" customFormat="1">
      <c r="B269" s="231"/>
      <c r="C269" s="232"/>
      <c r="D269" s="233" t="s">
        <v>133</v>
      </c>
      <c r="E269" s="234" t="s">
        <v>1</v>
      </c>
      <c r="F269" s="235" t="s">
        <v>413</v>
      </c>
      <c r="G269" s="232"/>
      <c r="H269" s="236">
        <v>0.23200000000000001</v>
      </c>
      <c r="I269" s="237"/>
      <c r="J269" s="232"/>
      <c r="K269" s="232"/>
      <c r="L269" s="238"/>
      <c r="M269" s="239"/>
      <c r="N269" s="240"/>
      <c r="O269" s="240"/>
      <c r="P269" s="240"/>
      <c r="Q269" s="240"/>
      <c r="R269" s="240"/>
      <c r="S269" s="240"/>
      <c r="T269" s="241"/>
      <c r="AT269" s="242" t="s">
        <v>133</v>
      </c>
      <c r="AU269" s="242" t="s">
        <v>83</v>
      </c>
      <c r="AV269" s="12" t="s">
        <v>83</v>
      </c>
      <c r="AW269" s="12" t="s">
        <v>30</v>
      </c>
      <c r="AX269" s="12" t="s">
        <v>73</v>
      </c>
      <c r="AY269" s="242" t="s">
        <v>124</v>
      </c>
    </row>
    <row r="270" s="12" customFormat="1">
      <c r="B270" s="231"/>
      <c r="C270" s="232"/>
      <c r="D270" s="233" t="s">
        <v>133</v>
      </c>
      <c r="E270" s="234" t="s">
        <v>1</v>
      </c>
      <c r="F270" s="235" t="s">
        <v>414</v>
      </c>
      <c r="G270" s="232"/>
      <c r="H270" s="236">
        <v>0.495</v>
      </c>
      <c r="I270" s="237"/>
      <c r="J270" s="232"/>
      <c r="K270" s="232"/>
      <c r="L270" s="238"/>
      <c r="M270" s="239"/>
      <c r="N270" s="240"/>
      <c r="O270" s="240"/>
      <c r="P270" s="240"/>
      <c r="Q270" s="240"/>
      <c r="R270" s="240"/>
      <c r="S270" s="240"/>
      <c r="T270" s="241"/>
      <c r="AT270" s="242" t="s">
        <v>133</v>
      </c>
      <c r="AU270" s="242" t="s">
        <v>83</v>
      </c>
      <c r="AV270" s="12" t="s">
        <v>83</v>
      </c>
      <c r="AW270" s="12" t="s">
        <v>30</v>
      </c>
      <c r="AX270" s="12" t="s">
        <v>73</v>
      </c>
      <c r="AY270" s="242" t="s">
        <v>124</v>
      </c>
    </row>
    <row r="271" s="13" customFormat="1">
      <c r="B271" s="243"/>
      <c r="C271" s="244"/>
      <c r="D271" s="233" t="s">
        <v>133</v>
      </c>
      <c r="E271" s="245" t="s">
        <v>1</v>
      </c>
      <c r="F271" s="246" t="s">
        <v>140</v>
      </c>
      <c r="G271" s="244"/>
      <c r="H271" s="247">
        <v>0.876</v>
      </c>
      <c r="I271" s="248"/>
      <c r="J271" s="244"/>
      <c r="K271" s="244"/>
      <c r="L271" s="249"/>
      <c r="M271" s="250"/>
      <c r="N271" s="251"/>
      <c r="O271" s="251"/>
      <c r="P271" s="251"/>
      <c r="Q271" s="251"/>
      <c r="R271" s="251"/>
      <c r="S271" s="251"/>
      <c r="T271" s="252"/>
      <c r="AT271" s="253" t="s">
        <v>133</v>
      </c>
      <c r="AU271" s="253" t="s">
        <v>83</v>
      </c>
      <c r="AV271" s="13" t="s">
        <v>131</v>
      </c>
      <c r="AW271" s="13" t="s">
        <v>30</v>
      </c>
      <c r="AX271" s="13" t="s">
        <v>81</v>
      </c>
      <c r="AY271" s="253" t="s">
        <v>124</v>
      </c>
    </row>
    <row r="272" s="1" customFormat="1" ht="24" customHeight="1">
      <c r="B272" s="36"/>
      <c r="C272" s="218" t="s">
        <v>415</v>
      </c>
      <c r="D272" s="218" t="s">
        <v>126</v>
      </c>
      <c r="E272" s="219" t="s">
        <v>416</v>
      </c>
      <c r="F272" s="220" t="s">
        <v>417</v>
      </c>
      <c r="G272" s="221" t="s">
        <v>184</v>
      </c>
      <c r="H272" s="222">
        <v>0.876</v>
      </c>
      <c r="I272" s="223"/>
      <c r="J272" s="224">
        <f>ROUND(I272*H272,2)</f>
        <v>0</v>
      </c>
      <c r="K272" s="220" t="s">
        <v>130</v>
      </c>
      <c r="L272" s="41"/>
      <c r="M272" s="225" t="s">
        <v>1</v>
      </c>
      <c r="N272" s="226" t="s">
        <v>38</v>
      </c>
      <c r="O272" s="84"/>
      <c r="P272" s="227">
        <f>O272*H272</f>
        <v>0</v>
      </c>
      <c r="Q272" s="227">
        <v>0</v>
      </c>
      <c r="R272" s="227">
        <f>Q272*H272</f>
        <v>0</v>
      </c>
      <c r="S272" s="227">
        <v>0.029000000000000001</v>
      </c>
      <c r="T272" s="228">
        <f>S272*H272</f>
        <v>0.025404000000000003</v>
      </c>
      <c r="AR272" s="229" t="s">
        <v>131</v>
      </c>
      <c r="AT272" s="229" t="s">
        <v>126</v>
      </c>
      <c r="AU272" s="229" t="s">
        <v>83</v>
      </c>
      <c r="AY272" s="15" t="s">
        <v>124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5" t="s">
        <v>81</v>
      </c>
      <c r="BK272" s="230">
        <f>ROUND(I272*H272,2)</f>
        <v>0</v>
      </c>
      <c r="BL272" s="15" t="s">
        <v>131</v>
      </c>
      <c r="BM272" s="229" t="s">
        <v>418</v>
      </c>
    </row>
    <row r="273" s="1" customFormat="1" ht="24" customHeight="1">
      <c r="B273" s="36"/>
      <c r="C273" s="218" t="s">
        <v>419</v>
      </c>
      <c r="D273" s="218" t="s">
        <v>126</v>
      </c>
      <c r="E273" s="219" t="s">
        <v>420</v>
      </c>
      <c r="F273" s="220" t="s">
        <v>421</v>
      </c>
      <c r="G273" s="221" t="s">
        <v>296</v>
      </c>
      <c r="H273" s="222">
        <v>2</v>
      </c>
      <c r="I273" s="223"/>
      <c r="J273" s="224">
        <f>ROUND(I273*H273,2)</f>
        <v>0</v>
      </c>
      <c r="K273" s="220" t="s">
        <v>130</v>
      </c>
      <c r="L273" s="41"/>
      <c r="M273" s="225" t="s">
        <v>1</v>
      </c>
      <c r="N273" s="226" t="s">
        <v>38</v>
      </c>
      <c r="O273" s="84"/>
      <c r="P273" s="227">
        <f>O273*H273</f>
        <v>0</v>
      </c>
      <c r="Q273" s="227">
        <v>0</v>
      </c>
      <c r="R273" s="227">
        <f>Q273*H273</f>
        <v>0</v>
      </c>
      <c r="S273" s="227">
        <v>0.065699999999999995</v>
      </c>
      <c r="T273" s="228">
        <f>S273*H273</f>
        <v>0.13139999999999999</v>
      </c>
      <c r="AR273" s="229" t="s">
        <v>131</v>
      </c>
      <c r="AT273" s="229" t="s">
        <v>126</v>
      </c>
      <c r="AU273" s="229" t="s">
        <v>83</v>
      </c>
      <c r="AY273" s="15" t="s">
        <v>124</v>
      </c>
      <c r="BE273" s="230">
        <f>IF(N273="základní",J273,0)</f>
        <v>0</v>
      </c>
      <c r="BF273" s="230">
        <f>IF(N273="snížená",J273,0)</f>
        <v>0</v>
      </c>
      <c r="BG273" s="230">
        <f>IF(N273="zákl. přenesená",J273,0)</f>
        <v>0</v>
      </c>
      <c r="BH273" s="230">
        <f>IF(N273="sníž. přenesená",J273,0)</f>
        <v>0</v>
      </c>
      <c r="BI273" s="230">
        <f>IF(N273="nulová",J273,0)</f>
        <v>0</v>
      </c>
      <c r="BJ273" s="15" t="s">
        <v>81</v>
      </c>
      <c r="BK273" s="230">
        <f>ROUND(I273*H273,2)</f>
        <v>0</v>
      </c>
      <c r="BL273" s="15" t="s">
        <v>131</v>
      </c>
      <c r="BM273" s="229" t="s">
        <v>422</v>
      </c>
    </row>
    <row r="274" s="1" customFormat="1" ht="24" customHeight="1">
      <c r="B274" s="36"/>
      <c r="C274" s="218" t="s">
        <v>423</v>
      </c>
      <c r="D274" s="218" t="s">
        <v>126</v>
      </c>
      <c r="E274" s="219" t="s">
        <v>424</v>
      </c>
      <c r="F274" s="220" t="s">
        <v>425</v>
      </c>
      <c r="G274" s="221" t="s">
        <v>129</v>
      </c>
      <c r="H274" s="222">
        <v>92.379999999999995</v>
      </c>
      <c r="I274" s="223"/>
      <c r="J274" s="224">
        <f>ROUND(I274*H274,2)</f>
        <v>0</v>
      </c>
      <c r="K274" s="220" t="s">
        <v>130</v>
      </c>
      <c r="L274" s="41"/>
      <c r="M274" s="225" t="s">
        <v>1</v>
      </c>
      <c r="N274" s="226" t="s">
        <v>38</v>
      </c>
      <c r="O274" s="84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AR274" s="229" t="s">
        <v>131</v>
      </c>
      <c r="AT274" s="229" t="s">
        <v>126</v>
      </c>
      <c r="AU274" s="229" t="s">
        <v>83</v>
      </c>
      <c r="AY274" s="15" t="s">
        <v>124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5" t="s">
        <v>81</v>
      </c>
      <c r="BK274" s="230">
        <f>ROUND(I274*H274,2)</f>
        <v>0</v>
      </c>
      <c r="BL274" s="15" t="s">
        <v>131</v>
      </c>
      <c r="BM274" s="229" t="s">
        <v>426</v>
      </c>
    </row>
    <row r="275" s="1" customFormat="1" ht="16.5" customHeight="1">
      <c r="B275" s="36"/>
      <c r="C275" s="218" t="s">
        <v>315</v>
      </c>
      <c r="D275" s="218" t="s">
        <v>126</v>
      </c>
      <c r="E275" s="219" t="s">
        <v>427</v>
      </c>
      <c r="F275" s="220" t="s">
        <v>428</v>
      </c>
      <c r="G275" s="221" t="s">
        <v>259</v>
      </c>
      <c r="H275" s="222">
        <v>1</v>
      </c>
      <c r="I275" s="223"/>
      <c r="J275" s="224">
        <f>ROUND(I275*H275,2)</f>
        <v>0</v>
      </c>
      <c r="K275" s="220" t="s">
        <v>1</v>
      </c>
      <c r="L275" s="41"/>
      <c r="M275" s="225" t="s">
        <v>1</v>
      </c>
      <c r="N275" s="226" t="s">
        <v>38</v>
      </c>
      <c r="O275" s="84"/>
      <c r="P275" s="227">
        <f>O275*H275</f>
        <v>0</v>
      </c>
      <c r="Q275" s="227">
        <v>0</v>
      </c>
      <c r="R275" s="227">
        <f>Q275*H275</f>
        <v>0</v>
      </c>
      <c r="S275" s="227">
        <v>0</v>
      </c>
      <c r="T275" s="228">
        <f>S275*H275</f>
        <v>0</v>
      </c>
      <c r="AR275" s="229" t="s">
        <v>131</v>
      </c>
      <c r="AT275" s="229" t="s">
        <v>126</v>
      </c>
      <c r="AU275" s="229" t="s">
        <v>83</v>
      </c>
      <c r="AY275" s="15" t="s">
        <v>124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5" t="s">
        <v>81</v>
      </c>
      <c r="BK275" s="230">
        <f>ROUND(I275*H275,2)</f>
        <v>0</v>
      </c>
      <c r="BL275" s="15" t="s">
        <v>131</v>
      </c>
      <c r="BM275" s="229" t="s">
        <v>429</v>
      </c>
    </row>
    <row r="276" s="11" customFormat="1" ht="22.8" customHeight="1">
      <c r="B276" s="202"/>
      <c r="C276" s="203"/>
      <c r="D276" s="204" t="s">
        <v>72</v>
      </c>
      <c r="E276" s="216" t="s">
        <v>430</v>
      </c>
      <c r="F276" s="216" t="s">
        <v>431</v>
      </c>
      <c r="G276" s="203"/>
      <c r="H276" s="203"/>
      <c r="I276" s="206"/>
      <c r="J276" s="217">
        <f>BK276</f>
        <v>0</v>
      </c>
      <c r="K276" s="203"/>
      <c r="L276" s="208"/>
      <c r="M276" s="209"/>
      <c r="N276" s="210"/>
      <c r="O276" s="210"/>
      <c r="P276" s="211">
        <f>SUM(P277:P294)</f>
        <v>0</v>
      </c>
      <c r="Q276" s="210"/>
      <c r="R276" s="211">
        <f>SUM(R277:R294)</f>
        <v>0</v>
      </c>
      <c r="S276" s="210"/>
      <c r="T276" s="212">
        <f>SUM(T277:T294)</f>
        <v>0</v>
      </c>
      <c r="AR276" s="213" t="s">
        <v>81</v>
      </c>
      <c r="AT276" s="214" t="s">
        <v>72</v>
      </c>
      <c r="AU276" s="214" t="s">
        <v>81</v>
      </c>
      <c r="AY276" s="213" t="s">
        <v>124</v>
      </c>
      <c r="BK276" s="215">
        <f>SUM(BK277:BK294)</f>
        <v>0</v>
      </c>
    </row>
    <row r="277" s="1" customFormat="1" ht="16.5" customHeight="1">
      <c r="B277" s="36"/>
      <c r="C277" s="218" t="s">
        <v>432</v>
      </c>
      <c r="D277" s="218" t="s">
        <v>126</v>
      </c>
      <c r="E277" s="219" t="s">
        <v>433</v>
      </c>
      <c r="F277" s="220" t="s">
        <v>434</v>
      </c>
      <c r="G277" s="221" t="s">
        <v>223</v>
      </c>
      <c r="H277" s="222">
        <v>32.564999999999998</v>
      </c>
      <c r="I277" s="223"/>
      <c r="J277" s="224">
        <f>ROUND(I277*H277,2)</f>
        <v>0</v>
      </c>
      <c r="K277" s="220" t="s">
        <v>130</v>
      </c>
      <c r="L277" s="41"/>
      <c r="M277" s="225" t="s">
        <v>1</v>
      </c>
      <c r="N277" s="226" t="s">
        <v>38</v>
      </c>
      <c r="O277" s="84"/>
      <c r="P277" s="227">
        <f>O277*H277</f>
        <v>0</v>
      </c>
      <c r="Q277" s="227">
        <v>0</v>
      </c>
      <c r="R277" s="227">
        <f>Q277*H277</f>
        <v>0</v>
      </c>
      <c r="S277" s="227">
        <v>0</v>
      </c>
      <c r="T277" s="228">
        <f>S277*H277</f>
        <v>0</v>
      </c>
      <c r="AR277" s="229" t="s">
        <v>131</v>
      </c>
      <c r="AT277" s="229" t="s">
        <v>126</v>
      </c>
      <c r="AU277" s="229" t="s">
        <v>83</v>
      </c>
      <c r="AY277" s="15" t="s">
        <v>124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5" t="s">
        <v>81</v>
      </c>
      <c r="BK277" s="230">
        <f>ROUND(I277*H277,2)</f>
        <v>0</v>
      </c>
      <c r="BL277" s="15" t="s">
        <v>131</v>
      </c>
      <c r="BM277" s="229" t="s">
        <v>435</v>
      </c>
    </row>
    <row r="278" s="1" customFormat="1" ht="24" customHeight="1">
      <c r="B278" s="36"/>
      <c r="C278" s="218" t="s">
        <v>436</v>
      </c>
      <c r="D278" s="218" t="s">
        <v>126</v>
      </c>
      <c r="E278" s="219" t="s">
        <v>437</v>
      </c>
      <c r="F278" s="220" t="s">
        <v>438</v>
      </c>
      <c r="G278" s="221" t="s">
        <v>223</v>
      </c>
      <c r="H278" s="222">
        <v>293.08499999999998</v>
      </c>
      <c r="I278" s="223"/>
      <c r="J278" s="224">
        <f>ROUND(I278*H278,2)</f>
        <v>0</v>
      </c>
      <c r="K278" s="220" t="s">
        <v>130</v>
      </c>
      <c r="L278" s="41"/>
      <c r="M278" s="225" t="s">
        <v>1</v>
      </c>
      <c r="N278" s="226" t="s">
        <v>38</v>
      </c>
      <c r="O278" s="84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AR278" s="229" t="s">
        <v>131</v>
      </c>
      <c r="AT278" s="229" t="s">
        <v>126</v>
      </c>
      <c r="AU278" s="229" t="s">
        <v>83</v>
      </c>
      <c r="AY278" s="15" t="s">
        <v>124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5" t="s">
        <v>81</v>
      </c>
      <c r="BK278" s="230">
        <f>ROUND(I278*H278,2)</f>
        <v>0</v>
      </c>
      <c r="BL278" s="15" t="s">
        <v>131</v>
      </c>
      <c r="BM278" s="229" t="s">
        <v>439</v>
      </c>
    </row>
    <row r="279" s="12" customFormat="1">
      <c r="B279" s="231"/>
      <c r="C279" s="232"/>
      <c r="D279" s="233" t="s">
        <v>133</v>
      </c>
      <c r="E279" s="232"/>
      <c r="F279" s="235" t="s">
        <v>440</v>
      </c>
      <c r="G279" s="232"/>
      <c r="H279" s="236">
        <v>293.08499999999998</v>
      </c>
      <c r="I279" s="237"/>
      <c r="J279" s="232"/>
      <c r="K279" s="232"/>
      <c r="L279" s="238"/>
      <c r="M279" s="239"/>
      <c r="N279" s="240"/>
      <c r="O279" s="240"/>
      <c r="P279" s="240"/>
      <c r="Q279" s="240"/>
      <c r="R279" s="240"/>
      <c r="S279" s="240"/>
      <c r="T279" s="241"/>
      <c r="AT279" s="242" t="s">
        <v>133</v>
      </c>
      <c r="AU279" s="242" t="s">
        <v>83</v>
      </c>
      <c r="AV279" s="12" t="s">
        <v>83</v>
      </c>
      <c r="AW279" s="12" t="s">
        <v>4</v>
      </c>
      <c r="AX279" s="12" t="s">
        <v>81</v>
      </c>
      <c r="AY279" s="242" t="s">
        <v>124</v>
      </c>
    </row>
    <row r="280" s="1" customFormat="1" ht="16.5" customHeight="1">
      <c r="B280" s="36"/>
      <c r="C280" s="218" t="s">
        <v>441</v>
      </c>
      <c r="D280" s="218" t="s">
        <v>126</v>
      </c>
      <c r="E280" s="219" t="s">
        <v>442</v>
      </c>
      <c r="F280" s="220" t="s">
        <v>443</v>
      </c>
      <c r="G280" s="221" t="s">
        <v>223</v>
      </c>
      <c r="H280" s="222">
        <v>48.914999999999999</v>
      </c>
      <c r="I280" s="223"/>
      <c r="J280" s="224">
        <f>ROUND(I280*H280,2)</f>
        <v>0</v>
      </c>
      <c r="K280" s="220" t="s">
        <v>130</v>
      </c>
      <c r="L280" s="41"/>
      <c r="M280" s="225" t="s">
        <v>1</v>
      </c>
      <c r="N280" s="226" t="s">
        <v>38</v>
      </c>
      <c r="O280" s="84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AR280" s="229" t="s">
        <v>131</v>
      </c>
      <c r="AT280" s="229" t="s">
        <v>126</v>
      </c>
      <c r="AU280" s="229" t="s">
        <v>83</v>
      </c>
      <c r="AY280" s="15" t="s">
        <v>124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5" t="s">
        <v>81</v>
      </c>
      <c r="BK280" s="230">
        <f>ROUND(I280*H280,2)</f>
        <v>0</v>
      </c>
      <c r="BL280" s="15" t="s">
        <v>131</v>
      </c>
      <c r="BM280" s="229" t="s">
        <v>444</v>
      </c>
    </row>
    <row r="281" s="12" customFormat="1">
      <c r="B281" s="231"/>
      <c r="C281" s="232"/>
      <c r="D281" s="233" t="s">
        <v>133</v>
      </c>
      <c r="E281" s="234" t="s">
        <v>1</v>
      </c>
      <c r="F281" s="235" t="s">
        <v>445</v>
      </c>
      <c r="G281" s="232"/>
      <c r="H281" s="236">
        <v>48.914999999999999</v>
      </c>
      <c r="I281" s="237"/>
      <c r="J281" s="232"/>
      <c r="K281" s="232"/>
      <c r="L281" s="238"/>
      <c r="M281" s="239"/>
      <c r="N281" s="240"/>
      <c r="O281" s="240"/>
      <c r="P281" s="240"/>
      <c r="Q281" s="240"/>
      <c r="R281" s="240"/>
      <c r="S281" s="240"/>
      <c r="T281" s="241"/>
      <c r="AT281" s="242" t="s">
        <v>133</v>
      </c>
      <c r="AU281" s="242" t="s">
        <v>83</v>
      </c>
      <c r="AV281" s="12" t="s">
        <v>83</v>
      </c>
      <c r="AW281" s="12" t="s">
        <v>30</v>
      </c>
      <c r="AX281" s="12" t="s">
        <v>81</v>
      </c>
      <c r="AY281" s="242" t="s">
        <v>124</v>
      </c>
    </row>
    <row r="282" s="1" customFormat="1" ht="24" customHeight="1">
      <c r="B282" s="36"/>
      <c r="C282" s="218" t="s">
        <v>446</v>
      </c>
      <c r="D282" s="218" t="s">
        <v>126</v>
      </c>
      <c r="E282" s="219" t="s">
        <v>447</v>
      </c>
      <c r="F282" s="220" t="s">
        <v>448</v>
      </c>
      <c r="G282" s="221" t="s">
        <v>223</v>
      </c>
      <c r="H282" s="222">
        <v>440.23500000000001</v>
      </c>
      <c r="I282" s="223"/>
      <c r="J282" s="224">
        <f>ROUND(I282*H282,2)</f>
        <v>0</v>
      </c>
      <c r="K282" s="220" t="s">
        <v>130</v>
      </c>
      <c r="L282" s="41"/>
      <c r="M282" s="225" t="s">
        <v>1</v>
      </c>
      <c r="N282" s="226" t="s">
        <v>38</v>
      </c>
      <c r="O282" s="84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AR282" s="229" t="s">
        <v>131</v>
      </c>
      <c r="AT282" s="229" t="s">
        <v>126</v>
      </c>
      <c r="AU282" s="229" t="s">
        <v>83</v>
      </c>
      <c r="AY282" s="15" t="s">
        <v>124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5" t="s">
        <v>81</v>
      </c>
      <c r="BK282" s="230">
        <f>ROUND(I282*H282,2)</f>
        <v>0</v>
      </c>
      <c r="BL282" s="15" t="s">
        <v>131</v>
      </c>
      <c r="BM282" s="229" t="s">
        <v>449</v>
      </c>
    </row>
    <row r="283" s="12" customFormat="1">
      <c r="B283" s="231"/>
      <c r="C283" s="232"/>
      <c r="D283" s="233" t="s">
        <v>133</v>
      </c>
      <c r="E283" s="232"/>
      <c r="F283" s="235" t="s">
        <v>450</v>
      </c>
      <c r="G283" s="232"/>
      <c r="H283" s="236">
        <v>440.23500000000001</v>
      </c>
      <c r="I283" s="237"/>
      <c r="J283" s="232"/>
      <c r="K283" s="232"/>
      <c r="L283" s="238"/>
      <c r="M283" s="239"/>
      <c r="N283" s="240"/>
      <c r="O283" s="240"/>
      <c r="P283" s="240"/>
      <c r="Q283" s="240"/>
      <c r="R283" s="240"/>
      <c r="S283" s="240"/>
      <c r="T283" s="241"/>
      <c r="AT283" s="242" t="s">
        <v>133</v>
      </c>
      <c r="AU283" s="242" t="s">
        <v>83</v>
      </c>
      <c r="AV283" s="12" t="s">
        <v>83</v>
      </c>
      <c r="AW283" s="12" t="s">
        <v>4</v>
      </c>
      <c r="AX283" s="12" t="s">
        <v>81</v>
      </c>
      <c r="AY283" s="242" t="s">
        <v>124</v>
      </c>
    </row>
    <row r="284" s="1" customFormat="1" ht="16.5" customHeight="1">
      <c r="B284" s="36"/>
      <c r="C284" s="218" t="s">
        <v>451</v>
      </c>
      <c r="D284" s="218" t="s">
        <v>126</v>
      </c>
      <c r="E284" s="219" t="s">
        <v>452</v>
      </c>
      <c r="F284" s="220" t="s">
        <v>453</v>
      </c>
      <c r="G284" s="221" t="s">
        <v>223</v>
      </c>
      <c r="H284" s="222">
        <v>21.782</v>
      </c>
      <c r="I284" s="223"/>
      <c r="J284" s="224">
        <f>ROUND(I284*H284,2)</f>
        <v>0</v>
      </c>
      <c r="K284" s="220" t="s">
        <v>130</v>
      </c>
      <c r="L284" s="41"/>
      <c r="M284" s="225" t="s">
        <v>1</v>
      </c>
      <c r="N284" s="226" t="s">
        <v>38</v>
      </c>
      <c r="O284" s="84"/>
      <c r="P284" s="227">
        <f>O284*H284</f>
        <v>0</v>
      </c>
      <c r="Q284" s="227">
        <v>0</v>
      </c>
      <c r="R284" s="227">
        <f>Q284*H284</f>
        <v>0</v>
      </c>
      <c r="S284" s="227">
        <v>0</v>
      </c>
      <c r="T284" s="228">
        <f>S284*H284</f>
        <v>0</v>
      </c>
      <c r="AR284" s="229" t="s">
        <v>131</v>
      </c>
      <c r="AT284" s="229" t="s">
        <v>126</v>
      </c>
      <c r="AU284" s="229" t="s">
        <v>83</v>
      </c>
      <c r="AY284" s="15" t="s">
        <v>124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5" t="s">
        <v>81</v>
      </c>
      <c r="BK284" s="230">
        <f>ROUND(I284*H284,2)</f>
        <v>0</v>
      </c>
      <c r="BL284" s="15" t="s">
        <v>131</v>
      </c>
      <c r="BM284" s="229" t="s">
        <v>454</v>
      </c>
    </row>
    <row r="285" s="12" customFormat="1">
      <c r="B285" s="231"/>
      <c r="C285" s="232"/>
      <c r="D285" s="233" t="s">
        <v>133</v>
      </c>
      <c r="E285" s="234" t="s">
        <v>1</v>
      </c>
      <c r="F285" s="235" t="s">
        <v>455</v>
      </c>
      <c r="G285" s="232"/>
      <c r="H285" s="236">
        <v>21.782</v>
      </c>
      <c r="I285" s="237"/>
      <c r="J285" s="232"/>
      <c r="K285" s="232"/>
      <c r="L285" s="238"/>
      <c r="M285" s="239"/>
      <c r="N285" s="240"/>
      <c r="O285" s="240"/>
      <c r="P285" s="240"/>
      <c r="Q285" s="240"/>
      <c r="R285" s="240"/>
      <c r="S285" s="240"/>
      <c r="T285" s="241"/>
      <c r="AT285" s="242" t="s">
        <v>133</v>
      </c>
      <c r="AU285" s="242" t="s">
        <v>83</v>
      </c>
      <c r="AV285" s="12" t="s">
        <v>83</v>
      </c>
      <c r="AW285" s="12" t="s">
        <v>30</v>
      </c>
      <c r="AX285" s="12" t="s">
        <v>81</v>
      </c>
      <c r="AY285" s="242" t="s">
        <v>124</v>
      </c>
    </row>
    <row r="286" s="1" customFormat="1" ht="24" customHeight="1">
      <c r="B286" s="36"/>
      <c r="C286" s="218" t="s">
        <v>456</v>
      </c>
      <c r="D286" s="218" t="s">
        <v>126</v>
      </c>
      <c r="E286" s="219" t="s">
        <v>457</v>
      </c>
      <c r="F286" s="220" t="s">
        <v>458</v>
      </c>
      <c r="G286" s="221" t="s">
        <v>223</v>
      </c>
      <c r="H286" s="222">
        <v>196.03800000000001</v>
      </c>
      <c r="I286" s="223"/>
      <c r="J286" s="224">
        <f>ROUND(I286*H286,2)</f>
        <v>0</v>
      </c>
      <c r="K286" s="220" t="s">
        <v>130</v>
      </c>
      <c r="L286" s="41"/>
      <c r="M286" s="225" t="s">
        <v>1</v>
      </c>
      <c r="N286" s="226" t="s">
        <v>38</v>
      </c>
      <c r="O286" s="84"/>
      <c r="P286" s="227">
        <f>O286*H286</f>
        <v>0</v>
      </c>
      <c r="Q286" s="227">
        <v>0</v>
      </c>
      <c r="R286" s="227">
        <f>Q286*H286</f>
        <v>0</v>
      </c>
      <c r="S286" s="227">
        <v>0</v>
      </c>
      <c r="T286" s="228">
        <f>S286*H286</f>
        <v>0</v>
      </c>
      <c r="AR286" s="229" t="s">
        <v>131</v>
      </c>
      <c r="AT286" s="229" t="s">
        <v>126</v>
      </c>
      <c r="AU286" s="229" t="s">
        <v>83</v>
      </c>
      <c r="AY286" s="15" t="s">
        <v>124</v>
      </c>
      <c r="BE286" s="230">
        <f>IF(N286="základní",J286,0)</f>
        <v>0</v>
      </c>
      <c r="BF286" s="230">
        <f>IF(N286="snížená",J286,0)</f>
        <v>0</v>
      </c>
      <c r="BG286" s="230">
        <f>IF(N286="zákl. přenesená",J286,0)</f>
        <v>0</v>
      </c>
      <c r="BH286" s="230">
        <f>IF(N286="sníž. přenesená",J286,0)</f>
        <v>0</v>
      </c>
      <c r="BI286" s="230">
        <f>IF(N286="nulová",J286,0)</f>
        <v>0</v>
      </c>
      <c r="BJ286" s="15" t="s">
        <v>81</v>
      </c>
      <c r="BK286" s="230">
        <f>ROUND(I286*H286,2)</f>
        <v>0</v>
      </c>
      <c r="BL286" s="15" t="s">
        <v>131</v>
      </c>
      <c r="BM286" s="229" t="s">
        <v>459</v>
      </c>
    </row>
    <row r="287" s="12" customFormat="1">
      <c r="B287" s="231"/>
      <c r="C287" s="232"/>
      <c r="D287" s="233" t="s">
        <v>133</v>
      </c>
      <c r="E287" s="232"/>
      <c r="F287" s="235" t="s">
        <v>460</v>
      </c>
      <c r="G287" s="232"/>
      <c r="H287" s="236">
        <v>196.03800000000001</v>
      </c>
      <c r="I287" s="237"/>
      <c r="J287" s="232"/>
      <c r="K287" s="232"/>
      <c r="L287" s="238"/>
      <c r="M287" s="239"/>
      <c r="N287" s="240"/>
      <c r="O287" s="240"/>
      <c r="P287" s="240"/>
      <c r="Q287" s="240"/>
      <c r="R287" s="240"/>
      <c r="S287" s="240"/>
      <c r="T287" s="241"/>
      <c r="AT287" s="242" t="s">
        <v>133</v>
      </c>
      <c r="AU287" s="242" t="s">
        <v>83</v>
      </c>
      <c r="AV287" s="12" t="s">
        <v>83</v>
      </c>
      <c r="AW287" s="12" t="s">
        <v>4</v>
      </c>
      <c r="AX287" s="12" t="s">
        <v>81</v>
      </c>
      <c r="AY287" s="242" t="s">
        <v>124</v>
      </c>
    </row>
    <row r="288" s="1" customFormat="1" ht="24" customHeight="1">
      <c r="B288" s="36"/>
      <c r="C288" s="218" t="s">
        <v>461</v>
      </c>
      <c r="D288" s="218" t="s">
        <v>126</v>
      </c>
      <c r="E288" s="219" t="s">
        <v>462</v>
      </c>
      <c r="F288" s="220" t="s">
        <v>463</v>
      </c>
      <c r="G288" s="221" t="s">
        <v>223</v>
      </c>
      <c r="H288" s="222">
        <v>81.480000000000004</v>
      </c>
      <c r="I288" s="223"/>
      <c r="J288" s="224">
        <f>ROUND(I288*H288,2)</f>
        <v>0</v>
      </c>
      <c r="K288" s="220" t="s">
        <v>130</v>
      </c>
      <c r="L288" s="41"/>
      <c r="M288" s="225" t="s">
        <v>1</v>
      </c>
      <c r="N288" s="226" t="s">
        <v>38</v>
      </c>
      <c r="O288" s="84"/>
      <c r="P288" s="227">
        <f>O288*H288</f>
        <v>0</v>
      </c>
      <c r="Q288" s="227">
        <v>0</v>
      </c>
      <c r="R288" s="227">
        <f>Q288*H288</f>
        <v>0</v>
      </c>
      <c r="S288" s="227">
        <v>0</v>
      </c>
      <c r="T288" s="228">
        <f>S288*H288</f>
        <v>0</v>
      </c>
      <c r="AR288" s="229" t="s">
        <v>131</v>
      </c>
      <c r="AT288" s="229" t="s">
        <v>126</v>
      </c>
      <c r="AU288" s="229" t="s">
        <v>83</v>
      </c>
      <c r="AY288" s="15" t="s">
        <v>124</v>
      </c>
      <c r="BE288" s="230">
        <f>IF(N288="základní",J288,0)</f>
        <v>0</v>
      </c>
      <c r="BF288" s="230">
        <f>IF(N288="snížená",J288,0)</f>
        <v>0</v>
      </c>
      <c r="BG288" s="230">
        <f>IF(N288="zákl. přenesená",J288,0)</f>
        <v>0</v>
      </c>
      <c r="BH288" s="230">
        <f>IF(N288="sníž. přenesená",J288,0)</f>
        <v>0</v>
      </c>
      <c r="BI288" s="230">
        <f>IF(N288="nulová",J288,0)</f>
        <v>0</v>
      </c>
      <c r="BJ288" s="15" t="s">
        <v>81</v>
      </c>
      <c r="BK288" s="230">
        <f>ROUND(I288*H288,2)</f>
        <v>0</v>
      </c>
      <c r="BL288" s="15" t="s">
        <v>131</v>
      </c>
      <c r="BM288" s="229" t="s">
        <v>464</v>
      </c>
    </row>
    <row r="289" s="12" customFormat="1">
      <c r="B289" s="231"/>
      <c r="C289" s="232"/>
      <c r="D289" s="233" t="s">
        <v>133</v>
      </c>
      <c r="E289" s="234" t="s">
        <v>1</v>
      </c>
      <c r="F289" s="235" t="s">
        <v>465</v>
      </c>
      <c r="G289" s="232"/>
      <c r="H289" s="236">
        <v>81.480000000000004</v>
      </c>
      <c r="I289" s="237"/>
      <c r="J289" s="232"/>
      <c r="K289" s="232"/>
      <c r="L289" s="238"/>
      <c r="M289" s="239"/>
      <c r="N289" s="240"/>
      <c r="O289" s="240"/>
      <c r="P289" s="240"/>
      <c r="Q289" s="240"/>
      <c r="R289" s="240"/>
      <c r="S289" s="240"/>
      <c r="T289" s="241"/>
      <c r="AT289" s="242" t="s">
        <v>133</v>
      </c>
      <c r="AU289" s="242" t="s">
        <v>83</v>
      </c>
      <c r="AV289" s="12" t="s">
        <v>83</v>
      </c>
      <c r="AW289" s="12" t="s">
        <v>30</v>
      </c>
      <c r="AX289" s="12" t="s">
        <v>81</v>
      </c>
      <c r="AY289" s="242" t="s">
        <v>124</v>
      </c>
    </row>
    <row r="290" s="1" customFormat="1" ht="24" customHeight="1">
      <c r="B290" s="36"/>
      <c r="C290" s="218" t="s">
        <v>466</v>
      </c>
      <c r="D290" s="218" t="s">
        <v>126</v>
      </c>
      <c r="E290" s="219" t="s">
        <v>467</v>
      </c>
      <c r="F290" s="220" t="s">
        <v>468</v>
      </c>
      <c r="G290" s="221" t="s">
        <v>223</v>
      </c>
      <c r="H290" s="222">
        <v>21.782</v>
      </c>
      <c r="I290" s="223"/>
      <c r="J290" s="224">
        <f>ROUND(I290*H290,2)</f>
        <v>0</v>
      </c>
      <c r="K290" s="220" t="s">
        <v>130</v>
      </c>
      <c r="L290" s="41"/>
      <c r="M290" s="225" t="s">
        <v>1</v>
      </c>
      <c r="N290" s="226" t="s">
        <v>38</v>
      </c>
      <c r="O290" s="84"/>
      <c r="P290" s="227">
        <f>O290*H290</f>
        <v>0</v>
      </c>
      <c r="Q290" s="227">
        <v>0</v>
      </c>
      <c r="R290" s="227">
        <f>Q290*H290</f>
        <v>0</v>
      </c>
      <c r="S290" s="227">
        <v>0</v>
      </c>
      <c r="T290" s="228">
        <f>S290*H290</f>
        <v>0</v>
      </c>
      <c r="AR290" s="229" t="s">
        <v>131</v>
      </c>
      <c r="AT290" s="229" t="s">
        <v>126</v>
      </c>
      <c r="AU290" s="229" t="s">
        <v>83</v>
      </c>
      <c r="AY290" s="15" t="s">
        <v>124</v>
      </c>
      <c r="BE290" s="230">
        <f>IF(N290="základní",J290,0)</f>
        <v>0</v>
      </c>
      <c r="BF290" s="230">
        <f>IF(N290="snížená",J290,0)</f>
        <v>0</v>
      </c>
      <c r="BG290" s="230">
        <f>IF(N290="zákl. přenesená",J290,0)</f>
        <v>0</v>
      </c>
      <c r="BH290" s="230">
        <f>IF(N290="sníž. přenesená",J290,0)</f>
        <v>0</v>
      </c>
      <c r="BI290" s="230">
        <f>IF(N290="nulová",J290,0)</f>
        <v>0</v>
      </c>
      <c r="BJ290" s="15" t="s">
        <v>81</v>
      </c>
      <c r="BK290" s="230">
        <f>ROUND(I290*H290,2)</f>
        <v>0</v>
      </c>
      <c r="BL290" s="15" t="s">
        <v>131</v>
      </c>
      <c r="BM290" s="229" t="s">
        <v>469</v>
      </c>
    </row>
    <row r="291" s="1" customFormat="1" ht="24" customHeight="1">
      <c r="B291" s="36"/>
      <c r="C291" s="218" t="s">
        <v>470</v>
      </c>
      <c r="D291" s="218" t="s">
        <v>126</v>
      </c>
      <c r="E291" s="219" t="s">
        <v>471</v>
      </c>
      <c r="F291" s="220" t="s">
        <v>472</v>
      </c>
      <c r="G291" s="221" t="s">
        <v>223</v>
      </c>
      <c r="H291" s="222">
        <v>0.23300000000000001</v>
      </c>
      <c r="I291" s="223"/>
      <c r="J291" s="224">
        <f>ROUND(I291*H291,2)</f>
        <v>0</v>
      </c>
      <c r="K291" s="220" t="s">
        <v>130</v>
      </c>
      <c r="L291" s="41"/>
      <c r="M291" s="225" t="s">
        <v>1</v>
      </c>
      <c r="N291" s="226" t="s">
        <v>38</v>
      </c>
      <c r="O291" s="84"/>
      <c r="P291" s="227">
        <f>O291*H291</f>
        <v>0</v>
      </c>
      <c r="Q291" s="227">
        <v>0</v>
      </c>
      <c r="R291" s="227">
        <f>Q291*H291</f>
        <v>0</v>
      </c>
      <c r="S291" s="227">
        <v>0</v>
      </c>
      <c r="T291" s="228">
        <f>S291*H291</f>
        <v>0</v>
      </c>
      <c r="AR291" s="229" t="s">
        <v>131</v>
      </c>
      <c r="AT291" s="229" t="s">
        <v>126</v>
      </c>
      <c r="AU291" s="229" t="s">
        <v>83</v>
      </c>
      <c r="AY291" s="15" t="s">
        <v>124</v>
      </c>
      <c r="BE291" s="230">
        <f>IF(N291="základní",J291,0)</f>
        <v>0</v>
      </c>
      <c r="BF291" s="230">
        <f>IF(N291="snížená",J291,0)</f>
        <v>0</v>
      </c>
      <c r="BG291" s="230">
        <f>IF(N291="zákl. přenesená",J291,0)</f>
        <v>0</v>
      </c>
      <c r="BH291" s="230">
        <f>IF(N291="sníž. přenesená",J291,0)</f>
        <v>0</v>
      </c>
      <c r="BI291" s="230">
        <f>IF(N291="nulová",J291,0)</f>
        <v>0</v>
      </c>
      <c r="BJ291" s="15" t="s">
        <v>81</v>
      </c>
      <c r="BK291" s="230">
        <f>ROUND(I291*H291,2)</f>
        <v>0</v>
      </c>
      <c r="BL291" s="15" t="s">
        <v>131</v>
      </c>
      <c r="BM291" s="229" t="s">
        <v>473</v>
      </c>
    </row>
    <row r="292" s="1" customFormat="1" ht="24" customHeight="1">
      <c r="B292" s="36"/>
      <c r="C292" s="218" t="s">
        <v>474</v>
      </c>
      <c r="D292" s="218" t="s">
        <v>126</v>
      </c>
      <c r="E292" s="219" t="s">
        <v>475</v>
      </c>
      <c r="F292" s="220" t="s">
        <v>476</v>
      </c>
      <c r="G292" s="221" t="s">
        <v>223</v>
      </c>
      <c r="H292" s="222">
        <v>48.682000000000002</v>
      </c>
      <c r="I292" s="223"/>
      <c r="J292" s="224">
        <f>ROUND(I292*H292,2)</f>
        <v>0</v>
      </c>
      <c r="K292" s="220" t="s">
        <v>130</v>
      </c>
      <c r="L292" s="41"/>
      <c r="M292" s="225" t="s">
        <v>1</v>
      </c>
      <c r="N292" s="226" t="s">
        <v>38</v>
      </c>
      <c r="O292" s="84"/>
      <c r="P292" s="227">
        <f>O292*H292</f>
        <v>0</v>
      </c>
      <c r="Q292" s="227">
        <v>0</v>
      </c>
      <c r="R292" s="227">
        <f>Q292*H292</f>
        <v>0</v>
      </c>
      <c r="S292" s="227">
        <v>0</v>
      </c>
      <c r="T292" s="228">
        <f>S292*H292</f>
        <v>0</v>
      </c>
      <c r="AR292" s="229" t="s">
        <v>131</v>
      </c>
      <c r="AT292" s="229" t="s">
        <v>126</v>
      </c>
      <c r="AU292" s="229" t="s">
        <v>83</v>
      </c>
      <c r="AY292" s="15" t="s">
        <v>124</v>
      </c>
      <c r="BE292" s="230">
        <f>IF(N292="základní",J292,0)</f>
        <v>0</v>
      </c>
      <c r="BF292" s="230">
        <f>IF(N292="snížená",J292,0)</f>
        <v>0</v>
      </c>
      <c r="BG292" s="230">
        <f>IF(N292="zákl. přenesená",J292,0)</f>
        <v>0</v>
      </c>
      <c r="BH292" s="230">
        <f>IF(N292="sníž. přenesená",J292,0)</f>
        <v>0</v>
      </c>
      <c r="BI292" s="230">
        <f>IF(N292="nulová",J292,0)</f>
        <v>0</v>
      </c>
      <c r="BJ292" s="15" t="s">
        <v>81</v>
      </c>
      <c r="BK292" s="230">
        <f>ROUND(I292*H292,2)</f>
        <v>0</v>
      </c>
      <c r="BL292" s="15" t="s">
        <v>131</v>
      </c>
      <c r="BM292" s="229" t="s">
        <v>477</v>
      </c>
    </row>
    <row r="293" s="1" customFormat="1" ht="36" customHeight="1">
      <c r="B293" s="36"/>
      <c r="C293" s="218" t="s">
        <v>478</v>
      </c>
      <c r="D293" s="218" t="s">
        <v>126</v>
      </c>
      <c r="E293" s="219" t="s">
        <v>479</v>
      </c>
      <c r="F293" s="220" t="s">
        <v>480</v>
      </c>
      <c r="G293" s="221" t="s">
        <v>223</v>
      </c>
      <c r="H293" s="222">
        <v>21.782</v>
      </c>
      <c r="I293" s="223"/>
      <c r="J293" s="224">
        <f>ROUND(I293*H293,2)</f>
        <v>0</v>
      </c>
      <c r="K293" s="220" t="s">
        <v>130</v>
      </c>
      <c r="L293" s="41"/>
      <c r="M293" s="225" t="s">
        <v>1</v>
      </c>
      <c r="N293" s="226" t="s">
        <v>38</v>
      </c>
      <c r="O293" s="84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AR293" s="229" t="s">
        <v>131</v>
      </c>
      <c r="AT293" s="229" t="s">
        <v>126</v>
      </c>
      <c r="AU293" s="229" t="s">
        <v>83</v>
      </c>
      <c r="AY293" s="15" t="s">
        <v>124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5" t="s">
        <v>81</v>
      </c>
      <c r="BK293" s="230">
        <f>ROUND(I293*H293,2)</f>
        <v>0</v>
      </c>
      <c r="BL293" s="15" t="s">
        <v>131</v>
      </c>
      <c r="BM293" s="229" t="s">
        <v>481</v>
      </c>
    </row>
    <row r="294" s="1" customFormat="1" ht="24" customHeight="1">
      <c r="B294" s="36"/>
      <c r="C294" s="218" t="s">
        <v>482</v>
      </c>
      <c r="D294" s="218" t="s">
        <v>126</v>
      </c>
      <c r="E294" s="219" t="s">
        <v>483</v>
      </c>
      <c r="F294" s="220" t="s">
        <v>484</v>
      </c>
      <c r="G294" s="221" t="s">
        <v>223</v>
      </c>
      <c r="H294" s="222">
        <v>32.564999999999998</v>
      </c>
      <c r="I294" s="223"/>
      <c r="J294" s="224">
        <f>ROUND(I294*H294,2)</f>
        <v>0</v>
      </c>
      <c r="K294" s="220" t="s">
        <v>130</v>
      </c>
      <c r="L294" s="41"/>
      <c r="M294" s="225" t="s">
        <v>1</v>
      </c>
      <c r="N294" s="226" t="s">
        <v>38</v>
      </c>
      <c r="O294" s="84"/>
      <c r="P294" s="227">
        <f>O294*H294</f>
        <v>0</v>
      </c>
      <c r="Q294" s="227">
        <v>0</v>
      </c>
      <c r="R294" s="227">
        <f>Q294*H294</f>
        <v>0</v>
      </c>
      <c r="S294" s="227">
        <v>0</v>
      </c>
      <c r="T294" s="228">
        <f>S294*H294</f>
        <v>0</v>
      </c>
      <c r="AR294" s="229" t="s">
        <v>131</v>
      </c>
      <c r="AT294" s="229" t="s">
        <v>126</v>
      </c>
      <c r="AU294" s="229" t="s">
        <v>83</v>
      </c>
      <c r="AY294" s="15" t="s">
        <v>124</v>
      </c>
      <c r="BE294" s="230">
        <f>IF(N294="základní",J294,0)</f>
        <v>0</v>
      </c>
      <c r="BF294" s="230">
        <f>IF(N294="snížená",J294,0)</f>
        <v>0</v>
      </c>
      <c r="BG294" s="230">
        <f>IF(N294="zákl. přenesená",J294,0)</f>
        <v>0</v>
      </c>
      <c r="BH294" s="230">
        <f>IF(N294="sníž. přenesená",J294,0)</f>
        <v>0</v>
      </c>
      <c r="BI294" s="230">
        <f>IF(N294="nulová",J294,0)</f>
        <v>0</v>
      </c>
      <c r="BJ294" s="15" t="s">
        <v>81</v>
      </c>
      <c r="BK294" s="230">
        <f>ROUND(I294*H294,2)</f>
        <v>0</v>
      </c>
      <c r="BL294" s="15" t="s">
        <v>131</v>
      </c>
      <c r="BM294" s="229" t="s">
        <v>485</v>
      </c>
    </row>
    <row r="295" s="11" customFormat="1" ht="22.8" customHeight="1">
      <c r="B295" s="202"/>
      <c r="C295" s="203"/>
      <c r="D295" s="204" t="s">
        <v>72</v>
      </c>
      <c r="E295" s="216" t="s">
        <v>486</v>
      </c>
      <c r="F295" s="216" t="s">
        <v>487</v>
      </c>
      <c r="G295" s="203"/>
      <c r="H295" s="203"/>
      <c r="I295" s="206"/>
      <c r="J295" s="217">
        <f>BK295</f>
        <v>0</v>
      </c>
      <c r="K295" s="203"/>
      <c r="L295" s="208"/>
      <c r="M295" s="209"/>
      <c r="N295" s="210"/>
      <c r="O295" s="210"/>
      <c r="P295" s="211">
        <f>P296</f>
        <v>0</v>
      </c>
      <c r="Q295" s="210"/>
      <c r="R295" s="211">
        <f>R296</f>
        <v>0</v>
      </c>
      <c r="S295" s="210"/>
      <c r="T295" s="212">
        <f>T296</f>
        <v>0</v>
      </c>
      <c r="AR295" s="213" t="s">
        <v>81</v>
      </c>
      <c r="AT295" s="214" t="s">
        <v>72</v>
      </c>
      <c r="AU295" s="214" t="s">
        <v>81</v>
      </c>
      <c r="AY295" s="213" t="s">
        <v>124</v>
      </c>
      <c r="BK295" s="215">
        <f>BK296</f>
        <v>0</v>
      </c>
    </row>
    <row r="296" s="1" customFormat="1" ht="16.5" customHeight="1">
      <c r="B296" s="36"/>
      <c r="C296" s="218" t="s">
        <v>488</v>
      </c>
      <c r="D296" s="218" t="s">
        <v>126</v>
      </c>
      <c r="E296" s="219" t="s">
        <v>489</v>
      </c>
      <c r="F296" s="220" t="s">
        <v>490</v>
      </c>
      <c r="G296" s="221" t="s">
        <v>223</v>
      </c>
      <c r="H296" s="222">
        <v>88.116</v>
      </c>
      <c r="I296" s="223"/>
      <c r="J296" s="224">
        <f>ROUND(I296*H296,2)</f>
        <v>0</v>
      </c>
      <c r="K296" s="220" t="s">
        <v>130</v>
      </c>
      <c r="L296" s="41"/>
      <c r="M296" s="225" t="s">
        <v>1</v>
      </c>
      <c r="N296" s="226" t="s">
        <v>38</v>
      </c>
      <c r="O296" s="84"/>
      <c r="P296" s="227">
        <f>O296*H296</f>
        <v>0</v>
      </c>
      <c r="Q296" s="227">
        <v>0</v>
      </c>
      <c r="R296" s="227">
        <f>Q296*H296</f>
        <v>0</v>
      </c>
      <c r="S296" s="227">
        <v>0</v>
      </c>
      <c r="T296" s="228">
        <f>S296*H296</f>
        <v>0</v>
      </c>
      <c r="AR296" s="229" t="s">
        <v>131</v>
      </c>
      <c r="AT296" s="229" t="s">
        <v>126</v>
      </c>
      <c r="AU296" s="229" t="s">
        <v>83</v>
      </c>
      <c r="AY296" s="15" t="s">
        <v>124</v>
      </c>
      <c r="BE296" s="230">
        <f>IF(N296="základní",J296,0)</f>
        <v>0</v>
      </c>
      <c r="BF296" s="230">
        <f>IF(N296="snížená",J296,0)</f>
        <v>0</v>
      </c>
      <c r="BG296" s="230">
        <f>IF(N296="zákl. přenesená",J296,0)</f>
        <v>0</v>
      </c>
      <c r="BH296" s="230">
        <f>IF(N296="sníž. přenesená",J296,0)</f>
        <v>0</v>
      </c>
      <c r="BI296" s="230">
        <f>IF(N296="nulová",J296,0)</f>
        <v>0</v>
      </c>
      <c r="BJ296" s="15" t="s">
        <v>81</v>
      </c>
      <c r="BK296" s="230">
        <f>ROUND(I296*H296,2)</f>
        <v>0</v>
      </c>
      <c r="BL296" s="15" t="s">
        <v>131</v>
      </c>
      <c r="BM296" s="229" t="s">
        <v>491</v>
      </c>
    </row>
    <row r="297" s="11" customFormat="1" ht="25.92" customHeight="1">
      <c r="B297" s="202"/>
      <c r="C297" s="203"/>
      <c r="D297" s="204" t="s">
        <v>72</v>
      </c>
      <c r="E297" s="205" t="s">
        <v>492</v>
      </c>
      <c r="F297" s="205" t="s">
        <v>493</v>
      </c>
      <c r="G297" s="203"/>
      <c r="H297" s="203"/>
      <c r="I297" s="206"/>
      <c r="J297" s="207">
        <f>BK297</f>
        <v>0</v>
      </c>
      <c r="K297" s="203"/>
      <c r="L297" s="208"/>
      <c r="M297" s="209"/>
      <c r="N297" s="210"/>
      <c r="O297" s="210"/>
      <c r="P297" s="211">
        <f>P298+P314+P319</f>
        <v>0</v>
      </c>
      <c r="Q297" s="210"/>
      <c r="R297" s="211">
        <f>R298+R314+R319</f>
        <v>0.26893559999999994</v>
      </c>
      <c r="S297" s="210"/>
      <c r="T297" s="212">
        <f>T298+T314+T319</f>
        <v>0.075510000000000008</v>
      </c>
      <c r="AR297" s="213" t="s">
        <v>83</v>
      </c>
      <c r="AT297" s="214" t="s">
        <v>72</v>
      </c>
      <c r="AU297" s="214" t="s">
        <v>73</v>
      </c>
      <c r="AY297" s="213" t="s">
        <v>124</v>
      </c>
      <c r="BK297" s="215">
        <f>BK298+BK314+BK319</f>
        <v>0</v>
      </c>
    </row>
    <row r="298" s="11" customFormat="1" ht="22.8" customHeight="1">
      <c r="B298" s="202"/>
      <c r="C298" s="203"/>
      <c r="D298" s="204" t="s">
        <v>72</v>
      </c>
      <c r="E298" s="216" t="s">
        <v>494</v>
      </c>
      <c r="F298" s="216" t="s">
        <v>495</v>
      </c>
      <c r="G298" s="203"/>
      <c r="H298" s="203"/>
      <c r="I298" s="206"/>
      <c r="J298" s="217">
        <f>BK298</f>
        <v>0</v>
      </c>
      <c r="K298" s="203"/>
      <c r="L298" s="208"/>
      <c r="M298" s="209"/>
      <c r="N298" s="210"/>
      <c r="O298" s="210"/>
      <c r="P298" s="211">
        <f>SUM(P299:P313)</f>
        <v>0</v>
      </c>
      <c r="Q298" s="210"/>
      <c r="R298" s="211">
        <f>SUM(R299:R313)</f>
        <v>0.26041559999999997</v>
      </c>
      <c r="S298" s="210"/>
      <c r="T298" s="212">
        <f>SUM(T299:T313)</f>
        <v>0</v>
      </c>
      <c r="AR298" s="213" t="s">
        <v>83</v>
      </c>
      <c r="AT298" s="214" t="s">
        <v>72</v>
      </c>
      <c r="AU298" s="214" t="s">
        <v>81</v>
      </c>
      <c r="AY298" s="213" t="s">
        <v>124</v>
      </c>
      <c r="BK298" s="215">
        <f>SUM(BK299:BK313)</f>
        <v>0</v>
      </c>
    </row>
    <row r="299" s="1" customFormat="1" ht="24" customHeight="1">
      <c r="B299" s="36"/>
      <c r="C299" s="218" t="s">
        <v>496</v>
      </c>
      <c r="D299" s="218" t="s">
        <v>126</v>
      </c>
      <c r="E299" s="219" t="s">
        <v>497</v>
      </c>
      <c r="F299" s="220" t="s">
        <v>498</v>
      </c>
      <c r="G299" s="221" t="s">
        <v>129</v>
      </c>
      <c r="H299" s="222">
        <v>92.379999999999995</v>
      </c>
      <c r="I299" s="223"/>
      <c r="J299" s="224">
        <f>ROUND(I299*H299,2)</f>
        <v>0</v>
      </c>
      <c r="K299" s="220" t="s">
        <v>130</v>
      </c>
      <c r="L299" s="41"/>
      <c r="M299" s="225" t="s">
        <v>1</v>
      </c>
      <c r="N299" s="226" t="s">
        <v>38</v>
      </c>
      <c r="O299" s="84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AR299" s="229" t="s">
        <v>207</v>
      </c>
      <c r="AT299" s="229" t="s">
        <v>126</v>
      </c>
      <c r="AU299" s="229" t="s">
        <v>83</v>
      </c>
      <c r="AY299" s="15" t="s">
        <v>124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5" t="s">
        <v>81</v>
      </c>
      <c r="BK299" s="230">
        <f>ROUND(I299*H299,2)</f>
        <v>0</v>
      </c>
      <c r="BL299" s="15" t="s">
        <v>207</v>
      </c>
      <c r="BM299" s="229" t="s">
        <v>499</v>
      </c>
    </row>
    <row r="300" s="12" customFormat="1">
      <c r="B300" s="231"/>
      <c r="C300" s="232"/>
      <c r="D300" s="233" t="s">
        <v>133</v>
      </c>
      <c r="E300" s="234" t="s">
        <v>1</v>
      </c>
      <c r="F300" s="235" t="s">
        <v>292</v>
      </c>
      <c r="G300" s="232"/>
      <c r="H300" s="236">
        <v>77.879999999999995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AT300" s="242" t="s">
        <v>133</v>
      </c>
      <c r="AU300" s="242" t="s">
        <v>83</v>
      </c>
      <c r="AV300" s="12" t="s">
        <v>83</v>
      </c>
      <c r="AW300" s="12" t="s">
        <v>30</v>
      </c>
      <c r="AX300" s="12" t="s">
        <v>73</v>
      </c>
      <c r="AY300" s="242" t="s">
        <v>124</v>
      </c>
    </row>
    <row r="301" s="12" customFormat="1">
      <c r="B301" s="231"/>
      <c r="C301" s="232"/>
      <c r="D301" s="233" t="s">
        <v>133</v>
      </c>
      <c r="E301" s="234" t="s">
        <v>1</v>
      </c>
      <c r="F301" s="235" t="s">
        <v>199</v>
      </c>
      <c r="G301" s="232"/>
      <c r="H301" s="236">
        <v>14.5</v>
      </c>
      <c r="I301" s="237"/>
      <c r="J301" s="232"/>
      <c r="K301" s="232"/>
      <c r="L301" s="238"/>
      <c r="M301" s="239"/>
      <c r="N301" s="240"/>
      <c r="O301" s="240"/>
      <c r="P301" s="240"/>
      <c r="Q301" s="240"/>
      <c r="R301" s="240"/>
      <c r="S301" s="240"/>
      <c r="T301" s="241"/>
      <c r="AT301" s="242" t="s">
        <v>133</v>
      </c>
      <c r="AU301" s="242" t="s">
        <v>83</v>
      </c>
      <c r="AV301" s="12" t="s">
        <v>83</v>
      </c>
      <c r="AW301" s="12" t="s">
        <v>30</v>
      </c>
      <c r="AX301" s="12" t="s">
        <v>73</v>
      </c>
      <c r="AY301" s="242" t="s">
        <v>124</v>
      </c>
    </row>
    <row r="302" s="13" customFormat="1">
      <c r="B302" s="243"/>
      <c r="C302" s="244"/>
      <c r="D302" s="233" t="s">
        <v>133</v>
      </c>
      <c r="E302" s="245" t="s">
        <v>1</v>
      </c>
      <c r="F302" s="246" t="s">
        <v>140</v>
      </c>
      <c r="G302" s="244"/>
      <c r="H302" s="247">
        <v>92.379999999999995</v>
      </c>
      <c r="I302" s="248"/>
      <c r="J302" s="244"/>
      <c r="K302" s="244"/>
      <c r="L302" s="249"/>
      <c r="M302" s="250"/>
      <c r="N302" s="251"/>
      <c r="O302" s="251"/>
      <c r="P302" s="251"/>
      <c r="Q302" s="251"/>
      <c r="R302" s="251"/>
      <c r="S302" s="251"/>
      <c r="T302" s="252"/>
      <c r="AT302" s="253" t="s">
        <v>133</v>
      </c>
      <c r="AU302" s="253" t="s">
        <v>83</v>
      </c>
      <c r="AV302" s="13" t="s">
        <v>131</v>
      </c>
      <c r="AW302" s="13" t="s">
        <v>30</v>
      </c>
      <c r="AX302" s="13" t="s">
        <v>81</v>
      </c>
      <c r="AY302" s="253" t="s">
        <v>124</v>
      </c>
    </row>
    <row r="303" s="1" customFormat="1" ht="16.5" customHeight="1">
      <c r="B303" s="36"/>
      <c r="C303" s="254" t="s">
        <v>500</v>
      </c>
      <c r="D303" s="254" t="s">
        <v>231</v>
      </c>
      <c r="E303" s="255" t="s">
        <v>501</v>
      </c>
      <c r="F303" s="256" t="s">
        <v>502</v>
      </c>
      <c r="G303" s="257" t="s">
        <v>223</v>
      </c>
      <c r="H303" s="258">
        <v>0.032000000000000001</v>
      </c>
      <c r="I303" s="259"/>
      <c r="J303" s="260">
        <f>ROUND(I303*H303,2)</f>
        <v>0</v>
      </c>
      <c r="K303" s="256" t="s">
        <v>130</v>
      </c>
      <c r="L303" s="261"/>
      <c r="M303" s="262" t="s">
        <v>1</v>
      </c>
      <c r="N303" s="263" t="s">
        <v>38</v>
      </c>
      <c r="O303" s="84"/>
      <c r="P303" s="227">
        <f>O303*H303</f>
        <v>0</v>
      </c>
      <c r="Q303" s="227">
        <v>1</v>
      </c>
      <c r="R303" s="227">
        <f>Q303*H303</f>
        <v>0.032000000000000001</v>
      </c>
      <c r="S303" s="227">
        <v>0</v>
      </c>
      <c r="T303" s="228">
        <f>S303*H303</f>
        <v>0</v>
      </c>
      <c r="AR303" s="229" t="s">
        <v>288</v>
      </c>
      <c r="AT303" s="229" t="s">
        <v>231</v>
      </c>
      <c r="AU303" s="229" t="s">
        <v>83</v>
      </c>
      <c r="AY303" s="15" t="s">
        <v>124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5" t="s">
        <v>81</v>
      </c>
      <c r="BK303" s="230">
        <f>ROUND(I303*H303,2)</f>
        <v>0</v>
      </c>
      <c r="BL303" s="15" t="s">
        <v>207</v>
      </c>
      <c r="BM303" s="229" t="s">
        <v>503</v>
      </c>
    </row>
    <row r="304" s="12" customFormat="1">
      <c r="B304" s="231"/>
      <c r="C304" s="232"/>
      <c r="D304" s="233" t="s">
        <v>133</v>
      </c>
      <c r="E304" s="232"/>
      <c r="F304" s="235" t="s">
        <v>504</v>
      </c>
      <c r="G304" s="232"/>
      <c r="H304" s="236">
        <v>0.032000000000000001</v>
      </c>
      <c r="I304" s="237"/>
      <c r="J304" s="232"/>
      <c r="K304" s="232"/>
      <c r="L304" s="238"/>
      <c r="M304" s="239"/>
      <c r="N304" s="240"/>
      <c r="O304" s="240"/>
      <c r="P304" s="240"/>
      <c r="Q304" s="240"/>
      <c r="R304" s="240"/>
      <c r="S304" s="240"/>
      <c r="T304" s="241"/>
      <c r="AT304" s="242" t="s">
        <v>133</v>
      </c>
      <c r="AU304" s="242" t="s">
        <v>83</v>
      </c>
      <c r="AV304" s="12" t="s">
        <v>83</v>
      </c>
      <c r="AW304" s="12" t="s">
        <v>4</v>
      </c>
      <c r="AX304" s="12" t="s">
        <v>81</v>
      </c>
      <c r="AY304" s="242" t="s">
        <v>124</v>
      </c>
    </row>
    <row r="305" s="1" customFormat="1" ht="24" customHeight="1">
      <c r="B305" s="36"/>
      <c r="C305" s="218" t="s">
        <v>505</v>
      </c>
      <c r="D305" s="218" t="s">
        <v>126</v>
      </c>
      <c r="E305" s="219" t="s">
        <v>506</v>
      </c>
      <c r="F305" s="220" t="s">
        <v>507</v>
      </c>
      <c r="G305" s="221" t="s">
        <v>129</v>
      </c>
      <c r="H305" s="222">
        <v>92.379999999999995</v>
      </c>
      <c r="I305" s="223"/>
      <c r="J305" s="224">
        <f>ROUND(I305*H305,2)</f>
        <v>0</v>
      </c>
      <c r="K305" s="220" t="s">
        <v>130</v>
      </c>
      <c r="L305" s="41"/>
      <c r="M305" s="225" t="s">
        <v>1</v>
      </c>
      <c r="N305" s="226" t="s">
        <v>38</v>
      </c>
      <c r="O305" s="84"/>
      <c r="P305" s="227">
        <f>O305*H305</f>
        <v>0</v>
      </c>
      <c r="Q305" s="227">
        <v>0.00040000000000000002</v>
      </c>
      <c r="R305" s="227">
        <f>Q305*H305</f>
        <v>0.036951999999999999</v>
      </c>
      <c r="S305" s="227">
        <v>0</v>
      </c>
      <c r="T305" s="228">
        <f>S305*H305</f>
        <v>0</v>
      </c>
      <c r="AR305" s="229" t="s">
        <v>207</v>
      </c>
      <c r="AT305" s="229" t="s">
        <v>126</v>
      </c>
      <c r="AU305" s="229" t="s">
        <v>83</v>
      </c>
      <c r="AY305" s="15" t="s">
        <v>124</v>
      </c>
      <c r="BE305" s="230">
        <f>IF(N305="základní",J305,0)</f>
        <v>0</v>
      </c>
      <c r="BF305" s="230">
        <f>IF(N305="snížená",J305,0)</f>
        <v>0</v>
      </c>
      <c r="BG305" s="230">
        <f>IF(N305="zákl. přenesená",J305,0)</f>
        <v>0</v>
      </c>
      <c r="BH305" s="230">
        <f>IF(N305="sníž. přenesená",J305,0)</f>
        <v>0</v>
      </c>
      <c r="BI305" s="230">
        <f>IF(N305="nulová",J305,0)</f>
        <v>0</v>
      </c>
      <c r="BJ305" s="15" t="s">
        <v>81</v>
      </c>
      <c r="BK305" s="230">
        <f>ROUND(I305*H305,2)</f>
        <v>0</v>
      </c>
      <c r="BL305" s="15" t="s">
        <v>207</v>
      </c>
      <c r="BM305" s="229" t="s">
        <v>508</v>
      </c>
    </row>
    <row r="306" s="1" customFormat="1" ht="16.5" customHeight="1">
      <c r="B306" s="36"/>
      <c r="C306" s="254" t="s">
        <v>509</v>
      </c>
      <c r="D306" s="254" t="s">
        <v>231</v>
      </c>
      <c r="E306" s="255" t="s">
        <v>510</v>
      </c>
      <c r="F306" s="256" t="s">
        <v>511</v>
      </c>
      <c r="G306" s="257" t="s">
        <v>129</v>
      </c>
      <c r="H306" s="258">
        <v>110.856</v>
      </c>
      <c r="I306" s="259"/>
      <c r="J306" s="260">
        <f>ROUND(I306*H306,2)</f>
        <v>0</v>
      </c>
      <c r="K306" s="256" t="s">
        <v>130</v>
      </c>
      <c r="L306" s="261"/>
      <c r="M306" s="262" t="s">
        <v>1</v>
      </c>
      <c r="N306" s="263" t="s">
        <v>38</v>
      </c>
      <c r="O306" s="84"/>
      <c r="P306" s="227">
        <f>O306*H306</f>
        <v>0</v>
      </c>
      <c r="Q306" s="227">
        <v>0.001</v>
      </c>
      <c r="R306" s="227">
        <f>Q306*H306</f>
        <v>0.110856</v>
      </c>
      <c r="S306" s="227">
        <v>0</v>
      </c>
      <c r="T306" s="228">
        <f>S306*H306</f>
        <v>0</v>
      </c>
      <c r="AR306" s="229" t="s">
        <v>288</v>
      </c>
      <c r="AT306" s="229" t="s">
        <v>231</v>
      </c>
      <c r="AU306" s="229" t="s">
        <v>83</v>
      </c>
      <c r="AY306" s="15" t="s">
        <v>124</v>
      </c>
      <c r="BE306" s="230">
        <f>IF(N306="základní",J306,0)</f>
        <v>0</v>
      </c>
      <c r="BF306" s="230">
        <f>IF(N306="snížená",J306,0)</f>
        <v>0</v>
      </c>
      <c r="BG306" s="230">
        <f>IF(N306="zákl. přenesená",J306,0)</f>
        <v>0</v>
      </c>
      <c r="BH306" s="230">
        <f>IF(N306="sníž. přenesená",J306,0)</f>
        <v>0</v>
      </c>
      <c r="BI306" s="230">
        <f>IF(N306="nulová",J306,0)</f>
        <v>0</v>
      </c>
      <c r="BJ306" s="15" t="s">
        <v>81</v>
      </c>
      <c r="BK306" s="230">
        <f>ROUND(I306*H306,2)</f>
        <v>0</v>
      </c>
      <c r="BL306" s="15" t="s">
        <v>207</v>
      </c>
      <c r="BM306" s="229" t="s">
        <v>512</v>
      </c>
    </row>
    <row r="307" s="12" customFormat="1">
      <c r="B307" s="231"/>
      <c r="C307" s="232"/>
      <c r="D307" s="233" t="s">
        <v>133</v>
      </c>
      <c r="E307" s="232"/>
      <c r="F307" s="235" t="s">
        <v>513</v>
      </c>
      <c r="G307" s="232"/>
      <c r="H307" s="236">
        <v>110.856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AT307" s="242" t="s">
        <v>133</v>
      </c>
      <c r="AU307" s="242" t="s">
        <v>83</v>
      </c>
      <c r="AV307" s="12" t="s">
        <v>83</v>
      </c>
      <c r="AW307" s="12" t="s">
        <v>4</v>
      </c>
      <c r="AX307" s="12" t="s">
        <v>81</v>
      </c>
      <c r="AY307" s="242" t="s">
        <v>124</v>
      </c>
    </row>
    <row r="308" s="1" customFormat="1" ht="24" customHeight="1">
      <c r="B308" s="36"/>
      <c r="C308" s="218" t="s">
        <v>514</v>
      </c>
      <c r="D308" s="218" t="s">
        <v>126</v>
      </c>
      <c r="E308" s="219" t="s">
        <v>515</v>
      </c>
      <c r="F308" s="220" t="s">
        <v>516</v>
      </c>
      <c r="G308" s="221" t="s">
        <v>129</v>
      </c>
      <c r="H308" s="222">
        <v>92.379999999999995</v>
      </c>
      <c r="I308" s="223"/>
      <c r="J308" s="224">
        <f>ROUND(I308*H308,2)</f>
        <v>0</v>
      </c>
      <c r="K308" s="220" t="s">
        <v>130</v>
      </c>
      <c r="L308" s="41"/>
      <c r="M308" s="225" t="s">
        <v>1</v>
      </c>
      <c r="N308" s="226" t="s">
        <v>38</v>
      </c>
      <c r="O308" s="84"/>
      <c r="P308" s="227">
        <f>O308*H308</f>
        <v>0</v>
      </c>
      <c r="Q308" s="227">
        <v>0.00068000000000000005</v>
      </c>
      <c r="R308" s="227">
        <f>Q308*H308</f>
        <v>0.062818399999999996</v>
      </c>
      <c r="S308" s="227">
        <v>0</v>
      </c>
      <c r="T308" s="228">
        <f>S308*H308</f>
        <v>0</v>
      </c>
      <c r="AR308" s="229" t="s">
        <v>207</v>
      </c>
      <c r="AT308" s="229" t="s">
        <v>126</v>
      </c>
      <c r="AU308" s="229" t="s">
        <v>83</v>
      </c>
      <c r="AY308" s="15" t="s">
        <v>124</v>
      </c>
      <c r="BE308" s="230">
        <f>IF(N308="základní",J308,0)</f>
        <v>0</v>
      </c>
      <c r="BF308" s="230">
        <f>IF(N308="snížená",J308,0)</f>
        <v>0</v>
      </c>
      <c r="BG308" s="230">
        <f>IF(N308="zákl. přenesená",J308,0)</f>
        <v>0</v>
      </c>
      <c r="BH308" s="230">
        <f>IF(N308="sníž. přenesená",J308,0)</f>
        <v>0</v>
      </c>
      <c r="BI308" s="230">
        <f>IF(N308="nulová",J308,0)</f>
        <v>0</v>
      </c>
      <c r="BJ308" s="15" t="s">
        <v>81</v>
      </c>
      <c r="BK308" s="230">
        <f>ROUND(I308*H308,2)</f>
        <v>0</v>
      </c>
      <c r="BL308" s="15" t="s">
        <v>207</v>
      </c>
      <c r="BM308" s="229" t="s">
        <v>517</v>
      </c>
    </row>
    <row r="309" s="1" customFormat="1" ht="24" customHeight="1">
      <c r="B309" s="36"/>
      <c r="C309" s="218" t="s">
        <v>518</v>
      </c>
      <c r="D309" s="218" t="s">
        <v>126</v>
      </c>
      <c r="E309" s="219" t="s">
        <v>519</v>
      </c>
      <c r="F309" s="220" t="s">
        <v>520</v>
      </c>
      <c r="G309" s="221" t="s">
        <v>165</v>
      </c>
      <c r="H309" s="222">
        <v>68.420000000000002</v>
      </c>
      <c r="I309" s="223"/>
      <c r="J309" s="224">
        <f>ROUND(I309*H309,2)</f>
        <v>0</v>
      </c>
      <c r="K309" s="220" t="s">
        <v>130</v>
      </c>
      <c r="L309" s="41"/>
      <c r="M309" s="225" t="s">
        <v>1</v>
      </c>
      <c r="N309" s="226" t="s">
        <v>38</v>
      </c>
      <c r="O309" s="84"/>
      <c r="P309" s="227">
        <f>O309*H309</f>
        <v>0</v>
      </c>
      <c r="Q309" s="227">
        <v>0.00025999999999999998</v>
      </c>
      <c r="R309" s="227">
        <f>Q309*H309</f>
        <v>0.017789199999999998</v>
      </c>
      <c r="S309" s="227">
        <v>0</v>
      </c>
      <c r="T309" s="228">
        <f>S309*H309</f>
        <v>0</v>
      </c>
      <c r="AR309" s="229" t="s">
        <v>207</v>
      </c>
      <c r="AT309" s="229" t="s">
        <v>126</v>
      </c>
      <c r="AU309" s="229" t="s">
        <v>83</v>
      </c>
      <c r="AY309" s="15" t="s">
        <v>124</v>
      </c>
      <c r="BE309" s="230">
        <f>IF(N309="základní",J309,0)</f>
        <v>0</v>
      </c>
      <c r="BF309" s="230">
        <f>IF(N309="snížená",J309,0)</f>
        <v>0</v>
      </c>
      <c r="BG309" s="230">
        <f>IF(N309="zákl. přenesená",J309,0)</f>
        <v>0</v>
      </c>
      <c r="BH309" s="230">
        <f>IF(N309="sníž. přenesená",J309,0)</f>
        <v>0</v>
      </c>
      <c r="BI309" s="230">
        <f>IF(N309="nulová",J309,0)</f>
        <v>0</v>
      </c>
      <c r="BJ309" s="15" t="s">
        <v>81</v>
      </c>
      <c r="BK309" s="230">
        <f>ROUND(I309*H309,2)</f>
        <v>0</v>
      </c>
      <c r="BL309" s="15" t="s">
        <v>207</v>
      </c>
      <c r="BM309" s="229" t="s">
        <v>521</v>
      </c>
    </row>
    <row r="310" s="12" customFormat="1">
      <c r="B310" s="231"/>
      <c r="C310" s="232"/>
      <c r="D310" s="233" t="s">
        <v>133</v>
      </c>
      <c r="E310" s="234" t="s">
        <v>1</v>
      </c>
      <c r="F310" s="235" t="s">
        <v>522</v>
      </c>
      <c r="G310" s="232"/>
      <c r="H310" s="236">
        <v>53.920000000000002</v>
      </c>
      <c r="I310" s="237"/>
      <c r="J310" s="232"/>
      <c r="K310" s="232"/>
      <c r="L310" s="238"/>
      <c r="M310" s="239"/>
      <c r="N310" s="240"/>
      <c r="O310" s="240"/>
      <c r="P310" s="240"/>
      <c r="Q310" s="240"/>
      <c r="R310" s="240"/>
      <c r="S310" s="240"/>
      <c r="T310" s="241"/>
      <c r="AT310" s="242" t="s">
        <v>133</v>
      </c>
      <c r="AU310" s="242" t="s">
        <v>83</v>
      </c>
      <c r="AV310" s="12" t="s">
        <v>83</v>
      </c>
      <c r="AW310" s="12" t="s">
        <v>30</v>
      </c>
      <c r="AX310" s="12" t="s">
        <v>73</v>
      </c>
      <c r="AY310" s="242" t="s">
        <v>124</v>
      </c>
    </row>
    <row r="311" s="12" customFormat="1">
      <c r="B311" s="231"/>
      <c r="C311" s="232"/>
      <c r="D311" s="233" t="s">
        <v>133</v>
      </c>
      <c r="E311" s="234" t="s">
        <v>1</v>
      </c>
      <c r="F311" s="235" t="s">
        <v>523</v>
      </c>
      <c r="G311" s="232"/>
      <c r="H311" s="236">
        <v>14.5</v>
      </c>
      <c r="I311" s="237"/>
      <c r="J311" s="232"/>
      <c r="K311" s="232"/>
      <c r="L311" s="238"/>
      <c r="M311" s="239"/>
      <c r="N311" s="240"/>
      <c r="O311" s="240"/>
      <c r="P311" s="240"/>
      <c r="Q311" s="240"/>
      <c r="R311" s="240"/>
      <c r="S311" s="240"/>
      <c r="T311" s="241"/>
      <c r="AT311" s="242" t="s">
        <v>133</v>
      </c>
      <c r="AU311" s="242" t="s">
        <v>83</v>
      </c>
      <c r="AV311" s="12" t="s">
        <v>83</v>
      </c>
      <c r="AW311" s="12" t="s">
        <v>30</v>
      </c>
      <c r="AX311" s="12" t="s">
        <v>73</v>
      </c>
      <c r="AY311" s="242" t="s">
        <v>124</v>
      </c>
    </row>
    <row r="312" s="13" customFormat="1">
      <c r="B312" s="243"/>
      <c r="C312" s="244"/>
      <c r="D312" s="233" t="s">
        <v>133</v>
      </c>
      <c r="E312" s="245" t="s">
        <v>1</v>
      </c>
      <c r="F312" s="246" t="s">
        <v>140</v>
      </c>
      <c r="G312" s="244"/>
      <c r="H312" s="247">
        <v>68.420000000000002</v>
      </c>
      <c r="I312" s="248"/>
      <c r="J312" s="244"/>
      <c r="K312" s="244"/>
      <c r="L312" s="249"/>
      <c r="M312" s="250"/>
      <c r="N312" s="251"/>
      <c r="O312" s="251"/>
      <c r="P312" s="251"/>
      <c r="Q312" s="251"/>
      <c r="R312" s="251"/>
      <c r="S312" s="251"/>
      <c r="T312" s="252"/>
      <c r="AT312" s="253" t="s">
        <v>133</v>
      </c>
      <c r="AU312" s="253" t="s">
        <v>83</v>
      </c>
      <c r="AV312" s="13" t="s">
        <v>131</v>
      </c>
      <c r="AW312" s="13" t="s">
        <v>30</v>
      </c>
      <c r="AX312" s="13" t="s">
        <v>81</v>
      </c>
      <c r="AY312" s="253" t="s">
        <v>124</v>
      </c>
    </row>
    <row r="313" s="1" customFormat="1" ht="24" customHeight="1">
      <c r="B313" s="36"/>
      <c r="C313" s="218" t="s">
        <v>524</v>
      </c>
      <c r="D313" s="218" t="s">
        <v>126</v>
      </c>
      <c r="E313" s="219" t="s">
        <v>525</v>
      </c>
      <c r="F313" s="220" t="s">
        <v>526</v>
      </c>
      <c r="G313" s="221" t="s">
        <v>527</v>
      </c>
      <c r="H313" s="264"/>
      <c r="I313" s="223"/>
      <c r="J313" s="224">
        <f>ROUND(I313*H313,2)</f>
        <v>0</v>
      </c>
      <c r="K313" s="220" t="s">
        <v>130</v>
      </c>
      <c r="L313" s="41"/>
      <c r="M313" s="225" t="s">
        <v>1</v>
      </c>
      <c r="N313" s="226" t="s">
        <v>38</v>
      </c>
      <c r="O313" s="84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AR313" s="229" t="s">
        <v>207</v>
      </c>
      <c r="AT313" s="229" t="s">
        <v>126</v>
      </c>
      <c r="AU313" s="229" t="s">
        <v>83</v>
      </c>
      <c r="AY313" s="15" t="s">
        <v>124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5" t="s">
        <v>81</v>
      </c>
      <c r="BK313" s="230">
        <f>ROUND(I313*H313,2)</f>
        <v>0</v>
      </c>
      <c r="BL313" s="15" t="s">
        <v>207</v>
      </c>
      <c r="BM313" s="229" t="s">
        <v>528</v>
      </c>
    </row>
    <row r="314" s="11" customFormat="1" ht="22.8" customHeight="1">
      <c r="B314" s="202"/>
      <c r="C314" s="203"/>
      <c r="D314" s="204" t="s">
        <v>72</v>
      </c>
      <c r="E314" s="216" t="s">
        <v>529</v>
      </c>
      <c r="F314" s="216" t="s">
        <v>530</v>
      </c>
      <c r="G314" s="203"/>
      <c r="H314" s="203"/>
      <c r="I314" s="206"/>
      <c r="J314" s="217">
        <f>BK314</f>
        <v>0</v>
      </c>
      <c r="K314" s="203"/>
      <c r="L314" s="208"/>
      <c r="M314" s="209"/>
      <c r="N314" s="210"/>
      <c r="O314" s="210"/>
      <c r="P314" s="211">
        <f>SUM(P315:P318)</f>
        <v>0</v>
      </c>
      <c r="Q314" s="210"/>
      <c r="R314" s="211">
        <f>SUM(R315:R318)</f>
        <v>0.0085199999999999998</v>
      </c>
      <c r="S314" s="210"/>
      <c r="T314" s="212">
        <f>SUM(T315:T318)</f>
        <v>0.075510000000000008</v>
      </c>
      <c r="AR314" s="213" t="s">
        <v>83</v>
      </c>
      <c r="AT314" s="214" t="s">
        <v>72</v>
      </c>
      <c r="AU314" s="214" t="s">
        <v>81</v>
      </c>
      <c r="AY314" s="213" t="s">
        <v>124</v>
      </c>
      <c r="BK314" s="215">
        <f>SUM(BK315:BK318)</f>
        <v>0</v>
      </c>
    </row>
    <row r="315" s="1" customFormat="1" ht="16.5" customHeight="1">
      <c r="B315" s="36"/>
      <c r="C315" s="218" t="s">
        <v>531</v>
      </c>
      <c r="D315" s="218" t="s">
        <v>126</v>
      </c>
      <c r="E315" s="219" t="s">
        <v>532</v>
      </c>
      <c r="F315" s="220" t="s">
        <v>533</v>
      </c>
      <c r="G315" s="221" t="s">
        <v>296</v>
      </c>
      <c r="H315" s="222">
        <v>3</v>
      </c>
      <c r="I315" s="223"/>
      <c r="J315" s="224">
        <f>ROUND(I315*H315,2)</f>
        <v>0</v>
      </c>
      <c r="K315" s="220" t="s">
        <v>130</v>
      </c>
      <c r="L315" s="41"/>
      <c r="M315" s="225" t="s">
        <v>1</v>
      </c>
      <c r="N315" s="226" t="s">
        <v>38</v>
      </c>
      <c r="O315" s="84"/>
      <c r="P315" s="227">
        <f>O315*H315</f>
        <v>0</v>
      </c>
      <c r="Q315" s="227">
        <v>0.0013400000000000001</v>
      </c>
      <c r="R315" s="227">
        <f>Q315*H315</f>
        <v>0.0040200000000000001</v>
      </c>
      <c r="S315" s="227">
        <v>0</v>
      </c>
      <c r="T315" s="228">
        <f>S315*H315</f>
        <v>0</v>
      </c>
      <c r="AR315" s="229" t="s">
        <v>207</v>
      </c>
      <c r="AT315" s="229" t="s">
        <v>126</v>
      </c>
      <c r="AU315" s="229" t="s">
        <v>83</v>
      </c>
      <c r="AY315" s="15" t="s">
        <v>124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5" t="s">
        <v>81</v>
      </c>
      <c r="BK315" s="230">
        <f>ROUND(I315*H315,2)</f>
        <v>0</v>
      </c>
      <c r="BL315" s="15" t="s">
        <v>207</v>
      </c>
      <c r="BM315" s="229" t="s">
        <v>534</v>
      </c>
    </row>
    <row r="316" s="1" customFormat="1" ht="24" customHeight="1">
      <c r="B316" s="36"/>
      <c r="C316" s="218" t="s">
        <v>535</v>
      </c>
      <c r="D316" s="218" t="s">
        <v>126</v>
      </c>
      <c r="E316" s="219" t="s">
        <v>536</v>
      </c>
      <c r="F316" s="220" t="s">
        <v>537</v>
      </c>
      <c r="G316" s="221" t="s">
        <v>296</v>
      </c>
      <c r="H316" s="222">
        <v>3</v>
      </c>
      <c r="I316" s="223"/>
      <c r="J316" s="224">
        <f>ROUND(I316*H316,2)</f>
        <v>0</v>
      </c>
      <c r="K316" s="220" t="s">
        <v>130</v>
      </c>
      <c r="L316" s="41"/>
      <c r="M316" s="225" t="s">
        <v>1</v>
      </c>
      <c r="N316" s="226" t="s">
        <v>38</v>
      </c>
      <c r="O316" s="84"/>
      <c r="P316" s="227">
        <f>O316*H316</f>
        <v>0</v>
      </c>
      <c r="Q316" s="227">
        <v>0.0015</v>
      </c>
      <c r="R316" s="227">
        <f>Q316*H316</f>
        <v>0.0045000000000000005</v>
      </c>
      <c r="S316" s="227">
        <v>0</v>
      </c>
      <c r="T316" s="228">
        <f>S316*H316</f>
        <v>0</v>
      </c>
      <c r="AR316" s="229" t="s">
        <v>207</v>
      </c>
      <c r="AT316" s="229" t="s">
        <v>126</v>
      </c>
      <c r="AU316" s="229" t="s">
        <v>83</v>
      </c>
      <c r="AY316" s="15" t="s">
        <v>124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5" t="s">
        <v>81</v>
      </c>
      <c r="BK316" s="230">
        <f>ROUND(I316*H316,2)</f>
        <v>0</v>
      </c>
      <c r="BL316" s="15" t="s">
        <v>207</v>
      </c>
      <c r="BM316" s="229" t="s">
        <v>538</v>
      </c>
    </row>
    <row r="317" s="1" customFormat="1" ht="16.5" customHeight="1">
      <c r="B317" s="36"/>
      <c r="C317" s="218" t="s">
        <v>539</v>
      </c>
      <c r="D317" s="218" t="s">
        <v>126</v>
      </c>
      <c r="E317" s="219" t="s">
        <v>540</v>
      </c>
      <c r="F317" s="220" t="s">
        <v>541</v>
      </c>
      <c r="G317" s="221" t="s">
        <v>296</v>
      </c>
      <c r="H317" s="222">
        <v>3</v>
      </c>
      <c r="I317" s="223"/>
      <c r="J317" s="224">
        <f>ROUND(I317*H317,2)</f>
        <v>0</v>
      </c>
      <c r="K317" s="220" t="s">
        <v>130</v>
      </c>
      <c r="L317" s="41"/>
      <c r="M317" s="225" t="s">
        <v>1</v>
      </c>
      <c r="N317" s="226" t="s">
        <v>38</v>
      </c>
      <c r="O317" s="84"/>
      <c r="P317" s="227">
        <f>O317*H317</f>
        <v>0</v>
      </c>
      <c r="Q317" s="227">
        <v>0</v>
      </c>
      <c r="R317" s="227">
        <f>Q317*H317</f>
        <v>0</v>
      </c>
      <c r="S317" s="227">
        <v>0.025170000000000001</v>
      </c>
      <c r="T317" s="228">
        <f>S317*H317</f>
        <v>0.075510000000000008</v>
      </c>
      <c r="AR317" s="229" t="s">
        <v>207</v>
      </c>
      <c r="AT317" s="229" t="s">
        <v>126</v>
      </c>
      <c r="AU317" s="229" t="s">
        <v>83</v>
      </c>
      <c r="AY317" s="15" t="s">
        <v>124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5" t="s">
        <v>81</v>
      </c>
      <c r="BK317" s="230">
        <f>ROUND(I317*H317,2)</f>
        <v>0</v>
      </c>
      <c r="BL317" s="15" t="s">
        <v>207</v>
      </c>
      <c r="BM317" s="229" t="s">
        <v>542</v>
      </c>
    </row>
    <row r="318" s="1" customFormat="1" ht="24" customHeight="1">
      <c r="B318" s="36"/>
      <c r="C318" s="218" t="s">
        <v>543</v>
      </c>
      <c r="D318" s="218" t="s">
        <v>126</v>
      </c>
      <c r="E318" s="219" t="s">
        <v>544</v>
      </c>
      <c r="F318" s="220" t="s">
        <v>545</v>
      </c>
      <c r="G318" s="221" t="s">
        <v>527</v>
      </c>
      <c r="H318" s="264"/>
      <c r="I318" s="223"/>
      <c r="J318" s="224">
        <f>ROUND(I318*H318,2)</f>
        <v>0</v>
      </c>
      <c r="K318" s="220" t="s">
        <v>130</v>
      </c>
      <c r="L318" s="41"/>
      <c r="M318" s="225" t="s">
        <v>1</v>
      </c>
      <c r="N318" s="226" t="s">
        <v>38</v>
      </c>
      <c r="O318" s="84"/>
      <c r="P318" s="227">
        <f>O318*H318</f>
        <v>0</v>
      </c>
      <c r="Q318" s="227">
        <v>0</v>
      </c>
      <c r="R318" s="227">
        <f>Q318*H318</f>
        <v>0</v>
      </c>
      <c r="S318" s="227">
        <v>0</v>
      </c>
      <c r="T318" s="228">
        <f>S318*H318</f>
        <v>0</v>
      </c>
      <c r="AR318" s="229" t="s">
        <v>207</v>
      </c>
      <c r="AT318" s="229" t="s">
        <v>126</v>
      </c>
      <c r="AU318" s="229" t="s">
        <v>83</v>
      </c>
      <c r="AY318" s="15" t="s">
        <v>124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5" t="s">
        <v>81</v>
      </c>
      <c r="BK318" s="230">
        <f>ROUND(I318*H318,2)</f>
        <v>0</v>
      </c>
      <c r="BL318" s="15" t="s">
        <v>207</v>
      </c>
      <c r="BM318" s="229" t="s">
        <v>546</v>
      </c>
    </row>
    <row r="319" s="11" customFormat="1" ht="22.8" customHeight="1">
      <c r="B319" s="202"/>
      <c r="C319" s="203"/>
      <c r="D319" s="204" t="s">
        <v>72</v>
      </c>
      <c r="E319" s="216" t="s">
        <v>547</v>
      </c>
      <c r="F319" s="216" t="s">
        <v>548</v>
      </c>
      <c r="G319" s="203"/>
      <c r="H319" s="203"/>
      <c r="I319" s="206"/>
      <c r="J319" s="217">
        <f>BK319</f>
        <v>0</v>
      </c>
      <c r="K319" s="203"/>
      <c r="L319" s="208"/>
      <c r="M319" s="209"/>
      <c r="N319" s="210"/>
      <c r="O319" s="210"/>
      <c r="P319" s="211">
        <f>SUM(P320:P327)</f>
        <v>0</v>
      </c>
      <c r="Q319" s="210"/>
      <c r="R319" s="211">
        <f>SUM(R320:R327)</f>
        <v>0</v>
      </c>
      <c r="S319" s="210"/>
      <c r="T319" s="212">
        <f>SUM(T320:T327)</f>
        <v>0</v>
      </c>
      <c r="AR319" s="213" t="s">
        <v>83</v>
      </c>
      <c r="AT319" s="214" t="s">
        <v>72</v>
      </c>
      <c r="AU319" s="214" t="s">
        <v>81</v>
      </c>
      <c r="AY319" s="213" t="s">
        <v>124</v>
      </c>
      <c r="BK319" s="215">
        <f>SUM(BK320:BK327)</f>
        <v>0</v>
      </c>
    </row>
    <row r="320" s="1" customFormat="1" ht="36" customHeight="1">
      <c r="B320" s="36"/>
      <c r="C320" s="218" t="s">
        <v>549</v>
      </c>
      <c r="D320" s="218" t="s">
        <v>126</v>
      </c>
      <c r="E320" s="219" t="s">
        <v>550</v>
      </c>
      <c r="F320" s="220" t="s">
        <v>551</v>
      </c>
      <c r="G320" s="221" t="s">
        <v>552</v>
      </c>
      <c r="H320" s="222">
        <v>68.420000000000002</v>
      </c>
      <c r="I320" s="223"/>
      <c r="J320" s="224">
        <f>ROUND(I320*H320,2)</f>
        <v>0</v>
      </c>
      <c r="K320" s="220" t="s">
        <v>1</v>
      </c>
      <c r="L320" s="41"/>
      <c r="M320" s="225" t="s">
        <v>1</v>
      </c>
      <c r="N320" s="226" t="s">
        <v>38</v>
      </c>
      <c r="O320" s="84"/>
      <c r="P320" s="227">
        <f>O320*H320</f>
        <v>0</v>
      </c>
      <c r="Q320" s="227">
        <v>0</v>
      </c>
      <c r="R320" s="227">
        <f>Q320*H320</f>
        <v>0</v>
      </c>
      <c r="S320" s="227">
        <v>0</v>
      </c>
      <c r="T320" s="228">
        <f>S320*H320</f>
        <v>0</v>
      </c>
      <c r="AR320" s="229" t="s">
        <v>207</v>
      </c>
      <c r="AT320" s="229" t="s">
        <v>126</v>
      </c>
      <c r="AU320" s="229" t="s">
        <v>83</v>
      </c>
      <c r="AY320" s="15" t="s">
        <v>124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5" t="s">
        <v>81</v>
      </c>
      <c r="BK320" s="230">
        <f>ROUND(I320*H320,2)</f>
        <v>0</v>
      </c>
      <c r="BL320" s="15" t="s">
        <v>207</v>
      </c>
      <c r="BM320" s="229" t="s">
        <v>553</v>
      </c>
    </row>
    <row r="321" s="1" customFormat="1" ht="24" customHeight="1">
      <c r="B321" s="36"/>
      <c r="C321" s="218" t="s">
        <v>554</v>
      </c>
      <c r="D321" s="218" t="s">
        <v>126</v>
      </c>
      <c r="E321" s="219" t="s">
        <v>555</v>
      </c>
      <c r="F321" s="220" t="s">
        <v>556</v>
      </c>
      <c r="G321" s="221" t="s">
        <v>165</v>
      </c>
      <c r="H321" s="222">
        <v>15.5</v>
      </c>
      <c r="I321" s="223"/>
      <c r="J321" s="224">
        <f>ROUND(I321*H321,2)</f>
        <v>0</v>
      </c>
      <c r="K321" s="220" t="s">
        <v>130</v>
      </c>
      <c r="L321" s="41"/>
      <c r="M321" s="225" t="s">
        <v>1</v>
      </c>
      <c r="N321" s="226" t="s">
        <v>38</v>
      </c>
      <c r="O321" s="84"/>
      <c r="P321" s="227">
        <f>O321*H321</f>
        <v>0</v>
      </c>
      <c r="Q321" s="227">
        <v>0</v>
      </c>
      <c r="R321" s="227">
        <f>Q321*H321</f>
        <v>0</v>
      </c>
      <c r="S321" s="227">
        <v>0</v>
      </c>
      <c r="T321" s="228">
        <f>S321*H321</f>
        <v>0</v>
      </c>
      <c r="AR321" s="229" t="s">
        <v>131</v>
      </c>
      <c r="AT321" s="229" t="s">
        <v>126</v>
      </c>
      <c r="AU321" s="229" t="s">
        <v>83</v>
      </c>
      <c r="AY321" s="15" t="s">
        <v>124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5" t="s">
        <v>81</v>
      </c>
      <c r="BK321" s="230">
        <f>ROUND(I321*H321,2)</f>
        <v>0</v>
      </c>
      <c r="BL321" s="15" t="s">
        <v>131</v>
      </c>
      <c r="BM321" s="229" t="s">
        <v>557</v>
      </c>
    </row>
    <row r="322" s="12" customFormat="1">
      <c r="B322" s="231"/>
      <c r="C322" s="232"/>
      <c r="D322" s="233" t="s">
        <v>133</v>
      </c>
      <c r="E322" s="234" t="s">
        <v>1</v>
      </c>
      <c r="F322" s="235" t="s">
        <v>558</v>
      </c>
      <c r="G322" s="232"/>
      <c r="H322" s="236">
        <v>15.5</v>
      </c>
      <c r="I322" s="237"/>
      <c r="J322" s="232"/>
      <c r="K322" s="232"/>
      <c r="L322" s="238"/>
      <c r="M322" s="239"/>
      <c r="N322" s="240"/>
      <c r="O322" s="240"/>
      <c r="P322" s="240"/>
      <c r="Q322" s="240"/>
      <c r="R322" s="240"/>
      <c r="S322" s="240"/>
      <c r="T322" s="241"/>
      <c r="AT322" s="242" t="s">
        <v>133</v>
      </c>
      <c r="AU322" s="242" t="s">
        <v>83</v>
      </c>
      <c r="AV322" s="12" t="s">
        <v>83</v>
      </c>
      <c r="AW322" s="12" t="s">
        <v>30</v>
      </c>
      <c r="AX322" s="12" t="s">
        <v>81</v>
      </c>
      <c r="AY322" s="242" t="s">
        <v>124</v>
      </c>
    </row>
    <row r="323" s="1" customFormat="1" ht="24" customHeight="1">
      <c r="B323" s="36"/>
      <c r="C323" s="254" t="s">
        <v>559</v>
      </c>
      <c r="D323" s="254" t="s">
        <v>231</v>
      </c>
      <c r="E323" s="255" t="s">
        <v>560</v>
      </c>
      <c r="F323" s="256" t="s">
        <v>561</v>
      </c>
      <c r="G323" s="257" t="s">
        <v>248</v>
      </c>
      <c r="H323" s="258">
        <v>216.792</v>
      </c>
      <c r="I323" s="259"/>
      <c r="J323" s="260">
        <f>ROUND(I323*H323,2)</f>
        <v>0</v>
      </c>
      <c r="K323" s="256" t="s">
        <v>1</v>
      </c>
      <c r="L323" s="261"/>
      <c r="M323" s="262" t="s">
        <v>1</v>
      </c>
      <c r="N323" s="263" t="s">
        <v>38</v>
      </c>
      <c r="O323" s="84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AR323" s="229" t="s">
        <v>168</v>
      </c>
      <c r="AT323" s="229" t="s">
        <v>231</v>
      </c>
      <c r="AU323" s="229" t="s">
        <v>83</v>
      </c>
      <c r="AY323" s="15" t="s">
        <v>124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5" t="s">
        <v>81</v>
      </c>
      <c r="BK323" s="230">
        <f>ROUND(I323*H323,2)</f>
        <v>0</v>
      </c>
      <c r="BL323" s="15" t="s">
        <v>131</v>
      </c>
      <c r="BM323" s="229" t="s">
        <v>562</v>
      </c>
    </row>
    <row r="324" s="12" customFormat="1">
      <c r="B324" s="231"/>
      <c r="C324" s="232"/>
      <c r="D324" s="233" t="s">
        <v>133</v>
      </c>
      <c r="E324" s="234" t="s">
        <v>1</v>
      </c>
      <c r="F324" s="235" t="s">
        <v>563</v>
      </c>
      <c r="G324" s="232"/>
      <c r="H324" s="236">
        <v>30.649999999999999</v>
      </c>
      <c r="I324" s="237"/>
      <c r="J324" s="232"/>
      <c r="K324" s="232"/>
      <c r="L324" s="238"/>
      <c r="M324" s="239"/>
      <c r="N324" s="240"/>
      <c r="O324" s="240"/>
      <c r="P324" s="240"/>
      <c r="Q324" s="240"/>
      <c r="R324" s="240"/>
      <c r="S324" s="240"/>
      <c r="T324" s="241"/>
      <c r="AT324" s="242" t="s">
        <v>133</v>
      </c>
      <c r="AU324" s="242" t="s">
        <v>83</v>
      </c>
      <c r="AV324" s="12" t="s">
        <v>83</v>
      </c>
      <c r="AW324" s="12" t="s">
        <v>30</v>
      </c>
      <c r="AX324" s="12" t="s">
        <v>73</v>
      </c>
      <c r="AY324" s="242" t="s">
        <v>124</v>
      </c>
    </row>
    <row r="325" s="12" customFormat="1">
      <c r="B325" s="231"/>
      <c r="C325" s="232"/>
      <c r="D325" s="233" t="s">
        <v>133</v>
      </c>
      <c r="E325" s="234" t="s">
        <v>1</v>
      </c>
      <c r="F325" s="235" t="s">
        <v>564</v>
      </c>
      <c r="G325" s="232"/>
      <c r="H325" s="236">
        <v>176.06999999999999</v>
      </c>
      <c r="I325" s="237"/>
      <c r="J325" s="232"/>
      <c r="K325" s="232"/>
      <c r="L325" s="238"/>
      <c r="M325" s="239"/>
      <c r="N325" s="240"/>
      <c r="O325" s="240"/>
      <c r="P325" s="240"/>
      <c r="Q325" s="240"/>
      <c r="R325" s="240"/>
      <c r="S325" s="240"/>
      <c r="T325" s="241"/>
      <c r="AT325" s="242" t="s">
        <v>133</v>
      </c>
      <c r="AU325" s="242" t="s">
        <v>83</v>
      </c>
      <c r="AV325" s="12" t="s">
        <v>83</v>
      </c>
      <c r="AW325" s="12" t="s">
        <v>30</v>
      </c>
      <c r="AX325" s="12" t="s">
        <v>73</v>
      </c>
      <c r="AY325" s="242" t="s">
        <v>124</v>
      </c>
    </row>
    <row r="326" s="12" customFormat="1">
      <c r="B326" s="231"/>
      <c r="C326" s="232"/>
      <c r="D326" s="233" t="s">
        <v>133</v>
      </c>
      <c r="E326" s="234" t="s">
        <v>1</v>
      </c>
      <c r="F326" s="235" t="s">
        <v>565</v>
      </c>
      <c r="G326" s="232"/>
      <c r="H326" s="236">
        <v>10.071999999999999</v>
      </c>
      <c r="I326" s="237"/>
      <c r="J326" s="232"/>
      <c r="K326" s="232"/>
      <c r="L326" s="238"/>
      <c r="M326" s="239"/>
      <c r="N326" s="240"/>
      <c r="O326" s="240"/>
      <c r="P326" s="240"/>
      <c r="Q326" s="240"/>
      <c r="R326" s="240"/>
      <c r="S326" s="240"/>
      <c r="T326" s="241"/>
      <c r="AT326" s="242" t="s">
        <v>133</v>
      </c>
      <c r="AU326" s="242" t="s">
        <v>83</v>
      </c>
      <c r="AV326" s="12" t="s">
        <v>83</v>
      </c>
      <c r="AW326" s="12" t="s">
        <v>30</v>
      </c>
      <c r="AX326" s="12" t="s">
        <v>73</v>
      </c>
      <c r="AY326" s="242" t="s">
        <v>124</v>
      </c>
    </row>
    <row r="327" s="13" customFormat="1">
      <c r="B327" s="243"/>
      <c r="C327" s="244"/>
      <c r="D327" s="233" t="s">
        <v>133</v>
      </c>
      <c r="E327" s="245" t="s">
        <v>1</v>
      </c>
      <c r="F327" s="246" t="s">
        <v>140</v>
      </c>
      <c r="G327" s="244"/>
      <c r="H327" s="247">
        <v>216.792</v>
      </c>
      <c r="I327" s="248"/>
      <c r="J327" s="244"/>
      <c r="K327" s="244"/>
      <c r="L327" s="249"/>
      <c r="M327" s="250"/>
      <c r="N327" s="251"/>
      <c r="O327" s="251"/>
      <c r="P327" s="251"/>
      <c r="Q327" s="251"/>
      <c r="R327" s="251"/>
      <c r="S327" s="251"/>
      <c r="T327" s="252"/>
      <c r="AT327" s="253" t="s">
        <v>133</v>
      </c>
      <c r="AU327" s="253" t="s">
        <v>83</v>
      </c>
      <c r="AV327" s="13" t="s">
        <v>131</v>
      </c>
      <c r="AW327" s="13" t="s">
        <v>30</v>
      </c>
      <c r="AX327" s="13" t="s">
        <v>81</v>
      </c>
      <c r="AY327" s="253" t="s">
        <v>124</v>
      </c>
    </row>
    <row r="328" s="11" customFormat="1" ht="25.92" customHeight="1">
      <c r="B328" s="202"/>
      <c r="C328" s="203"/>
      <c r="D328" s="204" t="s">
        <v>72</v>
      </c>
      <c r="E328" s="205" t="s">
        <v>231</v>
      </c>
      <c r="F328" s="205" t="s">
        <v>566</v>
      </c>
      <c r="G328" s="203"/>
      <c r="H328" s="203"/>
      <c r="I328" s="206"/>
      <c r="J328" s="207">
        <f>BK328</f>
        <v>0</v>
      </c>
      <c r="K328" s="203"/>
      <c r="L328" s="208"/>
      <c r="M328" s="209"/>
      <c r="N328" s="210"/>
      <c r="O328" s="210"/>
      <c r="P328" s="211">
        <f>P329</f>
        <v>0</v>
      </c>
      <c r="Q328" s="210"/>
      <c r="R328" s="211">
        <f>R329</f>
        <v>0.081299999999999997</v>
      </c>
      <c r="S328" s="210"/>
      <c r="T328" s="212">
        <f>T329</f>
        <v>0</v>
      </c>
      <c r="AR328" s="213" t="s">
        <v>141</v>
      </c>
      <c r="AT328" s="214" t="s">
        <v>72</v>
      </c>
      <c r="AU328" s="214" t="s">
        <v>73</v>
      </c>
      <c r="AY328" s="213" t="s">
        <v>124</v>
      </c>
      <c r="BK328" s="215">
        <f>BK329</f>
        <v>0</v>
      </c>
    </row>
    <row r="329" s="11" customFormat="1" ht="22.8" customHeight="1">
      <c r="B329" s="202"/>
      <c r="C329" s="203"/>
      <c r="D329" s="204" t="s">
        <v>72</v>
      </c>
      <c r="E329" s="216" t="s">
        <v>567</v>
      </c>
      <c r="F329" s="216" t="s">
        <v>568</v>
      </c>
      <c r="G329" s="203"/>
      <c r="H329" s="203"/>
      <c r="I329" s="206"/>
      <c r="J329" s="217">
        <f>BK329</f>
        <v>0</v>
      </c>
      <c r="K329" s="203"/>
      <c r="L329" s="208"/>
      <c r="M329" s="209"/>
      <c r="N329" s="210"/>
      <c r="O329" s="210"/>
      <c r="P329" s="211">
        <f>SUM(P330:P339)</f>
        <v>0</v>
      </c>
      <c r="Q329" s="210"/>
      <c r="R329" s="211">
        <f>SUM(R330:R339)</f>
        <v>0.081299999999999997</v>
      </c>
      <c r="S329" s="210"/>
      <c r="T329" s="212">
        <f>SUM(T330:T339)</f>
        <v>0</v>
      </c>
      <c r="AR329" s="213" t="s">
        <v>141</v>
      </c>
      <c r="AT329" s="214" t="s">
        <v>72</v>
      </c>
      <c r="AU329" s="214" t="s">
        <v>81</v>
      </c>
      <c r="AY329" s="213" t="s">
        <v>124</v>
      </c>
      <c r="BK329" s="215">
        <f>SUM(BK330:BK339)</f>
        <v>0</v>
      </c>
    </row>
    <row r="330" s="1" customFormat="1" ht="36" customHeight="1">
      <c r="B330" s="36"/>
      <c r="C330" s="218" t="s">
        <v>569</v>
      </c>
      <c r="D330" s="218" t="s">
        <v>126</v>
      </c>
      <c r="E330" s="219" t="s">
        <v>570</v>
      </c>
      <c r="F330" s="220" t="s">
        <v>571</v>
      </c>
      <c r="G330" s="221" t="s">
        <v>165</v>
      </c>
      <c r="H330" s="222">
        <v>70</v>
      </c>
      <c r="I330" s="223"/>
      <c r="J330" s="224">
        <f>ROUND(I330*H330,2)</f>
        <v>0</v>
      </c>
      <c r="K330" s="220" t="s">
        <v>130</v>
      </c>
      <c r="L330" s="41"/>
      <c r="M330" s="225" t="s">
        <v>1</v>
      </c>
      <c r="N330" s="226" t="s">
        <v>38</v>
      </c>
      <c r="O330" s="84"/>
      <c r="P330" s="227">
        <f>O330*H330</f>
        <v>0</v>
      </c>
      <c r="Q330" s="227">
        <v>0</v>
      </c>
      <c r="R330" s="227">
        <f>Q330*H330</f>
        <v>0</v>
      </c>
      <c r="S330" s="227">
        <v>0</v>
      </c>
      <c r="T330" s="228">
        <f>S330*H330</f>
        <v>0</v>
      </c>
      <c r="AR330" s="229" t="s">
        <v>451</v>
      </c>
      <c r="AT330" s="229" t="s">
        <v>126</v>
      </c>
      <c r="AU330" s="229" t="s">
        <v>83</v>
      </c>
      <c r="AY330" s="15" t="s">
        <v>124</v>
      </c>
      <c r="BE330" s="230">
        <f>IF(N330="základní",J330,0)</f>
        <v>0</v>
      </c>
      <c r="BF330" s="230">
        <f>IF(N330="snížená",J330,0)</f>
        <v>0</v>
      </c>
      <c r="BG330" s="230">
        <f>IF(N330="zákl. přenesená",J330,0)</f>
        <v>0</v>
      </c>
      <c r="BH330" s="230">
        <f>IF(N330="sníž. přenesená",J330,0)</f>
        <v>0</v>
      </c>
      <c r="BI330" s="230">
        <f>IF(N330="nulová",J330,0)</f>
        <v>0</v>
      </c>
      <c r="BJ330" s="15" t="s">
        <v>81</v>
      </c>
      <c r="BK330" s="230">
        <f>ROUND(I330*H330,2)</f>
        <v>0</v>
      </c>
      <c r="BL330" s="15" t="s">
        <v>451</v>
      </c>
      <c r="BM330" s="229" t="s">
        <v>572</v>
      </c>
    </row>
    <row r="331" s="1" customFormat="1" ht="16.5" customHeight="1">
      <c r="B331" s="36"/>
      <c r="C331" s="254" t="s">
        <v>573</v>
      </c>
      <c r="D331" s="254" t="s">
        <v>231</v>
      </c>
      <c r="E331" s="255" t="s">
        <v>574</v>
      </c>
      <c r="F331" s="256" t="s">
        <v>575</v>
      </c>
      <c r="G331" s="257" t="s">
        <v>248</v>
      </c>
      <c r="H331" s="258">
        <v>66.5</v>
      </c>
      <c r="I331" s="259"/>
      <c r="J331" s="260">
        <f>ROUND(I331*H331,2)</f>
        <v>0</v>
      </c>
      <c r="K331" s="256" t="s">
        <v>130</v>
      </c>
      <c r="L331" s="261"/>
      <c r="M331" s="262" t="s">
        <v>1</v>
      </c>
      <c r="N331" s="263" t="s">
        <v>38</v>
      </c>
      <c r="O331" s="84"/>
      <c r="P331" s="227">
        <f>O331*H331</f>
        <v>0</v>
      </c>
      <c r="Q331" s="227">
        <v>0.001</v>
      </c>
      <c r="R331" s="227">
        <f>Q331*H331</f>
        <v>0.066500000000000004</v>
      </c>
      <c r="S331" s="227">
        <v>0</v>
      </c>
      <c r="T331" s="228">
        <f>S331*H331</f>
        <v>0</v>
      </c>
      <c r="AR331" s="229" t="s">
        <v>576</v>
      </c>
      <c r="AT331" s="229" t="s">
        <v>231</v>
      </c>
      <c r="AU331" s="229" t="s">
        <v>83</v>
      </c>
      <c r="AY331" s="15" t="s">
        <v>124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5" t="s">
        <v>81</v>
      </c>
      <c r="BK331" s="230">
        <f>ROUND(I331*H331,2)</f>
        <v>0</v>
      </c>
      <c r="BL331" s="15" t="s">
        <v>576</v>
      </c>
      <c r="BM331" s="229" t="s">
        <v>577</v>
      </c>
    </row>
    <row r="332" s="12" customFormat="1">
      <c r="B332" s="231"/>
      <c r="C332" s="232"/>
      <c r="D332" s="233" t="s">
        <v>133</v>
      </c>
      <c r="E332" s="232"/>
      <c r="F332" s="235" t="s">
        <v>578</v>
      </c>
      <c r="G332" s="232"/>
      <c r="H332" s="236">
        <v>66.5</v>
      </c>
      <c r="I332" s="237"/>
      <c r="J332" s="232"/>
      <c r="K332" s="232"/>
      <c r="L332" s="238"/>
      <c r="M332" s="239"/>
      <c r="N332" s="240"/>
      <c r="O332" s="240"/>
      <c r="P332" s="240"/>
      <c r="Q332" s="240"/>
      <c r="R332" s="240"/>
      <c r="S332" s="240"/>
      <c r="T332" s="241"/>
      <c r="AT332" s="242" t="s">
        <v>133</v>
      </c>
      <c r="AU332" s="242" t="s">
        <v>83</v>
      </c>
      <c r="AV332" s="12" t="s">
        <v>83</v>
      </c>
      <c r="AW332" s="12" t="s">
        <v>4</v>
      </c>
      <c r="AX332" s="12" t="s">
        <v>81</v>
      </c>
      <c r="AY332" s="242" t="s">
        <v>124</v>
      </c>
    </row>
    <row r="333" s="1" customFormat="1" ht="24" customHeight="1">
      <c r="B333" s="36"/>
      <c r="C333" s="218" t="s">
        <v>579</v>
      </c>
      <c r="D333" s="218" t="s">
        <v>126</v>
      </c>
      <c r="E333" s="219" t="s">
        <v>580</v>
      </c>
      <c r="F333" s="220" t="s">
        <v>581</v>
      </c>
      <c r="G333" s="221" t="s">
        <v>165</v>
      </c>
      <c r="H333" s="222">
        <v>20</v>
      </c>
      <c r="I333" s="223"/>
      <c r="J333" s="224">
        <f>ROUND(I333*H333,2)</f>
        <v>0</v>
      </c>
      <c r="K333" s="220" t="s">
        <v>130</v>
      </c>
      <c r="L333" s="41"/>
      <c r="M333" s="225" t="s">
        <v>1</v>
      </c>
      <c r="N333" s="226" t="s">
        <v>38</v>
      </c>
      <c r="O333" s="84"/>
      <c r="P333" s="227">
        <f>O333*H333</f>
        <v>0</v>
      </c>
      <c r="Q333" s="227">
        <v>0</v>
      </c>
      <c r="R333" s="227">
        <f>Q333*H333</f>
        <v>0</v>
      </c>
      <c r="S333" s="227">
        <v>0</v>
      </c>
      <c r="T333" s="228">
        <f>S333*H333</f>
        <v>0</v>
      </c>
      <c r="AR333" s="229" t="s">
        <v>451</v>
      </c>
      <c r="AT333" s="229" t="s">
        <v>126</v>
      </c>
      <c r="AU333" s="229" t="s">
        <v>83</v>
      </c>
      <c r="AY333" s="15" t="s">
        <v>124</v>
      </c>
      <c r="BE333" s="230">
        <f>IF(N333="základní",J333,0)</f>
        <v>0</v>
      </c>
      <c r="BF333" s="230">
        <f>IF(N333="snížená",J333,0)</f>
        <v>0</v>
      </c>
      <c r="BG333" s="230">
        <f>IF(N333="zákl. přenesená",J333,0)</f>
        <v>0</v>
      </c>
      <c r="BH333" s="230">
        <f>IF(N333="sníž. přenesená",J333,0)</f>
        <v>0</v>
      </c>
      <c r="BI333" s="230">
        <f>IF(N333="nulová",J333,0)</f>
        <v>0</v>
      </c>
      <c r="BJ333" s="15" t="s">
        <v>81</v>
      </c>
      <c r="BK333" s="230">
        <f>ROUND(I333*H333,2)</f>
        <v>0</v>
      </c>
      <c r="BL333" s="15" t="s">
        <v>451</v>
      </c>
      <c r="BM333" s="229" t="s">
        <v>582</v>
      </c>
    </row>
    <row r="334" s="1" customFormat="1" ht="16.5" customHeight="1">
      <c r="B334" s="36"/>
      <c r="C334" s="254" t="s">
        <v>583</v>
      </c>
      <c r="D334" s="254" t="s">
        <v>231</v>
      </c>
      <c r="E334" s="255" t="s">
        <v>584</v>
      </c>
      <c r="F334" s="256" t="s">
        <v>585</v>
      </c>
      <c r="G334" s="257" t="s">
        <v>248</v>
      </c>
      <c r="H334" s="258">
        <v>12.4</v>
      </c>
      <c r="I334" s="259"/>
      <c r="J334" s="260">
        <f>ROUND(I334*H334,2)</f>
        <v>0</v>
      </c>
      <c r="K334" s="256" t="s">
        <v>130</v>
      </c>
      <c r="L334" s="261"/>
      <c r="M334" s="262" t="s">
        <v>1</v>
      </c>
      <c r="N334" s="263" t="s">
        <v>38</v>
      </c>
      <c r="O334" s="84"/>
      <c r="P334" s="227">
        <f>O334*H334</f>
        <v>0</v>
      </c>
      <c r="Q334" s="227">
        <v>0.001</v>
      </c>
      <c r="R334" s="227">
        <f>Q334*H334</f>
        <v>0.012400000000000001</v>
      </c>
      <c r="S334" s="227">
        <v>0</v>
      </c>
      <c r="T334" s="228">
        <f>S334*H334</f>
        <v>0</v>
      </c>
      <c r="AR334" s="229" t="s">
        <v>576</v>
      </c>
      <c r="AT334" s="229" t="s">
        <v>231</v>
      </c>
      <c r="AU334" s="229" t="s">
        <v>83</v>
      </c>
      <c r="AY334" s="15" t="s">
        <v>124</v>
      </c>
      <c r="BE334" s="230">
        <f>IF(N334="základní",J334,0)</f>
        <v>0</v>
      </c>
      <c r="BF334" s="230">
        <f>IF(N334="snížená",J334,0)</f>
        <v>0</v>
      </c>
      <c r="BG334" s="230">
        <f>IF(N334="zákl. přenesená",J334,0)</f>
        <v>0</v>
      </c>
      <c r="BH334" s="230">
        <f>IF(N334="sníž. přenesená",J334,0)</f>
        <v>0</v>
      </c>
      <c r="BI334" s="230">
        <f>IF(N334="nulová",J334,0)</f>
        <v>0</v>
      </c>
      <c r="BJ334" s="15" t="s">
        <v>81</v>
      </c>
      <c r="BK334" s="230">
        <f>ROUND(I334*H334,2)</f>
        <v>0</v>
      </c>
      <c r="BL334" s="15" t="s">
        <v>576</v>
      </c>
      <c r="BM334" s="229" t="s">
        <v>586</v>
      </c>
    </row>
    <row r="335" s="12" customFormat="1">
      <c r="B335" s="231"/>
      <c r="C335" s="232"/>
      <c r="D335" s="233" t="s">
        <v>133</v>
      </c>
      <c r="E335" s="232"/>
      <c r="F335" s="235" t="s">
        <v>587</v>
      </c>
      <c r="G335" s="232"/>
      <c r="H335" s="236">
        <v>12.4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AT335" s="242" t="s">
        <v>133</v>
      </c>
      <c r="AU335" s="242" t="s">
        <v>83</v>
      </c>
      <c r="AV335" s="12" t="s">
        <v>83</v>
      </c>
      <c r="AW335" s="12" t="s">
        <v>4</v>
      </c>
      <c r="AX335" s="12" t="s">
        <v>81</v>
      </c>
      <c r="AY335" s="242" t="s">
        <v>124</v>
      </c>
    </row>
    <row r="336" s="1" customFormat="1" ht="16.5" customHeight="1">
      <c r="B336" s="36"/>
      <c r="C336" s="218" t="s">
        <v>588</v>
      </c>
      <c r="D336" s="218" t="s">
        <v>126</v>
      </c>
      <c r="E336" s="219" t="s">
        <v>589</v>
      </c>
      <c r="F336" s="220" t="s">
        <v>590</v>
      </c>
      <c r="G336" s="221" t="s">
        <v>296</v>
      </c>
      <c r="H336" s="222">
        <v>20</v>
      </c>
      <c r="I336" s="223"/>
      <c r="J336" s="224">
        <f>ROUND(I336*H336,2)</f>
        <v>0</v>
      </c>
      <c r="K336" s="220" t="s">
        <v>130</v>
      </c>
      <c r="L336" s="41"/>
      <c r="M336" s="225" t="s">
        <v>1</v>
      </c>
      <c r="N336" s="226" t="s">
        <v>38</v>
      </c>
      <c r="O336" s="84"/>
      <c r="P336" s="227">
        <f>O336*H336</f>
        <v>0</v>
      </c>
      <c r="Q336" s="227">
        <v>0</v>
      </c>
      <c r="R336" s="227">
        <f>Q336*H336</f>
        <v>0</v>
      </c>
      <c r="S336" s="227">
        <v>0</v>
      </c>
      <c r="T336" s="228">
        <f>S336*H336</f>
        <v>0</v>
      </c>
      <c r="AR336" s="229" t="s">
        <v>451</v>
      </c>
      <c r="AT336" s="229" t="s">
        <v>126</v>
      </c>
      <c r="AU336" s="229" t="s">
        <v>83</v>
      </c>
      <c r="AY336" s="15" t="s">
        <v>124</v>
      </c>
      <c r="BE336" s="230">
        <f>IF(N336="základní",J336,0)</f>
        <v>0</v>
      </c>
      <c r="BF336" s="230">
        <f>IF(N336="snížená",J336,0)</f>
        <v>0</v>
      </c>
      <c r="BG336" s="230">
        <f>IF(N336="zákl. přenesená",J336,0)</f>
        <v>0</v>
      </c>
      <c r="BH336" s="230">
        <f>IF(N336="sníž. přenesená",J336,0)</f>
        <v>0</v>
      </c>
      <c r="BI336" s="230">
        <f>IF(N336="nulová",J336,0)</f>
        <v>0</v>
      </c>
      <c r="BJ336" s="15" t="s">
        <v>81</v>
      </c>
      <c r="BK336" s="230">
        <f>ROUND(I336*H336,2)</f>
        <v>0</v>
      </c>
      <c r="BL336" s="15" t="s">
        <v>451</v>
      </c>
      <c r="BM336" s="229" t="s">
        <v>591</v>
      </c>
    </row>
    <row r="337" s="1" customFormat="1" ht="16.5" customHeight="1">
      <c r="B337" s="36"/>
      <c r="C337" s="254" t="s">
        <v>592</v>
      </c>
      <c r="D337" s="254" t="s">
        <v>231</v>
      </c>
      <c r="E337" s="255" t="s">
        <v>593</v>
      </c>
      <c r="F337" s="256" t="s">
        <v>594</v>
      </c>
      <c r="G337" s="257" t="s">
        <v>296</v>
      </c>
      <c r="H337" s="258">
        <v>20</v>
      </c>
      <c r="I337" s="259"/>
      <c r="J337" s="260">
        <f>ROUND(I337*H337,2)</f>
        <v>0</v>
      </c>
      <c r="K337" s="256" t="s">
        <v>130</v>
      </c>
      <c r="L337" s="261"/>
      <c r="M337" s="262" t="s">
        <v>1</v>
      </c>
      <c r="N337" s="263" t="s">
        <v>38</v>
      </c>
      <c r="O337" s="84"/>
      <c r="P337" s="227">
        <f>O337*H337</f>
        <v>0</v>
      </c>
      <c r="Q337" s="227">
        <v>0.00012</v>
      </c>
      <c r="R337" s="227">
        <f>Q337*H337</f>
        <v>0.0024000000000000002</v>
      </c>
      <c r="S337" s="227">
        <v>0</v>
      </c>
      <c r="T337" s="228">
        <f>S337*H337</f>
        <v>0</v>
      </c>
      <c r="AR337" s="229" t="s">
        <v>576</v>
      </c>
      <c r="AT337" s="229" t="s">
        <v>231</v>
      </c>
      <c r="AU337" s="229" t="s">
        <v>83</v>
      </c>
      <c r="AY337" s="15" t="s">
        <v>124</v>
      </c>
      <c r="BE337" s="230">
        <f>IF(N337="základní",J337,0)</f>
        <v>0</v>
      </c>
      <c r="BF337" s="230">
        <f>IF(N337="snížená",J337,0)</f>
        <v>0</v>
      </c>
      <c r="BG337" s="230">
        <f>IF(N337="zákl. přenesená",J337,0)</f>
        <v>0</v>
      </c>
      <c r="BH337" s="230">
        <f>IF(N337="sníž. přenesená",J337,0)</f>
        <v>0</v>
      </c>
      <c r="BI337" s="230">
        <f>IF(N337="nulová",J337,0)</f>
        <v>0</v>
      </c>
      <c r="BJ337" s="15" t="s">
        <v>81</v>
      </c>
      <c r="BK337" s="230">
        <f>ROUND(I337*H337,2)</f>
        <v>0</v>
      </c>
      <c r="BL337" s="15" t="s">
        <v>576</v>
      </c>
      <c r="BM337" s="229" t="s">
        <v>595</v>
      </c>
    </row>
    <row r="338" s="1" customFormat="1" ht="16.5" customHeight="1">
      <c r="B338" s="36"/>
      <c r="C338" s="218" t="s">
        <v>596</v>
      </c>
      <c r="D338" s="218" t="s">
        <v>126</v>
      </c>
      <c r="E338" s="219" t="s">
        <v>597</v>
      </c>
      <c r="F338" s="220" t="s">
        <v>598</v>
      </c>
      <c r="G338" s="221" t="s">
        <v>296</v>
      </c>
      <c r="H338" s="222">
        <v>2</v>
      </c>
      <c r="I338" s="223"/>
      <c r="J338" s="224">
        <f>ROUND(I338*H338,2)</f>
        <v>0</v>
      </c>
      <c r="K338" s="220" t="s">
        <v>130</v>
      </c>
      <c r="L338" s="41"/>
      <c r="M338" s="225" t="s">
        <v>1</v>
      </c>
      <c r="N338" s="226" t="s">
        <v>38</v>
      </c>
      <c r="O338" s="84"/>
      <c r="P338" s="227">
        <f>O338*H338</f>
        <v>0</v>
      </c>
      <c r="Q338" s="227">
        <v>0</v>
      </c>
      <c r="R338" s="227">
        <f>Q338*H338</f>
        <v>0</v>
      </c>
      <c r="S338" s="227">
        <v>0</v>
      </c>
      <c r="T338" s="228">
        <f>S338*H338</f>
        <v>0</v>
      </c>
      <c r="AR338" s="229" t="s">
        <v>451</v>
      </c>
      <c r="AT338" s="229" t="s">
        <v>126</v>
      </c>
      <c r="AU338" s="229" t="s">
        <v>83</v>
      </c>
      <c r="AY338" s="15" t="s">
        <v>124</v>
      </c>
      <c r="BE338" s="230">
        <f>IF(N338="základní",J338,0)</f>
        <v>0</v>
      </c>
      <c r="BF338" s="230">
        <f>IF(N338="snížená",J338,0)</f>
        <v>0</v>
      </c>
      <c r="BG338" s="230">
        <f>IF(N338="zákl. přenesená",J338,0)</f>
        <v>0</v>
      </c>
      <c r="BH338" s="230">
        <f>IF(N338="sníž. přenesená",J338,0)</f>
        <v>0</v>
      </c>
      <c r="BI338" s="230">
        <f>IF(N338="nulová",J338,0)</f>
        <v>0</v>
      </c>
      <c r="BJ338" s="15" t="s">
        <v>81</v>
      </c>
      <c r="BK338" s="230">
        <f>ROUND(I338*H338,2)</f>
        <v>0</v>
      </c>
      <c r="BL338" s="15" t="s">
        <v>451</v>
      </c>
      <c r="BM338" s="229" t="s">
        <v>599</v>
      </c>
    </row>
    <row r="339" s="1" customFormat="1" ht="16.5" customHeight="1">
      <c r="B339" s="36"/>
      <c r="C339" s="254" t="s">
        <v>600</v>
      </c>
      <c r="D339" s="254" t="s">
        <v>231</v>
      </c>
      <c r="E339" s="255" t="s">
        <v>601</v>
      </c>
      <c r="F339" s="256" t="s">
        <v>602</v>
      </c>
      <c r="G339" s="257" t="s">
        <v>296</v>
      </c>
      <c r="H339" s="258">
        <v>2</v>
      </c>
      <c r="I339" s="259"/>
      <c r="J339" s="260">
        <f>ROUND(I339*H339,2)</f>
        <v>0</v>
      </c>
      <c r="K339" s="256" t="s">
        <v>130</v>
      </c>
      <c r="L339" s="261"/>
      <c r="M339" s="262" t="s">
        <v>1</v>
      </c>
      <c r="N339" s="263" t="s">
        <v>38</v>
      </c>
      <c r="O339" s="84"/>
      <c r="P339" s="227">
        <f>O339*H339</f>
        <v>0</v>
      </c>
      <c r="Q339" s="227">
        <v>0</v>
      </c>
      <c r="R339" s="227">
        <f>Q339*H339</f>
        <v>0</v>
      </c>
      <c r="S339" s="227">
        <v>0</v>
      </c>
      <c r="T339" s="228">
        <f>S339*H339</f>
        <v>0</v>
      </c>
      <c r="AR339" s="229" t="s">
        <v>576</v>
      </c>
      <c r="AT339" s="229" t="s">
        <v>231</v>
      </c>
      <c r="AU339" s="229" t="s">
        <v>83</v>
      </c>
      <c r="AY339" s="15" t="s">
        <v>124</v>
      </c>
      <c r="BE339" s="230">
        <f>IF(N339="základní",J339,0)</f>
        <v>0</v>
      </c>
      <c r="BF339" s="230">
        <f>IF(N339="snížená",J339,0)</f>
        <v>0</v>
      </c>
      <c r="BG339" s="230">
        <f>IF(N339="zákl. přenesená",J339,0)</f>
        <v>0</v>
      </c>
      <c r="BH339" s="230">
        <f>IF(N339="sníž. přenesená",J339,0)</f>
        <v>0</v>
      </c>
      <c r="BI339" s="230">
        <f>IF(N339="nulová",J339,0)</f>
        <v>0</v>
      </c>
      <c r="BJ339" s="15" t="s">
        <v>81</v>
      </c>
      <c r="BK339" s="230">
        <f>ROUND(I339*H339,2)</f>
        <v>0</v>
      </c>
      <c r="BL339" s="15" t="s">
        <v>576</v>
      </c>
      <c r="BM339" s="229" t="s">
        <v>603</v>
      </c>
    </row>
    <row r="340" s="11" customFormat="1" ht="25.92" customHeight="1">
      <c r="B340" s="202"/>
      <c r="C340" s="203"/>
      <c r="D340" s="204" t="s">
        <v>72</v>
      </c>
      <c r="E340" s="205" t="s">
        <v>604</v>
      </c>
      <c r="F340" s="205" t="s">
        <v>605</v>
      </c>
      <c r="G340" s="203"/>
      <c r="H340" s="203"/>
      <c r="I340" s="206"/>
      <c r="J340" s="207">
        <f>BK340</f>
        <v>0</v>
      </c>
      <c r="K340" s="203"/>
      <c r="L340" s="208"/>
      <c r="M340" s="209"/>
      <c r="N340" s="210"/>
      <c r="O340" s="210"/>
      <c r="P340" s="211">
        <f>P341</f>
        <v>0</v>
      </c>
      <c r="Q340" s="210"/>
      <c r="R340" s="211">
        <f>R341</f>
        <v>0</v>
      </c>
      <c r="S340" s="210"/>
      <c r="T340" s="212">
        <f>T341</f>
        <v>0</v>
      </c>
      <c r="AR340" s="213" t="s">
        <v>153</v>
      </c>
      <c r="AT340" s="214" t="s">
        <v>72</v>
      </c>
      <c r="AU340" s="214" t="s">
        <v>73</v>
      </c>
      <c r="AY340" s="213" t="s">
        <v>124</v>
      </c>
      <c r="BK340" s="215">
        <f>BK341</f>
        <v>0</v>
      </c>
    </row>
    <row r="341" s="11" customFormat="1" ht="22.8" customHeight="1">
      <c r="B341" s="202"/>
      <c r="C341" s="203"/>
      <c r="D341" s="204" t="s">
        <v>72</v>
      </c>
      <c r="E341" s="216" t="s">
        <v>606</v>
      </c>
      <c r="F341" s="216" t="s">
        <v>607</v>
      </c>
      <c r="G341" s="203"/>
      <c r="H341" s="203"/>
      <c r="I341" s="206"/>
      <c r="J341" s="217">
        <f>BK341</f>
        <v>0</v>
      </c>
      <c r="K341" s="203"/>
      <c r="L341" s="208"/>
      <c r="M341" s="209"/>
      <c r="N341" s="210"/>
      <c r="O341" s="210"/>
      <c r="P341" s="211">
        <f>P342</f>
        <v>0</v>
      </c>
      <c r="Q341" s="210"/>
      <c r="R341" s="211">
        <f>R342</f>
        <v>0</v>
      </c>
      <c r="S341" s="210"/>
      <c r="T341" s="212">
        <f>T342</f>
        <v>0</v>
      </c>
      <c r="AR341" s="213" t="s">
        <v>153</v>
      </c>
      <c r="AT341" s="214" t="s">
        <v>72</v>
      </c>
      <c r="AU341" s="214" t="s">
        <v>81</v>
      </c>
      <c r="AY341" s="213" t="s">
        <v>124</v>
      </c>
      <c r="BK341" s="215">
        <f>BK342</f>
        <v>0</v>
      </c>
    </row>
    <row r="342" s="1" customFormat="1" ht="16.5" customHeight="1">
      <c r="B342" s="36"/>
      <c r="C342" s="218" t="s">
        <v>608</v>
      </c>
      <c r="D342" s="218" t="s">
        <v>126</v>
      </c>
      <c r="E342" s="219" t="s">
        <v>609</v>
      </c>
      <c r="F342" s="220" t="s">
        <v>607</v>
      </c>
      <c r="G342" s="221" t="s">
        <v>259</v>
      </c>
      <c r="H342" s="222">
        <v>1</v>
      </c>
      <c r="I342" s="223"/>
      <c r="J342" s="224">
        <f>ROUND(I342*H342,2)</f>
        <v>0</v>
      </c>
      <c r="K342" s="220" t="s">
        <v>130</v>
      </c>
      <c r="L342" s="41"/>
      <c r="M342" s="265" t="s">
        <v>1</v>
      </c>
      <c r="N342" s="266" t="s">
        <v>38</v>
      </c>
      <c r="O342" s="267"/>
      <c r="P342" s="268">
        <f>O342*H342</f>
        <v>0</v>
      </c>
      <c r="Q342" s="268">
        <v>0</v>
      </c>
      <c r="R342" s="268">
        <f>Q342*H342</f>
        <v>0</v>
      </c>
      <c r="S342" s="268">
        <v>0</v>
      </c>
      <c r="T342" s="269">
        <f>S342*H342</f>
        <v>0</v>
      </c>
      <c r="AR342" s="229" t="s">
        <v>610</v>
      </c>
      <c r="AT342" s="229" t="s">
        <v>126</v>
      </c>
      <c r="AU342" s="229" t="s">
        <v>83</v>
      </c>
      <c r="AY342" s="15" t="s">
        <v>124</v>
      </c>
      <c r="BE342" s="230">
        <f>IF(N342="základní",J342,0)</f>
        <v>0</v>
      </c>
      <c r="BF342" s="230">
        <f>IF(N342="snížená",J342,0)</f>
        <v>0</v>
      </c>
      <c r="BG342" s="230">
        <f>IF(N342="zákl. přenesená",J342,0)</f>
        <v>0</v>
      </c>
      <c r="BH342" s="230">
        <f>IF(N342="sníž. přenesená",J342,0)</f>
        <v>0</v>
      </c>
      <c r="BI342" s="230">
        <f>IF(N342="nulová",J342,0)</f>
        <v>0</v>
      </c>
      <c r="BJ342" s="15" t="s">
        <v>81</v>
      </c>
      <c r="BK342" s="230">
        <f>ROUND(I342*H342,2)</f>
        <v>0</v>
      </c>
      <c r="BL342" s="15" t="s">
        <v>610</v>
      </c>
      <c r="BM342" s="229" t="s">
        <v>611</v>
      </c>
    </row>
    <row r="343" s="1" customFormat="1" ht="6.96" customHeight="1">
      <c r="B343" s="59"/>
      <c r="C343" s="60"/>
      <c r="D343" s="60"/>
      <c r="E343" s="60"/>
      <c r="F343" s="60"/>
      <c r="G343" s="60"/>
      <c r="H343" s="60"/>
      <c r="I343" s="167"/>
      <c r="J343" s="60"/>
      <c r="K343" s="60"/>
      <c r="L343" s="41"/>
    </row>
  </sheetData>
  <sheetProtection sheet="1" autoFilter="0" formatColumns="0" formatRows="0" objects="1" scenarios="1" spinCount="100000" saltValue="iz2MJTyaFZepR3gSS0PyTAuE/wljr1h3r7eVQrE+gh0BIdO9nbur81Cl0qd9P0nNwtbd0/eVwlRCfV4u4oRoFQ==" hashValue="u4O3GNU7H6zr6SLQsa3rXalBK5HiHvEzG1+I7cgKEC0ouVAYyodXCjfGwlPJWGbDTfrKa8O2fIAG/ULNgBd6Ww==" algorithmName="SHA-512" password="CC35"/>
  <autoFilter ref="C132:K342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mgrundelova</dc:creator>
  <cp:lastModifiedBy>mgrundelova</cp:lastModifiedBy>
  <dcterms:created xsi:type="dcterms:W3CDTF">2019-06-11T06:57:47Z</dcterms:created>
  <dcterms:modified xsi:type="dcterms:W3CDTF">2019-06-11T06:57:48Z</dcterms:modified>
</cp:coreProperties>
</file>